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órházilélegeztetőgép" sheetId="1" r:id="rId4"/>
  </sheets>
  <definedNames/>
  <calcPr/>
</workbook>
</file>

<file path=xl/sharedStrings.xml><?xml version="1.0" encoding="utf-8"?>
<sst xmlns="http://schemas.openxmlformats.org/spreadsheetml/2006/main" count="3" uniqueCount="3">
  <si>
    <t>Dátum</t>
  </si>
  <si>
    <t>Korházi ápoltak száma</t>
  </si>
  <si>
    <t>Lélegeztetőgépen lévők száma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</si>
</sst>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f>IFERROR(__xludf.DUMMYFUNCTION("importrange(""https://docs.google.com/spreadsheets/d/1e4VEZL1xvsALoOIq9V2SQuICeQrT5MtWfBm32ad7i8Q/edit#gid=311133316"",""koronahun!a2:a998"")"),43894.0)</f>
        <v>43894</v>
      </c>
      <c r="B2" s="3" t="str">
        <f>IFERROR(__xludf.DUMMYFUNCTION("importrange(""https://docs.google.com/spreadsheets/d/1e4VEZL1xvsALoOIq9V2SQuICeQrT5MtWfBm32ad7i8Q/edit#gid=311133316"",""koronahun!t2:u998"")"),"")</f>
        <v/>
      </c>
      <c r="C2" s="3"/>
    </row>
    <row r="3">
      <c r="A3" s="2">
        <f>IFERROR(__xludf.DUMMYFUNCTION("""COMPUTED_VALUE"""),43895.0)</f>
        <v>43895</v>
      </c>
      <c r="B3" s="3"/>
      <c r="C3" s="3"/>
    </row>
    <row r="4">
      <c r="A4" s="2">
        <f>IFERROR(__xludf.DUMMYFUNCTION("""COMPUTED_VALUE"""),43896.0)</f>
        <v>43896</v>
      </c>
      <c r="B4" s="3"/>
      <c r="C4" s="3"/>
    </row>
    <row r="5">
      <c r="A5" s="2">
        <f>IFERROR(__xludf.DUMMYFUNCTION("""COMPUTED_VALUE"""),43897.0)</f>
        <v>43897</v>
      </c>
      <c r="B5" s="3"/>
      <c r="C5" s="3"/>
    </row>
    <row r="6">
      <c r="A6" s="2">
        <f>IFERROR(__xludf.DUMMYFUNCTION("""COMPUTED_VALUE"""),43898.0)</f>
        <v>43898</v>
      </c>
      <c r="B6" s="3"/>
      <c r="C6" s="3"/>
    </row>
    <row r="7">
      <c r="A7" s="2">
        <f>IFERROR(__xludf.DUMMYFUNCTION("""COMPUTED_VALUE"""),43899.0)</f>
        <v>43899</v>
      </c>
      <c r="B7" s="3"/>
      <c r="C7" s="3"/>
    </row>
    <row r="8">
      <c r="A8" s="2">
        <f>IFERROR(__xludf.DUMMYFUNCTION("""COMPUTED_VALUE"""),43900.0)</f>
        <v>43900</v>
      </c>
      <c r="B8" s="3"/>
      <c r="C8" s="3"/>
    </row>
    <row r="9">
      <c r="A9" s="2">
        <f>IFERROR(__xludf.DUMMYFUNCTION("""COMPUTED_VALUE"""),43901.0)</f>
        <v>43901</v>
      </c>
      <c r="B9" s="3"/>
      <c r="C9" s="3"/>
    </row>
    <row r="10">
      <c r="A10" s="2">
        <f>IFERROR(__xludf.DUMMYFUNCTION("""COMPUTED_VALUE"""),43902.0)</f>
        <v>43902</v>
      </c>
      <c r="B10" s="3"/>
      <c r="C10" s="3"/>
    </row>
    <row r="11">
      <c r="A11" s="2">
        <f>IFERROR(__xludf.DUMMYFUNCTION("""COMPUTED_VALUE"""),43903.0)</f>
        <v>43903</v>
      </c>
      <c r="B11" s="3"/>
      <c r="C11" s="3"/>
    </row>
    <row r="12">
      <c r="A12" s="2">
        <f>IFERROR(__xludf.DUMMYFUNCTION("""COMPUTED_VALUE"""),43904.0)</f>
        <v>43904</v>
      </c>
      <c r="B12" s="3"/>
      <c r="C12" s="3"/>
    </row>
    <row r="13">
      <c r="A13" s="2">
        <f>IFERROR(__xludf.DUMMYFUNCTION("""COMPUTED_VALUE"""),43905.0)</f>
        <v>43905</v>
      </c>
      <c r="B13" s="3"/>
      <c r="C13" s="3"/>
    </row>
    <row r="14">
      <c r="A14" s="2">
        <f>IFERROR(__xludf.DUMMYFUNCTION("""COMPUTED_VALUE"""),43906.0)</f>
        <v>43906</v>
      </c>
      <c r="B14" s="3"/>
      <c r="C14" s="3"/>
    </row>
    <row r="15">
      <c r="A15" s="2">
        <f>IFERROR(__xludf.DUMMYFUNCTION("""COMPUTED_VALUE"""),43907.0)</f>
        <v>43907</v>
      </c>
      <c r="B15" s="3"/>
      <c r="C15" s="3"/>
    </row>
    <row r="16">
      <c r="A16" s="2">
        <f>IFERROR(__xludf.DUMMYFUNCTION("""COMPUTED_VALUE"""),43908.0)</f>
        <v>43908</v>
      </c>
      <c r="B16" s="3"/>
      <c r="C16" s="3"/>
    </row>
    <row r="17">
      <c r="A17" s="2">
        <f>IFERROR(__xludf.DUMMYFUNCTION("""COMPUTED_VALUE"""),43909.0)</f>
        <v>43909</v>
      </c>
      <c r="B17" s="3"/>
      <c r="C17" s="3"/>
    </row>
    <row r="18">
      <c r="A18" s="2">
        <f>IFERROR(__xludf.DUMMYFUNCTION("""COMPUTED_VALUE"""),43910.0)</f>
        <v>43910</v>
      </c>
      <c r="B18" s="3"/>
      <c r="C18" s="3"/>
    </row>
    <row r="19">
      <c r="A19" s="2">
        <f>IFERROR(__xludf.DUMMYFUNCTION("""COMPUTED_VALUE"""),43911.0)</f>
        <v>43911</v>
      </c>
      <c r="B19" s="3"/>
      <c r="C19" s="3"/>
    </row>
    <row r="20">
      <c r="A20" s="2">
        <f>IFERROR(__xludf.DUMMYFUNCTION("""COMPUTED_VALUE"""),43912.0)</f>
        <v>43912</v>
      </c>
      <c r="B20" s="3"/>
      <c r="C20" s="3"/>
    </row>
    <row r="21">
      <c r="A21" s="2">
        <f>IFERROR(__xludf.DUMMYFUNCTION("""COMPUTED_VALUE"""),43913.0)</f>
        <v>43913</v>
      </c>
      <c r="B21" s="3"/>
      <c r="C21" s="3"/>
    </row>
    <row r="22">
      <c r="A22" s="2">
        <f>IFERROR(__xludf.DUMMYFUNCTION("""COMPUTED_VALUE"""),43914.0)</f>
        <v>43914</v>
      </c>
      <c r="B22" s="3"/>
      <c r="C22" s="3"/>
    </row>
    <row r="23">
      <c r="A23" s="2">
        <f>IFERROR(__xludf.DUMMYFUNCTION("""COMPUTED_VALUE"""),43915.0)</f>
        <v>43915</v>
      </c>
      <c r="B23" s="3"/>
      <c r="C23" s="3"/>
    </row>
    <row r="24">
      <c r="A24" s="2">
        <f>IFERROR(__xludf.DUMMYFUNCTION("""COMPUTED_VALUE"""),43916.0)</f>
        <v>43916</v>
      </c>
      <c r="B24" s="3"/>
      <c r="C24" s="3"/>
    </row>
    <row r="25">
      <c r="A25" s="2">
        <f>IFERROR(__xludf.DUMMYFUNCTION("""COMPUTED_VALUE"""),43917.0)</f>
        <v>43917</v>
      </c>
      <c r="B25" s="3"/>
      <c r="C25" s="3"/>
    </row>
    <row r="26">
      <c r="A26" s="2">
        <f>IFERROR(__xludf.DUMMYFUNCTION("""COMPUTED_VALUE"""),43918.0)</f>
        <v>43918</v>
      </c>
      <c r="B26" s="3"/>
      <c r="C26" s="3"/>
    </row>
    <row r="27">
      <c r="A27" s="2">
        <f>IFERROR(__xludf.DUMMYFUNCTION("""COMPUTED_VALUE"""),43919.0)</f>
        <v>43919</v>
      </c>
      <c r="B27" s="3"/>
      <c r="C27" s="3"/>
    </row>
    <row r="28">
      <c r="A28" s="2">
        <f>IFERROR(__xludf.DUMMYFUNCTION("""COMPUTED_VALUE"""),43920.0)</f>
        <v>43920</v>
      </c>
      <c r="B28" s="3"/>
      <c r="C28" s="3"/>
    </row>
    <row r="29">
      <c r="A29" s="2">
        <f>IFERROR(__xludf.DUMMYFUNCTION("""COMPUTED_VALUE"""),43921.0)</f>
        <v>43921</v>
      </c>
      <c r="B29" s="3"/>
      <c r="C29" s="3"/>
    </row>
    <row r="30">
      <c r="A30" s="2">
        <f>IFERROR(__xludf.DUMMYFUNCTION("""COMPUTED_VALUE"""),43922.0)</f>
        <v>43922</v>
      </c>
      <c r="B30" s="3"/>
      <c r="C30" s="3"/>
    </row>
    <row r="31">
      <c r="A31" s="2">
        <f>IFERROR(__xludf.DUMMYFUNCTION("""COMPUTED_VALUE"""),43923.0)</f>
        <v>43923</v>
      </c>
      <c r="B31" s="3"/>
      <c r="C31" s="3"/>
    </row>
    <row r="32">
      <c r="A32" s="2">
        <f>IFERROR(__xludf.DUMMYFUNCTION("""COMPUTED_VALUE"""),43924.0)</f>
        <v>43924</v>
      </c>
      <c r="B32" s="3"/>
      <c r="C32" s="3"/>
    </row>
    <row r="33">
      <c r="A33" s="2">
        <f>IFERROR(__xludf.DUMMYFUNCTION("""COMPUTED_VALUE"""),43925.0)</f>
        <v>43925</v>
      </c>
      <c r="B33" s="3"/>
      <c r="C33" s="3"/>
    </row>
    <row r="34">
      <c r="A34" s="2">
        <f>IFERROR(__xludf.DUMMYFUNCTION("""COMPUTED_VALUE"""),43926.0)</f>
        <v>43926</v>
      </c>
      <c r="B34" s="3"/>
      <c r="C34" s="3"/>
    </row>
    <row r="35">
      <c r="A35" s="2">
        <f>IFERROR(__xludf.DUMMYFUNCTION("""COMPUTED_VALUE"""),43927.0)</f>
        <v>43927</v>
      </c>
      <c r="B35" s="3"/>
      <c r="C35" s="3"/>
    </row>
    <row r="36">
      <c r="A36" s="2">
        <f>IFERROR(__xludf.DUMMYFUNCTION("""COMPUTED_VALUE"""),43928.0)</f>
        <v>43928</v>
      </c>
      <c r="B36" s="3"/>
      <c r="C36" s="3"/>
    </row>
    <row r="37">
      <c r="A37" s="2">
        <f>IFERROR(__xludf.DUMMYFUNCTION("""COMPUTED_VALUE"""),43929.0)</f>
        <v>43929</v>
      </c>
      <c r="B37" s="3"/>
      <c r="C37" s="3"/>
    </row>
    <row r="38">
      <c r="A38" s="2">
        <f>IFERROR(__xludf.DUMMYFUNCTION("""COMPUTED_VALUE"""),43930.0)</f>
        <v>43930</v>
      </c>
      <c r="B38" s="3"/>
      <c r="C38" s="3"/>
    </row>
    <row r="39">
      <c r="A39" s="2">
        <f>IFERROR(__xludf.DUMMYFUNCTION("""COMPUTED_VALUE"""),43931.0)</f>
        <v>43931</v>
      </c>
      <c r="B39" s="3"/>
      <c r="C39" s="3"/>
    </row>
    <row r="40">
      <c r="A40" s="2">
        <f>IFERROR(__xludf.DUMMYFUNCTION("""COMPUTED_VALUE"""),43932.0)</f>
        <v>43932</v>
      </c>
      <c r="B40" s="3"/>
      <c r="C40" s="3"/>
    </row>
    <row r="41">
      <c r="A41" s="2">
        <f>IFERROR(__xludf.DUMMYFUNCTION("""COMPUTED_VALUE"""),43933.0)</f>
        <v>43933</v>
      </c>
      <c r="B41" s="3"/>
      <c r="C41" s="3"/>
    </row>
    <row r="42">
      <c r="A42" s="2">
        <f>IFERROR(__xludf.DUMMYFUNCTION("""COMPUTED_VALUE"""),43934.0)</f>
        <v>43934</v>
      </c>
      <c r="B42" s="3"/>
      <c r="C42" s="3"/>
    </row>
    <row r="43">
      <c r="A43" s="2">
        <f>IFERROR(__xludf.DUMMYFUNCTION("""COMPUTED_VALUE"""),43935.0)</f>
        <v>43935</v>
      </c>
      <c r="B43" s="3"/>
      <c r="C43" s="3"/>
    </row>
    <row r="44">
      <c r="A44" s="2">
        <f>IFERROR(__xludf.DUMMYFUNCTION("""COMPUTED_VALUE"""),43936.0)</f>
        <v>43936</v>
      </c>
      <c r="B44" s="3"/>
      <c r="C44" s="3"/>
    </row>
    <row r="45">
      <c r="A45" s="2">
        <f>IFERROR(__xludf.DUMMYFUNCTION("""COMPUTED_VALUE"""),43937.0)</f>
        <v>43937</v>
      </c>
      <c r="B45" s="3">
        <f>IFERROR(__xludf.DUMMYFUNCTION("""COMPUTED_VALUE"""),729.0)</f>
        <v>729</v>
      </c>
      <c r="C45" s="3">
        <f>IFERROR(__xludf.DUMMYFUNCTION("""COMPUTED_VALUE"""),60.0)</f>
        <v>60</v>
      </c>
    </row>
    <row r="46">
      <c r="A46" s="2">
        <f>IFERROR(__xludf.DUMMYFUNCTION("""COMPUTED_VALUE"""),43938.0)</f>
        <v>43938</v>
      </c>
      <c r="B46" s="3">
        <f>IFERROR(__xludf.DUMMYFUNCTION("""COMPUTED_VALUE"""),847.0)</f>
        <v>847</v>
      </c>
      <c r="C46" s="3">
        <f>IFERROR(__xludf.DUMMYFUNCTION("""COMPUTED_VALUE"""),63.0)</f>
        <v>63</v>
      </c>
    </row>
    <row r="47">
      <c r="A47" s="2">
        <f>IFERROR(__xludf.DUMMYFUNCTION("""COMPUTED_VALUE"""),43939.0)</f>
        <v>43939</v>
      </c>
      <c r="B47" s="3">
        <f>IFERROR(__xludf.DUMMYFUNCTION("""COMPUTED_VALUE"""),829.0)</f>
        <v>829</v>
      </c>
      <c r="C47" s="3">
        <f>IFERROR(__xludf.DUMMYFUNCTION("""COMPUTED_VALUE"""),60.0)</f>
        <v>60</v>
      </c>
    </row>
    <row r="48">
      <c r="A48" s="2">
        <f>IFERROR(__xludf.DUMMYFUNCTION("""COMPUTED_VALUE"""),43940.0)</f>
        <v>43940</v>
      </c>
      <c r="B48" s="3">
        <f>IFERROR(__xludf.DUMMYFUNCTION("""COMPUTED_VALUE"""),784.0)</f>
        <v>784</v>
      </c>
      <c r="C48" s="3">
        <f>IFERROR(__xludf.DUMMYFUNCTION("""COMPUTED_VALUE"""),61.0)</f>
        <v>61</v>
      </c>
    </row>
    <row r="49">
      <c r="A49" s="2">
        <f>IFERROR(__xludf.DUMMYFUNCTION("""COMPUTED_VALUE"""),43941.0)</f>
        <v>43941</v>
      </c>
      <c r="B49" s="3">
        <f>IFERROR(__xludf.DUMMYFUNCTION("""COMPUTED_VALUE"""),811.0)</f>
        <v>811</v>
      </c>
      <c r="C49" s="3">
        <f>IFERROR(__xludf.DUMMYFUNCTION("""COMPUTED_VALUE"""),60.0)</f>
        <v>60</v>
      </c>
    </row>
    <row r="50">
      <c r="A50" s="2">
        <f>IFERROR(__xludf.DUMMYFUNCTION("""COMPUTED_VALUE"""),43942.0)</f>
        <v>43942</v>
      </c>
      <c r="B50" s="3">
        <f>IFERROR(__xludf.DUMMYFUNCTION("""COMPUTED_VALUE"""),842.0)</f>
        <v>842</v>
      </c>
      <c r="C50" s="3">
        <f>IFERROR(__xludf.DUMMYFUNCTION("""COMPUTED_VALUE"""),82.0)</f>
        <v>82</v>
      </c>
    </row>
    <row r="51">
      <c r="A51" s="2">
        <f>IFERROR(__xludf.DUMMYFUNCTION("""COMPUTED_VALUE"""),43943.0)</f>
        <v>43943</v>
      </c>
      <c r="B51" s="3">
        <f>IFERROR(__xludf.DUMMYFUNCTION("""COMPUTED_VALUE"""),825.0)</f>
        <v>825</v>
      </c>
      <c r="C51" s="3">
        <f>IFERROR(__xludf.DUMMYFUNCTION("""COMPUTED_VALUE"""),63.0)</f>
        <v>63</v>
      </c>
    </row>
    <row r="52">
      <c r="A52" s="2">
        <f>IFERROR(__xludf.DUMMYFUNCTION("""COMPUTED_VALUE"""),43944.0)</f>
        <v>43944</v>
      </c>
      <c r="B52" s="3">
        <f>IFERROR(__xludf.DUMMYFUNCTION("""COMPUTED_VALUE"""),850.0)</f>
        <v>850</v>
      </c>
      <c r="C52" s="3">
        <f>IFERROR(__xludf.DUMMYFUNCTION("""COMPUTED_VALUE"""),61.0)</f>
        <v>61</v>
      </c>
    </row>
    <row r="53">
      <c r="A53" s="2">
        <f>IFERROR(__xludf.DUMMYFUNCTION("""COMPUTED_VALUE"""),43945.0)</f>
        <v>43945</v>
      </c>
      <c r="B53" s="3">
        <f>IFERROR(__xludf.DUMMYFUNCTION("""COMPUTED_VALUE"""),877.0)</f>
        <v>877</v>
      </c>
      <c r="C53" s="3">
        <f>IFERROR(__xludf.DUMMYFUNCTION("""COMPUTED_VALUE"""),61.0)</f>
        <v>61</v>
      </c>
    </row>
    <row r="54">
      <c r="A54" s="2">
        <f>IFERROR(__xludf.DUMMYFUNCTION("""COMPUTED_VALUE"""),43946.0)</f>
        <v>43946</v>
      </c>
      <c r="B54" s="3">
        <f>IFERROR(__xludf.DUMMYFUNCTION("""COMPUTED_VALUE"""),899.0)</f>
        <v>899</v>
      </c>
      <c r="C54" s="3">
        <f>IFERROR(__xludf.DUMMYFUNCTION("""COMPUTED_VALUE"""),54.0)</f>
        <v>54</v>
      </c>
    </row>
    <row r="55">
      <c r="A55" s="2">
        <f>IFERROR(__xludf.DUMMYFUNCTION("""COMPUTED_VALUE"""),43947.0)</f>
        <v>43947</v>
      </c>
      <c r="B55" s="3">
        <f>IFERROR(__xludf.DUMMYFUNCTION("""COMPUTED_VALUE"""),927.0)</f>
        <v>927</v>
      </c>
      <c r="C55" s="3">
        <f>IFERROR(__xludf.DUMMYFUNCTION("""COMPUTED_VALUE"""),56.0)</f>
        <v>56</v>
      </c>
    </row>
    <row r="56">
      <c r="A56" s="2">
        <f>IFERROR(__xludf.DUMMYFUNCTION("""COMPUTED_VALUE"""),43948.0)</f>
        <v>43948</v>
      </c>
      <c r="B56" s="3">
        <f>IFERROR(__xludf.DUMMYFUNCTION("""COMPUTED_VALUE"""),931.0)</f>
        <v>931</v>
      </c>
      <c r="C56" s="3">
        <f>IFERROR(__xludf.DUMMYFUNCTION("""COMPUTED_VALUE"""),52.0)</f>
        <v>52</v>
      </c>
    </row>
    <row r="57">
      <c r="A57" s="2">
        <f>IFERROR(__xludf.DUMMYFUNCTION("""COMPUTED_VALUE"""),43949.0)</f>
        <v>43949</v>
      </c>
      <c r="B57" s="3">
        <f>IFERROR(__xludf.DUMMYFUNCTION("""COMPUTED_VALUE"""),946.0)</f>
        <v>946</v>
      </c>
      <c r="C57" s="3">
        <f>IFERROR(__xludf.DUMMYFUNCTION("""COMPUTED_VALUE"""),49.0)</f>
        <v>49</v>
      </c>
    </row>
    <row r="58">
      <c r="A58" s="2">
        <f>IFERROR(__xludf.DUMMYFUNCTION("""COMPUTED_VALUE"""),43950.0)</f>
        <v>43950</v>
      </c>
      <c r="B58" s="3">
        <f>IFERROR(__xludf.DUMMYFUNCTION("""COMPUTED_VALUE"""),983.0)</f>
        <v>983</v>
      </c>
      <c r="C58" s="3">
        <f>IFERROR(__xludf.DUMMYFUNCTION("""COMPUTED_VALUE"""),50.0)</f>
        <v>50</v>
      </c>
    </row>
    <row r="59">
      <c r="A59" s="2">
        <f>IFERROR(__xludf.DUMMYFUNCTION("""COMPUTED_VALUE"""),43951.0)</f>
        <v>43951</v>
      </c>
      <c r="B59" s="3">
        <f>IFERROR(__xludf.DUMMYFUNCTION("""COMPUTED_VALUE"""),998.0)</f>
        <v>998</v>
      </c>
      <c r="C59" s="3">
        <f>IFERROR(__xludf.DUMMYFUNCTION("""COMPUTED_VALUE"""),54.0)</f>
        <v>54</v>
      </c>
    </row>
    <row r="60">
      <c r="A60" s="2">
        <f>IFERROR(__xludf.DUMMYFUNCTION("""COMPUTED_VALUE"""),43952.0)</f>
        <v>43952</v>
      </c>
      <c r="B60" s="3">
        <f>IFERROR(__xludf.DUMMYFUNCTION("""COMPUTED_VALUE"""),983.0)</f>
        <v>983</v>
      </c>
      <c r="C60" s="3">
        <f>IFERROR(__xludf.DUMMYFUNCTION("""COMPUTED_VALUE"""),49.0)</f>
        <v>49</v>
      </c>
    </row>
    <row r="61">
      <c r="A61" s="2">
        <f>IFERROR(__xludf.DUMMYFUNCTION("""COMPUTED_VALUE"""),43953.0)</f>
        <v>43953</v>
      </c>
      <c r="B61" s="3">
        <f>IFERROR(__xludf.DUMMYFUNCTION("""COMPUTED_VALUE"""),1008.0)</f>
        <v>1008</v>
      </c>
      <c r="C61" s="3">
        <f>IFERROR(__xludf.DUMMYFUNCTION("""COMPUTED_VALUE"""),52.0)</f>
        <v>52</v>
      </c>
    </row>
    <row r="62">
      <c r="A62" s="2">
        <f>IFERROR(__xludf.DUMMYFUNCTION("""COMPUTED_VALUE"""),43954.0)</f>
        <v>43954</v>
      </c>
      <c r="B62" s="3">
        <f>IFERROR(__xludf.DUMMYFUNCTION("""COMPUTED_VALUE"""),1005.0)</f>
        <v>1005</v>
      </c>
      <c r="C62" s="3">
        <f>IFERROR(__xludf.DUMMYFUNCTION("""COMPUTED_VALUE"""),51.0)</f>
        <v>51</v>
      </c>
    </row>
    <row r="63">
      <c r="A63" s="2">
        <f>IFERROR(__xludf.DUMMYFUNCTION("""COMPUTED_VALUE"""),43955.0)</f>
        <v>43955</v>
      </c>
      <c r="B63" s="3">
        <f>IFERROR(__xludf.DUMMYFUNCTION("""COMPUTED_VALUE"""),1027.0)</f>
        <v>1027</v>
      </c>
      <c r="C63" s="3">
        <f>IFERROR(__xludf.DUMMYFUNCTION("""COMPUTED_VALUE"""),55.0)</f>
        <v>55</v>
      </c>
    </row>
    <row r="64">
      <c r="A64" s="2">
        <f>IFERROR(__xludf.DUMMYFUNCTION("""COMPUTED_VALUE"""),43956.0)</f>
        <v>43956</v>
      </c>
      <c r="B64" s="3">
        <f>IFERROR(__xludf.DUMMYFUNCTION("""COMPUTED_VALUE"""),982.0)</f>
        <v>982</v>
      </c>
      <c r="C64" s="3">
        <f>IFERROR(__xludf.DUMMYFUNCTION("""COMPUTED_VALUE"""),55.0)</f>
        <v>55</v>
      </c>
    </row>
    <row r="65">
      <c r="A65" s="2">
        <f>IFERROR(__xludf.DUMMYFUNCTION("""COMPUTED_VALUE"""),43957.0)</f>
        <v>43957</v>
      </c>
      <c r="B65" s="3">
        <f>IFERROR(__xludf.DUMMYFUNCTION("""COMPUTED_VALUE"""),964.0)</f>
        <v>964</v>
      </c>
      <c r="C65" s="3">
        <f>IFERROR(__xludf.DUMMYFUNCTION("""COMPUTED_VALUE"""),50.0)</f>
        <v>50</v>
      </c>
    </row>
    <row r="66">
      <c r="A66" s="2">
        <f>IFERROR(__xludf.DUMMYFUNCTION("""COMPUTED_VALUE"""),43958.0)</f>
        <v>43958</v>
      </c>
      <c r="B66" s="3">
        <f>IFERROR(__xludf.DUMMYFUNCTION("""COMPUTED_VALUE"""),968.0)</f>
        <v>968</v>
      </c>
      <c r="C66" s="3">
        <f>IFERROR(__xludf.DUMMYFUNCTION("""COMPUTED_VALUE"""),50.0)</f>
        <v>50</v>
      </c>
    </row>
    <row r="67">
      <c r="A67" s="2">
        <f>IFERROR(__xludf.DUMMYFUNCTION("""COMPUTED_VALUE"""),43959.0)</f>
        <v>43959</v>
      </c>
      <c r="B67" s="3">
        <f>IFERROR(__xludf.DUMMYFUNCTION("""COMPUTED_VALUE"""),891.0)</f>
        <v>891</v>
      </c>
      <c r="C67" s="3"/>
    </row>
    <row r="68">
      <c r="A68" s="2">
        <f>IFERROR(__xludf.DUMMYFUNCTION("""COMPUTED_VALUE"""),43960.0)</f>
        <v>43960</v>
      </c>
      <c r="B68" s="3">
        <f>IFERROR(__xludf.DUMMYFUNCTION("""COMPUTED_VALUE"""),875.0)</f>
        <v>875</v>
      </c>
      <c r="C68" s="3"/>
    </row>
    <row r="69">
      <c r="A69" s="2">
        <f>IFERROR(__xludf.DUMMYFUNCTION("""COMPUTED_VALUE"""),43961.0)</f>
        <v>43961</v>
      </c>
      <c r="B69" s="3">
        <f>IFERROR(__xludf.DUMMYFUNCTION("""COMPUTED_VALUE"""),812.0)</f>
        <v>812</v>
      </c>
      <c r="C69" s="3">
        <f>IFERROR(__xludf.DUMMYFUNCTION("""COMPUTED_VALUE"""),50.0)</f>
        <v>50</v>
      </c>
    </row>
    <row r="70">
      <c r="A70" s="2">
        <f>IFERROR(__xludf.DUMMYFUNCTION("""COMPUTED_VALUE"""),43962.0)</f>
        <v>43962</v>
      </c>
      <c r="B70" s="3">
        <f>IFERROR(__xludf.DUMMYFUNCTION("""COMPUTED_VALUE"""),782.0)</f>
        <v>782</v>
      </c>
      <c r="C70" s="3">
        <f>IFERROR(__xludf.DUMMYFUNCTION("""COMPUTED_VALUE"""),45.0)</f>
        <v>45</v>
      </c>
    </row>
    <row r="71">
      <c r="A71" s="2">
        <f>IFERROR(__xludf.DUMMYFUNCTION("""COMPUTED_VALUE"""),43963.0)</f>
        <v>43963</v>
      </c>
      <c r="B71" s="3">
        <f>IFERROR(__xludf.DUMMYFUNCTION("""COMPUTED_VALUE"""),746.0)</f>
        <v>746</v>
      </c>
      <c r="C71" s="3">
        <f>IFERROR(__xludf.DUMMYFUNCTION("""COMPUTED_VALUE"""),45.0)</f>
        <v>45</v>
      </c>
    </row>
    <row r="72">
      <c r="A72" s="2">
        <f>IFERROR(__xludf.DUMMYFUNCTION("""COMPUTED_VALUE"""),43964.0)</f>
        <v>43964</v>
      </c>
      <c r="B72" s="3">
        <f>IFERROR(__xludf.DUMMYFUNCTION("""COMPUTED_VALUE"""),688.0)</f>
        <v>688</v>
      </c>
      <c r="C72" s="3">
        <f>IFERROR(__xludf.DUMMYFUNCTION("""COMPUTED_VALUE"""),45.0)</f>
        <v>45</v>
      </c>
    </row>
    <row r="73">
      <c r="A73" s="2">
        <f>IFERROR(__xludf.DUMMYFUNCTION("""COMPUTED_VALUE"""),43965.0)</f>
        <v>43965</v>
      </c>
      <c r="B73" s="3">
        <f>IFERROR(__xludf.DUMMYFUNCTION("""COMPUTED_VALUE"""),658.0)</f>
        <v>658</v>
      </c>
      <c r="C73" s="3">
        <f>IFERROR(__xludf.DUMMYFUNCTION("""COMPUTED_VALUE"""),49.0)</f>
        <v>49</v>
      </c>
    </row>
    <row r="74">
      <c r="A74" s="2">
        <f>IFERROR(__xludf.DUMMYFUNCTION("""COMPUTED_VALUE"""),43966.0)</f>
        <v>43966</v>
      </c>
      <c r="B74" s="3">
        <f>IFERROR(__xludf.DUMMYFUNCTION("""COMPUTED_VALUE"""),614.0)</f>
        <v>614</v>
      </c>
      <c r="C74" s="3">
        <f>IFERROR(__xludf.DUMMYFUNCTION("""COMPUTED_VALUE"""),46.0)</f>
        <v>46</v>
      </c>
    </row>
    <row r="75">
      <c r="A75" s="2">
        <f>IFERROR(__xludf.DUMMYFUNCTION("""COMPUTED_VALUE"""),43967.0)</f>
        <v>43967</v>
      </c>
      <c r="B75" s="3">
        <f>IFERROR(__xludf.DUMMYFUNCTION("""COMPUTED_VALUE"""),570.0)</f>
        <v>570</v>
      </c>
      <c r="C75" s="3">
        <f>IFERROR(__xludf.DUMMYFUNCTION("""COMPUTED_VALUE"""),45.0)</f>
        <v>45</v>
      </c>
    </row>
    <row r="76">
      <c r="A76" s="2">
        <f>IFERROR(__xludf.DUMMYFUNCTION("""COMPUTED_VALUE"""),43968.0)</f>
        <v>43968</v>
      </c>
      <c r="B76" s="3">
        <f>IFERROR(__xludf.DUMMYFUNCTION("""COMPUTED_VALUE"""),562.0)</f>
        <v>562</v>
      </c>
      <c r="C76" s="3">
        <f>IFERROR(__xludf.DUMMYFUNCTION("""COMPUTED_VALUE"""),47.0)</f>
        <v>47</v>
      </c>
    </row>
    <row r="77">
      <c r="A77" s="2">
        <f>IFERROR(__xludf.DUMMYFUNCTION("""COMPUTED_VALUE"""),43969.0)</f>
        <v>43969</v>
      </c>
      <c r="B77" s="3">
        <f>IFERROR(__xludf.DUMMYFUNCTION("""COMPUTED_VALUE"""),568.0)</f>
        <v>568</v>
      </c>
      <c r="C77" s="3">
        <f>IFERROR(__xludf.DUMMYFUNCTION("""COMPUTED_VALUE"""),46.0)</f>
        <v>46</v>
      </c>
    </row>
    <row r="78">
      <c r="A78" s="2">
        <f>IFERROR(__xludf.DUMMYFUNCTION("""COMPUTED_VALUE"""),43970.0)</f>
        <v>43970</v>
      </c>
      <c r="B78" s="3"/>
      <c r="C78" s="3"/>
    </row>
    <row r="79">
      <c r="A79" s="2">
        <f>IFERROR(__xludf.DUMMYFUNCTION("""COMPUTED_VALUE"""),43971.0)</f>
        <v>43971</v>
      </c>
      <c r="B79" s="3">
        <f>IFERROR(__xludf.DUMMYFUNCTION("""COMPUTED_VALUE"""),539.0)</f>
        <v>539</v>
      </c>
      <c r="C79" s="3">
        <f>IFERROR(__xludf.DUMMYFUNCTION("""COMPUTED_VALUE"""),29.0)</f>
        <v>29</v>
      </c>
    </row>
    <row r="80">
      <c r="A80" s="2">
        <f>IFERROR(__xludf.DUMMYFUNCTION("""COMPUTED_VALUE"""),43972.0)</f>
        <v>43972</v>
      </c>
      <c r="B80" s="3">
        <f>IFERROR(__xludf.DUMMYFUNCTION("""COMPUTED_VALUE"""),510.0)</f>
        <v>510</v>
      </c>
      <c r="C80" s="3">
        <f>IFERROR(__xludf.DUMMYFUNCTION("""COMPUTED_VALUE"""),27.0)</f>
        <v>27</v>
      </c>
    </row>
    <row r="81">
      <c r="A81" s="2">
        <f>IFERROR(__xludf.DUMMYFUNCTION("""COMPUTED_VALUE"""),43973.0)</f>
        <v>43973</v>
      </c>
      <c r="B81" s="3">
        <f>IFERROR(__xludf.DUMMYFUNCTION("""COMPUTED_VALUE"""),483.0)</f>
        <v>483</v>
      </c>
      <c r="C81" s="3">
        <f>IFERROR(__xludf.DUMMYFUNCTION("""COMPUTED_VALUE"""),23.0)</f>
        <v>23</v>
      </c>
    </row>
    <row r="82">
      <c r="A82" s="2">
        <f>IFERROR(__xludf.DUMMYFUNCTION("""COMPUTED_VALUE"""),43974.0)</f>
        <v>43974</v>
      </c>
      <c r="B82" s="3">
        <f>IFERROR(__xludf.DUMMYFUNCTION("""COMPUTED_VALUE"""),462.0)</f>
        <v>462</v>
      </c>
      <c r="C82" s="3">
        <f>IFERROR(__xludf.DUMMYFUNCTION("""COMPUTED_VALUE"""),21.0)</f>
        <v>21</v>
      </c>
    </row>
    <row r="83">
      <c r="A83" s="2">
        <f>IFERROR(__xludf.DUMMYFUNCTION("""COMPUTED_VALUE"""),43975.0)</f>
        <v>43975</v>
      </c>
      <c r="B83" s="3">
        <f>IFERROR(__xludf.DUMMYFUNCTION("""COMPUTED_VALUE"""),442.0)</f>
        <v>442</v>
      </c>
      <c r="C83" s="3">
        <f>IFERROR(__xludf.DUMMYFUNCTION("""COMPUTED_VALUE"""),28.0)</f>
        <v>28</v>
      </c>
    </row>
    <row r="84">
      <c r="A84" s="2">
        <f>IFERROR(__xludf.DUMMYFUNCTION("""COMPUTED_VALUE"""),43976.0)</f>
        <v>43976</v>
      </c>
      <c r="B84" s="3"/>
      <c r="C84" s="3"/>
    </row>
    <row r="85">
      <c r="A85" s="2">
        <f>IFERROR(__xludf.DUMMYFUNCTION("""COMPUTED_VALUE"""),43977.0)</f>
        <v>43977</v>
      </c>
      <c r="B85" s="3">
        <f>IFERROR(__xludf.DUMMYFUNCTION("""COMPUTED_VALUE"""),436.0)</f>
        <v>436</v>
      </c>
      <c r="C85" s="3">
        <f>IFERROR(__xludf.DUMMYFUNCTION("""COMPUTED_VALUE"""),27.0)</f>
        <v>27</v>
      </c>
    </row>
    <row r="86">
      <c r="A86" s="2">
        <f>IFERROR(__xludf.DUMMYFUNCTION("""COMPUTED_VALUE"""),43978.0)</f>
        <v>43978</v>
      </c>
      <c r="B86" s="3">
        <f>IFERROR(__xludf.DUMMYFUNCTION("""COMPUTED_VALUE"""),430.0)</f>
        <v>430</v>
      </c>
      <c r="C86" s="3">
        <f>IFERROR(__xludf.DUMMYFUNCTION("""COMPUTED_VALUE"""),25.0)</f>
        <v>25</v>
      </c>
    </row>
    <row r="87">
      <c r="A87" s="2">
        <f>IFERROR(__xludf.DUMMYFUNCTION("""COMPUTED_VALUE"""),43979.0)</f>
        <v>43979</v>
      </c>
      <c r="B87" s="3">
        <f>IFERROR(__xludf.DUMMYFUNCTION("""COMPUTED_VALUE"""),404.0)</f>
        <v>404</v>
      </c>
      <c r="C87" s="3">
        <f>IFERROR(__xludf.DUMMYFUNCTION("""COMPUTED_VALUE"""),24.0)</f>
        <v>24</v>
      </c>
    </row>
    <row r="88">
      <c r="A88" s="2">
        <f>IFERROR(__xludf.DUMMYFUNCTION("""COMPUTED_VALUE"""),43980.0)</f>
        <v>43980</v>
      </c>
      <c r="B88" s="3">
        <f>IFERROR(__xludf.DUMMYFUNCTION("""COMPUTED_VALUE"""),384.0)</f>
        <v>384</v>
      </c>
      <c r="C88" s="3">
        <f>IFERROR(__xludf.DUMMYFUNCTION("""COMPUTED_VALUE"""),24.0)</f>
        <v>24</v>
      </c>
    </row>
    <row r="89">
      <c r="A89" s="2">
        <f>IFERROR(__xludf.DUMMYFUNCTION("""COMPUTED_VALUE"""),43981.0)</f>
        <v>43981</v>
      </c>
      <c r="B89" s="3">
        <f>IFERROR(__xludf.DUMMYFUNCTION("""COMPUTED_VALUE"""),414.0)</f>
        <v>414</v>
      </c>
      <c r="C89" s="3">
        <f>IFERROR(__xludf.DUMMYFUNCTION("""COMPUTED_VALUE"""),22.0)</f>
        <v>22</v>
      </c>
    </row>
    <row r="90">
      <c r="A90" s="2">
        <f>IFERROR(__xludf.DUMMYFUNCTION("""COMPUTED_VALUE"""),43982.0)</f>
        <v>43982</v>
      </c>
      <c r="B90" s="3">
        <f>IFERROR(__xludf.DUMMYFUNCTION("""COMPUTED_VALUE"""),419.0)</f>
        <v>419</v>
      </c>
      <c r="C90" s="3">
        <f>IFERROR(__xludf.DUMMYFUNCTION("""COMPUTED_VALUE"""),25.0)</f>
        <v>25</v>
      </c>
    </row>
    <row r="91">
      <c r="A91" s="2">
        <f>IFERROR(__xludf.DUMMYFUNCTION("""COMPUTED_VALUE"""),43983.0)</f>
        <v>43983</v>
      </c>
      <c r="B91" s="3">
        <f>IFERROR(__xludf.DUMMYFUNCTION("""COMPUTED_VALUE"""),417.0)</f>
        <v>417</v>
      </c>
      <c r="C91" s="3">
        <f>IFERROR(__xludf.DUMMYFUNCTION("""COMPUTED_VALUE"""),25.0)</f>
        <v>25</v>
      </c>
    </row>
    <row r="92">
      <c r="A92" s="2">
        <f>IFERROR(__xludf.DUMMYFUNCTION("""COMPUTED_VALUE"""),43984.0)</f>
        <v>43984</v>
      </c>
      <c r="B92" s="3">
        <f>IFERROR(__xludf.DUMMYFUNCTION("""COMPUTED_VALUE"""),427.0)</f>
        <v>427</v>
      </c>
      <c r="C92" s="3">
        <f>IFERROR(__xludf.DUMMYFUNCTION("""COMPUTED_VALUE"""),24.0)</f>
        <v>24</v>
      </c>
    </row>
    <row r="93">
      <c r="A93" s="2">
        <f>IFERROR(__xludf.DUMMYFUNCTION("""COMPUTED_VALUE"""),43985.0)</f>
        <v>43985</v>
      </c>
      <c r="B93" s="3">
        <f>IFERROR(__xludf.DUMMYFUNCTION("""COMPUTED_VALUE"""),414.0)</f>
        <v>414</v>
      </c>
      <c r="C93" s="3">
        <f>IFERROR(__xludf.DUMMYFUNCTION("""COMPUTED_VALUE"""),24.0)</f>
        <v>24</v>
      </c>
    </row>
    <row r="94">
      <c r="A94" s="2">
        <f>IFERROR(__xludf.DUMMYFUNCTION("""COMPUTED_VALUE"""),43986.0)</f>
        <v>43986</v>
      </c>
      <c r="B94" s="3">
        <f>IFERROR(__xludf.DUMMYFUNCTION("""COMPUTED_VALUE"""),406.0)</f>
        <v>406</v>
      </c>
      <c r="C94" s="3">
        <f>IFERROR(__xludf.DUMMYFUNCTION("""COMPUTED_VALUE"""),24.0)</f>
        <v>24</v>
      </c>
    </row>
    <row r="95">
      <c r="A95" s="2">
        <f>IFERROR(__xludf.DUMMYFUNCTION("""COMPUTED_VALUE"""),43987.0)</f>
        <v>43987</v>
      </c>
      <c r="B95" s="3">
        <f>IFERROR(__xludf.DUMMYFUNCTION("""COMPUTED_VALUE"""),397.0)</f>
        <v>397</v>
      </c>
      <c r="C95" s="3">
        <f>IFERROR(__xludf.DUMMYFUNCTION("""COMPUTED_VALUE"""),21.0)</f>
        <v>21</v>
      </c>
    </row>
    <row r="96">
      <c r="A96" s="2">
        <f>IFERROR(__xludf.DUMMYFUNCTION("""COMPUTED_VALUE"""),43988.0)</f>
        <v>43988</v>
      </c>
      <c r="B96" s="3">
        <f>IFERROR(__xludf.DUMMYFUNCTION("""COMPUTED_VALUE"""),387.0)</f>
        <v>387</v>
      </c>
      <c r="C96" s="3">
        <f>IFERROR(__xludf.DUMMYFUNCTION("""COMPUTED_VALUE"""),21.0)</f>
        <v>21</v>
      </c>
    </row>
    <row r="97">
      <c r="A97" s="2">
        <f>IFERROR(__xludf.DUMMYFUNCTION("""COMPUTED_VALUE"""),43989.0)</f>
        <v>43989</v>
      </c>
      <c r="B97" s="3">
        <f>IFERROR(__xludf.DUMMYFUNCTION("""COMPUTED_VALUE"""),386.0)</f>
        <v>386</v>
      </c>
      <c r="C97" s="3">
        <f>IFERROR(__xludf.DUMMYFUNCTION("""COMPUTED_VALUE"""),21.0)</f>
        <v>21</v>
      </c>
    </row>
    <row r="98">
      <c r="A98" s="2">
        <f>IFERROR(__xludf.DUMMYFUNCTION("""COMPUTED_VALUE"""),43990.0)</f>
        <v>43990</v>
      </c>
      <c r="B98" s="3">
        <f>IFERROR(__xludf.DUMMYFUNCTION("""COMPUTED_VALUE"""),385.0)</f>
        <v>385</v>
      </c>
      <c r="C98" s="3">
        <f>IFERROR(__xludf.DUMMYFUNCTION("""COMPUTED_VALUE"""),21.0)</f>
        <v>21</v>
      </c>
    </row>
    <row r="99">
      <c r="A99" s="2">
        <f>IFERROR(__xludf.DUMMYFUNCTION("""COMPUTED_VALUE"""),43991.0)</f>
        <v>43991</v>
      </c>
      <c r="B99" s="3">
        <f>IFERROR(__xludf.DUMMYFUNCTION("""COMPUTED_VALUE"""),365.0)</f>
        <v>365</v>
      </c>
      <c r="C99" s="3">
        <f>IFERROR(__xludf.DUMMYFUNCTION("""COMPUTED_VALUE"""),20.0)</f>
        <v>20</v>
      </c>
    </row>
    <row r="100">
      <c r="A100" s="2">
        <f>IFERROR(__xludf.DUMMYFUNCTION("""COMPUTED_VALUE"""),43992.0)</f>
        <v>43992</v>
      </c>
      <c r="B100" s="3">
        <f>IFERROR(__xludf.DUMMYFUNCTION("""COMPUTED_VALUE"""),344.0)</f>
        <v>344</v>
      </c>
      <c r="C100" s="3">
        <f>IFERROR(__xludf.DUMMYFUNCTION("""COMPUTED_VALUE"""),20.0)</f>
        <v>20</v>
      </c>
    </row>
    <row r="101">
      <c r="A101" s="2">
        <f>IFERROR(__xludf.DUMMYFUNCTION("""COMPUTED_VALUE"""),43993.0)</f>
        <v>43993</v>
      </c>
      <c r="B101" s="3">
        <f>IFERROR(__xludf.DUMMYFUNCTION("""COMPUTED_VALUE"""),321.0)</f>
        <v>321</v>
      </c>
      <c r="C101" s="3">
        <f>IFERROR(__xludf.DUMMYFUNCTION("""COMPUTED_VALUE"""),19.0)</f>
        <v>19</v>
      </c>
    </row>
    <row r="102">
      <c r="A102" s="2">
        <f>IFERROR(__xludf.DUMMYFUNCTION("""COMPUTED_VALUE"""),43994.0)</f>
        <v>43994</v>
      </c>
      <c r="B102" s="3">
        <f>IFERROR(__xludf.DUMMYFUNCTION("""COMPUTED_VALUE"""),290.0)</f>
        <v>290</v>
      </c>
      <c r="C102" s="3">
        <f>IFERROR(__xludf.DUMMYFUNCTION("""COMPUTED_VALUE"""),20.0)</f>
        <v>20</v>
      </c>
    </row>
    <row r="103">
      <c r="A103" s="2">
        <f>IFERROR(__xludf.DUMMYFUNCTION("""COMPUTED_VALUE"""),43995.0)</f>
        <v>43995</v>
      </c>
      <c r="B103" s="3">
        <f>IFERROR(__xludf.DUMMYFUNCTION("""COMPUTED_VALUE"""),283.0)</f>
        <v>283</v>
      </c>
      <c r="C103" s="3">
        <f>IFERROR(__xludf.DUMMYFUNCTION("""COMPUTED_VALUE"""),20.0)</f>
        <v>20</v>
      </c>
    </row>
    <row r="104">
      <c r="A104" s="2">
        <f>IFERROR(__xludf.DUMMYFUNCTION("""COMPUTED_VALUE"""),43996.0)</f>
        <v>43996</v>
      </c>
      <c r="B104" s="3">
        <f>IFERROR(__xludf.DUMMYFUNCTION("""COMPUTED_VALUE"""),275.0)</f>
        <v>275</v>
      </c>
      <c r="C104" s="3">
        <f>IFERROR(__xludf.DUMMYFUNCTION("""COMPUTED_VALUE"""),20.0)</f>
        <v>20</v>
      </c>
    </row>
    <row r="105">
      <c r="A105" s="2">
        <f>IFERROR(__xludf.DUMMYFUNCTION("""COMPUTED_VALUE"""),43997.0)</f>
        <v>43997</v>
      </c>
      <c r="B105" s="3">
        <f>IFERROR(__xludf.DUMMYFUNCTION("""COMPUTED_VALUE"""),275.0)</f>
        <v>275</v>
      </c>
      <c r="C105" s="3">
        <f>IFERROR(__xludf.DUMMYFUNCTION("""COMPUTED_VALUE"""),19.0)</f>
        <v>19</v>
      </c>
    </row>
    <row r="106">
      <c r="A106" s="2">
        <f>IFERROR(__xludf.DUMMYFUNCTION("""COMPUTED_VALUE"""),43998.0)</f>
        <v>43998</v>
      </c>
      <c r="B106" s="3">
        <f>IFERROR(__xludf.DUMMYFUNCTION("""COMPUTED_VALUE"""),255.0)</f>
        <v>255</v>
      </c>
      <c r="C106" s="3">
        <f>IFERROR(__xludf.DUMMYFUNCTION("""COMPUTED_VALUE"""),17.0)</f>
        <v>17</v>
      </c>
    </row>
    <row r="107">
      <c r="A107" s="2">
        <f>IFERROR(__xludf.DUMMYFUNCTION("""COMPUTED_VALUE"""),43999.0)</f>
        <v>43999</v>
      </c>
      <c r="B107" s="3">
        <f>IFERROR(__xludf.DUMMYFUNCTION("""COMPUTED_VALUE"""),210.0)</f>
        <v>210</v>
      </c>
      <c r="C107" s="3">
        <f>IFERROR(__xludf.DUMMYFUNCTION("""COMPUTED_VALUE"""),16.0)</f>
        <v>16</v>
      </c>
    </row>
    <row r="108">
      <c r="A108" s="2">
        <f>IFERROR(__xludf.DUMMYFUNCTION("""COMPUTED_VALUE"""),44000.0)</f>
        <v>44000</v>
      </c>
      <c r="B108" s="3">
        <f>IFERROR(__xludf.DUMMYFUNCTION("""COMPUTED_VALUE"""),199.0)</f>
        <v>199</v>
      </c>
      <c r="C108" s="3">
        <f>IFERROR(__xludf.DUMMYFUNCTION("""COMPUTED_VALUE"""),15.0)</f>
        <v>15</v>
      </c>
    </row>
    <row r="109">
      <c r="A109" s="2">
        <f>IFERROR(__xludf.DUMMYFUNCTION("""COMPUTED_VALUE"""),44001.0)</f>
        <v>44001</v>
      </c>
      <c r="B109" s="3">
        <f>IFERROR(__xludf.DUMMYFUNCTION("""COMPUTED_VALUE"""),192.0)</f>
        <v>192</v>
      </c>
      <c r="C109" s="3">
        <f>IFERROR(__xludf.DUMMYFUNCTION("""COMPUTED_VALUE"""),15.0)</f>
        <v>15</v>
      </c>
    </row>
    <row r="110">
      <c r="A110" s="2">
        <f>IFERROR(__xludf.DUMMYFUNCTION("""COMPUTED_VALUE"""),44002.0)</f>
        <v>44002</v>
      </c>
      <c r="B110" s="3">
        <f>IFERROR(__xludf.DUMMYFUNCTION("""COMPUTED_VALUE"""),186.0)</f>
        <v>186</v>
      </c>
      <c r="C110" s="3">
        <f>IFERROR(__xludf.DUMMYFUNCTION("""COMPUTED_VALUE"""),15.0)</f>
        <v>15</v>
      </c>
    </row>
    <row r="111">
      <c r="A111" s="2">
        <f>IFERROR(__xludf.DUMMYFUNCTION("""COMPUTED_VALUE"""),44003.0)</f>
        <v>44003</v>
      </c>
      <c r="B111" s="3">
        <f>IFERROR(__xludf.DUMMYFUNCTION("""COMPUTED_VALUE"""),185.0)</f>
        <v>185</v>
      </c>
      <c r="C111" s="3">
        <f>IFERROR(__xludf.DUMMYFUNCTION("""COMPUTED_VALUE"""),15.0)</f>
        <v>15</v>
      </c>
    </row>
    <row r="112">
      <c r="A112" s="2">
        <f>IFERROR(__xludf.DUMMYFUNCTION("""COMPUTED_VALUE"""),44004.0)</f>
        <v>44004</v>
      </c>
      <c r="B112" s="3">
        <f>IFERROR(__xludf.DUMMYFUNCTION("""COMPUTED_VALUE"""),184.0)</f>
        <v>184</v>
      </c>
      <c r="C112" s="3">
        <f>IFERROR(__xludf.DUMMYFUNCTION("""COMPUTED_VALUE"""),14.0)</f>
        <v>14</v>
      </c>
    </row>
    <row r="113">
      <c r="A113" s="2">
        <f>IFERROR(__xludf.DUMMYFUNCTION("""COMPUTED_VALUE"""),44005.0)</f>
        <v>44005</v>
      </c>
      <c r="B113" s="3">
        <f>IFERROR(__xludf.DUMMYFUNCTION("""COMPUTED_VALUE"""),183.0)</f>
        <v>183</v>
      </c>
      <c r="C113" s="3">
        <f>IFERROR(__xludf.DUMMYFUNCTION("""COMPUTED_VALUE"""),14.0)</f>
        <v>14</v>
      </c>
    </row>
    <row r="114">
      <c r="A114" s="2">
        <f>IFERROR(__xludf.DUMMYFUNCTION("""COMPUTED_VALUE"""),44006.0)</f>
        <v>44006</v>
      </c>
      <c r="B114" s="3">
        <f>IFERROR(__xludf.DUMMYFUNCTION("""COMPUTED_VALUE"""),183.0)</f>
        <v>183</v>
      </c>
      <c r="C114" s="3">
        <f>IFERROR(__xludf.DUMMYFUNCTION("""COMPUTED_VALUE"""),13.0)</f>
        <v>13</v>
      </c>
    </row>
    <row r="115">
      <c r="A115" s="2">
        <f>IFERROR(__xludf.DUMMYFUNCTION("""COMPUTED_VALUE"""),44007.0)</f>
        <v>44007</v>
      </c>
      <c r="B115" s="3">
        <f>IFERROR(__xludf.DUMMYFUNCTION("""COMPUTED_VALUE"""),182.0)</f>
        <v>182</v>
      </c>
      <c r="C115" s="3">
        <f>IFERROR(__xludf.DUMMYFUNCTION("""COMPUTED_VALUE"""),13.0)</f>
        <v>13</v>
      </c>
    </row>
    <row r="116">
      <c r="A116" s="2">
        <f>IFERROR(__xludf.DUMMYFUNCTION("""COMPUTED_VALUE"""),44008.0)</f>
        <v>44008</v>
      </c>
      <c r="B116" s="3">
        <f>IFERROR(__xludf.DUMMYFUNCTION("""COMPUTED_VALUE"""),179.0)</f>
        <v>179</v>
      </c>
      <c r="C116" s="3">
        <f>IFERROR(__xludf.DUMMYFUNCTION("""COMPUTED_VALUE"""),13.0)</f>
        <v>13</v>
      </c>
    </row>
    <row r="117">
      <c r="A117" s="2">
        <f>IFERROR(__xludf.DUMMYFUNCTION("""COMPUTED_VALUE"""),44009.0)</f>
        <v>44009</v>
      </c>
      <c r="B117" s="3">
        <f>IFERROR(__xludf.DUMMYFUNCTION("""COMPUTED_VALUE"""),174.0)</f>
        <v>174</v>
      </c>
      <c r="C117" s="3">
        <f>IFERROR(__xludf.DUMMYFUNCTION("""COMPUTED_VALUE"""),11.0)</f>
        <v>11</v>
      </c>
    </row>
    <row r="118">
      <c r="A118" s="2">
        <f>IFERROR(__xludf.DUMMYFUNCTION("""COMPUTED_VALUE"""),44010.0)</f>
        <v>44010</v>
      </c>
      <c r="B118" s="3">
        <f>IFERROR(__xludf.DUMMYFUNCTION("""COMPUTED_VALUE"""),172.0)</f>
        <v>172</v>
      </c>
      <c r="C118" s="3">
        <f>IFERROR(__xludf.DUMMYFUNCTION("""COMPUTED_VALUE"""),9.0)</f>
        <v>9</v>
      </c>
    </row>
    <row r="119">
      <c r="A119" s="2">
        <f>IFERROR(__xludf.DUMMYFUNCTION("""COMPUTED_VALUE"""),44011.0)</f>
        <v>44011</v>
      </c>
      <c r="B119" s="3">
        <f>IFERROR(__xludf.DUMMYFUNCTION("""COMPUTED_VALUE"""),170.0)</f>
        <v>170</v>
      </c>
      <c r="C119" s="3">
        <f>IFERROR(__xludf.DUMMYFUNCTION("""COMPUTED_VALUE"""),9.0)</f>
        <v>9</v>
      </c>
    </row>
    <row r="120">
      <c r="A120" s="2">
        <f>IFERROR(__xludf.DUMMYFUNCTION("""COMPUTED_VALUE"""),44012.0)</f>
        <v>44012</v>
      </c>
      <c r="B120" s="3">
        <f>IFERROR(__xludf.DUMMYFUNCTION("""COMPUTED_VALUE"""),169.0)</f>
        <v>169</v>
      </c>
      <c r="C120" s="3">
        <f>IFERROR(__xludf.DUMMYFUNCTION("""COMPUTED_VALUE"""),9.0)</f>
        <v>9</v>
      </c>
    </row>
    <row r="121">
      <c r="A121" s="2">
        <f>IFERROR(__xludf.DUMMYFUNCTION("""COMPUTED_VALUE"""),44013.0)</f>
        <v>44013</v>
      </c>
      <c r="B121" s="3">
        <f>IFERROR(__xludf.DUMMYFUNCTION("""COMPUTED_VALUE"""),169.0)</f>
        <v>169</v>
      </c>
      <c r="C121" s="3">
        <f>IFERROR(__xludf.DUMMYFUNCTION("""COMPUTED_VALUE"""),8.0)</f>
        <v>8</v>
      </c>
    </row>
    <row r="122">
      <c r="A122" s="2">
        <f>IFERROR(__xludf.DUMMYFUNCTION("""COMPUTED_VALUE"""),44014.0)</f>
        <v>44014</v>
      </c>
      <c r="B122" s="3">
        <f>IFERROR(__xludf.DUMMYFUNCTION("""COMPUTED_VALUE"""),157.0)</f>
        <v>157</v>
      </c>
      <c r="C122" s="3">
        <f>IFERROR(__xludf.DUMMYFUNCTION("""COMPUTED_VALUE"""),8.0)</f>
        <v>8</v>
      </c>
    </row>
    <row r="123">
      <c r="A123" s="2">
        <f>IFERROR(__xludf.DUMMYFUNCTION("""COMPUTED_VALUE"""),44015.0)</f>
        <v>44015</v>
      </c>
      <c r="B123" s="3">
        <f>IFERROR(__xludf.DUMMYFUNCTION("""COMPUTED_VALUE"""),150.0)</f>
        <v>150</v>
      </c>
      <c r="C123" s="3">
        <f>IFERROR(__xludf.DUMMYFUNCTION("""COMPUTED_VALUE"""),9.0)</f>
        <v>9</v>
      </c>
    </row>
    <row r="124">
      <c r="A124" s="2">
        <f>IFERROR(__xludf.DUMMYFUNCTION("""COMPUTED_VALUE"""),44016.0)</f>
        <v>44016</v>
      </c>
      <c r="B124" s="3">
        <f>IFERROR(__xludf.DUMMYFUNCTION("""COMPUTED_VALUE"""),140.0)</f>
        <v>140</v>
      </c>
      <c r="C124" s="3">
        <f>IFERROR(__xludf.DUMMYFUNCTION("""COMPUTED_VALUE"""),8.0)</f>
        <v>8</v>
      </c>
    </row>
    <row r="125">
      <c r="A125" s="2">
        <f>IFERROR(__xludf.DUMMYFUNCTION("""COMPUTED_VALUE"""),44017.0)</f>
        <v>44017</v>
      </c>
      <c r="B125" s="3">
        <f>IFERROR(__xludf.DUMMYFUNCTION("""COMPUTED_VALUE"""),144.0)</f>
        <v>144</v>
      </c>
      <c r="C125" s="3">
        <f>IFERROR(__xludf.DUMMYFUNCTION("""COMPUTED_VALUE"""),8.0)</f>
        <v>8</v>
      </c>
    </row>
    <row r="126">
      <c r="A126" s="2">
        <f>IFERROR(__xludf.DUMMYFUNCTION("""COMPUTED_VALUE"""),44018.0)</f>
        <v>44018</v>
      </c>
      <c r="B126" s="3">
        <f>IFERROR(__xludf.DUMMYFUNCTION("""COMPUTED_VALUE"""),140.0)</f>
        <v>140</v>
      </c>
      <c r="C126" s="3">
        <f>IFERROR(__xludf.DUMMYFUNCTION("""COMPUTED_VALUE"""),8.0)</f>
        <v>8</v>
      </c>
    </row>
    <row r="127">
      <c r="A127" s="2">
        <f>IFERROR(__xludf.DUMMYFUNCTION("""COMPUTED_VALUE"""),44019.0)</f>
        <v>44019</v>
      </c>
      <c r="B127" s="3">
        <f>IFERROR(__xludf.DUMMYFUNCTION("""COMPUTED_VALUE"""),142.0)</f>
        <v>142</v>
      </c>
      <c r="C127" s="3">
        <f>IFERROR(__xludf.DUMMYFUNCTION("""COMPUTED_VALUE"""),7.0)</f>
        <v>7</v>
      </c>
    </row>
    <row r="128">
      <c r="A128" s="2">
        <f>IFERROR(__xludf.DUMMYFUNCTION("""COMPUTED_VALUE"""),44020.0)</f>
        <v>44020</v>
      </c>
      <c r="B128" s="3">
        <f>IFERROR(__xludf.DUMMYFUNCTION("""COMPUTED_VALUE"""),132.0)</f>
        <v>132</v>
      </c>
      <c r="C128" s="3">
        <f>IFERROR(__xludf.DUMMYFUNCTION("""COMPUTED_VALUE"""),6.0)</f>
        <v>6</v>
      </c>
    </row>
    <row r="129">
      <c r="A129" s="2">
        <f>IFERROR(__xludf.DUMMYFUNCTION("""COMPUTED_VALUE"""),44021.0)</f>
        <v>44021</v>
      </c>
      <c r="B129" s="3">
        <f>IFERROR(__xludf.DUMMYFUNCTION("""COMPUTED_VALUE"""),131.0)</f>
        <v>131</v>
      </c>
      <c r="C129" s="3">
        <f>IFERROR(__xludf.DUMMYFUNCTION("""COMPUTED_VALUE"""),6.0)</f>
        <v>6</v>
      </c>
    </row>
    <row r="130">
      <c r="A130" s="2">
        <f>IFERROR(__xludf.DUMMYFUNCTION("""COMPUTED_VALUE"""),44022.0)</f>
        <v>44022</v>
      </c>
      <c r="B130" s="3">
        <f>IFERROR(__xludf.DUMMYFUNCTION("""COMPUTED_VALUE"""),133.0)</f>
        <v>133</v>
      </c>
      <c r="C130" s="3">
        <f>IFERROR(__xludf.DUMMYFUNCTION("""COMPUTED_VALUE"""),6.0)</f>
        <v>6</v>
      </c>
    </row>
    <row r="131">
      <c r="A131" s="2">
        <f>IFERROR(__xludf.DUMMYFUNCTION("""COMPUTED_VALUE"""),44023.0)</f>
        <v>44023</v>
      </c>
      <c r="B131" s="3">
        <f>IFERROR(__xludf.DUMMYFUNCTION("""COMPUTED_VALUE"""),129.0)</f>
        <v>129</v>
      </c>
      <c r="C131" s="3">
        <f>IFERROR(__xludf.DUMMYFUNCTION("""COMPUTED_VALUE"""),5.0)</f>
        <v>5</v>
      </c>
    </row>
    <row r="132">
      <c r="A132" s="2">
        <f>IFERROR(__xludf.DUMMYFUNCTION("""COMPUTED_VALUE"""),44024.0)</f>
        <v>44024</v>
      </c>
      <c r="B132" s="3">
        <f>IFERROR(__xludf.DUMMYFUNCTION("""COMPUTED_VALUE"""),128.0)</f>
        <v>128</v>
      </c>
      <c r="C132" s="3">
        <f>IFERROR(__xludf.DUMMYFUNCTION("""COMPUTED_VALUE"""),5.0)</f>
        <v>5</v>
      </c>
    </row>
    <row r="133">
      <c r="A133" s="2">
        <f>IFERROR(__xludf.DUMMYFUNCTION("""COMPUTED_VALUE"""),44025.0)</f>
        <v>44025</v>
      </c>
      <c r="B133" s="3">
        <f>IFERROR(__xludf.DUMMYFUNCTION("""COMPUTED_VALUE"""),127.0)</f>
        <v>127</v>
      </c>
      <c r="C133" s="3">
        <f>IFERROR(__xludf.DUMMYFUNCTION("""COMPUTED_VALUE"""),5.0)</f>
        <v>5</v>
      </c>
    </row>
    <row r="134">
      <c r="A134" s="2">
        <f>IFERROR(__xludf.DUMMYFUNCTION("""COMPUTED_VALUE"""),44026.0)</f>
        <v>44026</v>
      </c>
      <c r="B134" s="3">
        <f>IFERROR(__xludf.DUMMYFUNCTION("""COMPUTED_VALUE"""),131.0)</f>
        <v>131</v>
      </c>
      <c r="C134" s="3">
        <f>IFERROR(__xludf.DUMMYFUNCTION("""COMPUTED_VALUE"""),5.0)</f>
        <v>5</v>
      </c>
    </row>
    <row r="135">
      <c r="A135" s="2">
        <f>IFERROR(__xludf.DUMMYFUNCTION("""COMPUTED_VALUE"""),44027.0)</f>
        <v>44027</v>
      </c>
      <c r="B135" s="3">
        <f>IFERROR(__xludf.DUMMYFUNCTION("""COMPUTED_VALUE"""),125.0)</f>
        <v>125</v>
      </c>
      <c r="C135" s="3">
        <f>IFERROR(__xludf.DUMMYFUNCTION("""COMPUTED_VALUE"""),5.0)</f>
        <v>5</v>
      </c>
    </row>
    <row r="136">
      <c r="A136" s="2">
        <f>IFERROR(__xludf.DUMMYFUNCTION("""COMPUTED_VALUE"""),44028.0)</f>
        <v>44028</v>
      </c>
      <c r="B136" s="3">
        <f>IFERROR(__xludf.DUMMYFUNCTION("""COMPUTED_VALUE"""),109.0)</f>
        <v>109</v>
      </c>
      <c r="C136" s="3">
        <f>IFERROR(__xludf.DUMMYFUNCTION("""COMPUTED_VALUE"""),5.0)</f>
        <v>5</v>
      </c>
    </row>
    <row r="137">
      <c r="A137" s="2">
        <f>IFERROR(__xludf.DUMMYFUNCTION("""COMPUTED_VALUE"""),44029.0)</f>
        <v>44029</v>
      </c>
      <c r="B137" s="3">
        <f>IFERROR(__xludf.DUMMYFUNCTION("""COMPUTED_VALUE"""),83.0)</f>
        <v>83</v>
      </c>
      <c r="C137" s="3">
        <f>IFERROR(__xludf.DUMMYFUNCTION("""COMPUTED_VALUE"""),4.0)</f>
        <v>4</v>
      </c>
    </row>
    <row r="138">
      <c r="A138" s="2">
        <f>IFERROR(__xludf.DUMMYFUNCTION("""COMPUTED_VALUE"""),44030.0)</f>
        <v>44030</v>
      </c>
      <c r="B138" s="3">
        <f>IFERROR(__xludf.DUMMYFUNCTION("""COMPUTED_VALUE"""),83.0)</f>
        <v>83</v>
      </c>
      <c r="C138" s="3">
        <f>IFERROR(__xludf.DUMMYFUNCTION("""COMPUTED_VALUE"""),3.0)</f>
        <v>3</v>
      </c>
    </row>
    <row r="139">
      <c r="A139" s="2">
        <f>IFERROR(__xludf.DUMMYFUNCTION("""COMPUTED_VALUE"""),44031.0)</f>
        <v>44031</v>
      </c>
      <c r="B139" s="3">
        <f>IFERROR(__xludf.DUMMYFUNCTION("""COMPUTED_VALUE"""),82.0)</f>
        <v>82</v>
      </c>
      <c r="C139" s="3">
        <f>IFERROR(__xludf.DUMMYFUNCTION("""COMPUTED_VALUE"""),3.0)</f>
        <v>3</v>
      </c>
    </row>
    <row r="140">
      <c r="A140" s="2">
        <f>IFERROR(__xludf.DUMMYFUNCTION("""COMPUTED_VALUE"""),44032.0)</f>
        <v>44032</v>
      </c>
      <c r="B140" s="3">
        <f>IFERROR(__xludf.DUMMYFUNCTION("""COMPUTED_VALUE"""),83.0)</f>
        <v>83</v>
      </c>
      <c r="C140" s="3">
        <f>IFERROR(__xludf.DUMMYFUNCTION("""COMPUTED_VALUE"""),5.0)</f>
        <v>5</v>
      </c>
    </row>
    <row r="141">
      <c r="A141" s="2">
        <f>IFERROR(__xludf.DUMMYFUNCTION("""COMPUTED_VALUE"""),44033.0)</f>
        <v>44033</v>
      </c>
      <c r="B141" s="3">
        <f>IFERROR(__xludf.DUMMYFUNCTION("""COMPUTED_VALUE"""),78.0)</f>
        <v>78</v>
      </c>
      <c r="C141" s="3">
        <f>IFERROR(__xludf.DUMMYFUNCTION("""COMPUTED_VALUE"""),4.0)</f>
        <v>4</v>
      </c>
    </row>
    <row r="142">
      <c r="A142" s="2">
        <f>IFERROR(__xludf.DUMMYFUNCTION("""COMPUTED_VALUE"""),44034.0)</f>
        <v>44034</v>
      </c>
      <c r="B142" s="3">
        <f>IFERROR(__xludf.DUMMYFUNCTION("""COMPUTED_VALUE"""),78.0)</f>
        <v>78</v>
      </c>
      <c r="C142" s="3">
        <f>IFERROR(__xludf.DUMMYFUNCTION("""COMPUTED_VALUE"""),4.0)</f>
        <v>4</v>
      </c>
    </row>
    <row r="143">
      <c r="A143" s="2">
        <f>IFERROR(__xludf.DUMMYFUNCTION("""COMPUTED_VALUE"""),44035.0)</f>
        <v>44035</v>
      </c>
      <c r="B143" s="3">
        <f>IFERROR(__xludf.DUMMYFUNCTION("""COMPUTED_VALUE"""),76.0)</f>
        <v>76</v>
      </c>
      <c r="C143" s="3">
        <f>IFERROR(__xludf.DUMMYFUNCTION("""COMPUTED_VALUE"""),4.0)</f>
        <v>4</v>
      </c>
    </row>
    <row r="144">
      <c r="A144" s="2">
        <f>IFERROR(__xludf.DUMMYFUNCTION("""COMPUTED_VALUE"""),44036.0)</f>
        <v>44036</v>
      </c>
      <c r="B144" s="3">
        <f>IFERROR(__xludf.DUMMYFUNCTION("""COMPUTED_VALUE"""),70.0)</f>
        <v>70</v>
      </c>
      <c r="C144" s="3">
        <f>IFERROR(__xludf.DUMMYFUNCTION("""COMPUTED_VALUE"""),4.0)</f>
        <v>4</v>
      </c>
    </row>
    <row r="145">
      <c r="A145" s="2">
        <f>IFERROR(__xludf.DUMMYFUNCTION("""COMPUTED_VALUE"""),44037.0)</f>
        <v>44037</v>
      </c>
      <c r="B145" s="3">
        <f>IFERROR(__xludf.DUMMYFUNCTION("""COMPUTED_VALUE"""),68.0)</f>
        <v>68</v>
      </c>
      <c r="C145" s="3">
        <f>IFERROR(__xludf.DUMMYFUNCTION("""COMPUTED_VALUE"""),5.0)</f>
        <v>5</v>
      </c>
    </row>
    <row r="146">
      <c r="A146" s="2">
        <f>IFERROR(__xludf.DUMMYFUNCTION("""COMPUTED_VALUE"""),44038.0)</f>
        <v>44038</v>
      </c>
      <c r="B146" s="3">
        <f>IFERROR(__xludf.DUMMYFUNCTION("""COMPUTED_VALUE"""),69.0)</f>
        <v>69</v>
      </c>
      <c r="C146" s="3">
        <f>IFERROR(__xludf.DUMMYFUNCTION("""COMPUTED_VALUE"""),6.0)</f>
        <v>6</v>
      </c>
    </row>
    <row r="147">
      <c r="A147" s="2">
        <f>IFERROR(__xludf.DUMMYFUNCTION("""COMPUTED_VALUE"""),44039.0)</f>
        <v>44039</v>
      </c>
      <c r="B147" s="3">
        <f>IFERROR(__xludf.DUMMYFUNCTION("""COMPUTED_VALUE"""),71.0)</f>
        <v>71</v>
      </c>
      <c r="C147" s="3">
        <f>IFERROR(__xludf.DUMMYFUNCTION("""COMPUTED_VALUE"""),6.0)</f>
        <v>6</v>
      </c>
    </row>
    <row r="148">
      <c r="A148" s="2">
        <f>IFERROR(__xludf.DUMMYFUNCTION("""COMPUTED_VALUE"""),44040.0)</f>
        <v>44040</v>
      </c>
      <c r="B148" s="3">
        <f>IFERROR(__xludf.DUMMYFUNCTION("""COMPUTED_VALUE"""),76.0)</f>
        <v>76</v>
      </c>
      <c r="C148" s="3">
        <f>IFERROR(__xludf.DUMMYFUNCTION("""COMPUTED_VALUE"""),6.0)</f>
        <v>6</v>
      </c>
    </row>
    <row r="149">
      <c r="A149" s="2">
        <f>IFERROR(__xludf.DUMMYFUNCTION("""COMPUTED_VALUE"""),44041.0)</f>
        <v>44041</v>
      </c>
      <c r="B149" s="3">
        <f>IFERROR(__xludf.DUMMYFUNCTION("""COMPUTED_VALUE"""),76.0)</f>
        <v>76</v>
      </c>
      <c r="C149" s="3">
        <f>IFERROR(__xludf.DUMMYFUNCTION("""COMPUTED_VALUE"""),6.0)</f>
        <v>6</v>
      </c>
    </row>
    <row r="150">
      <c r="A150" s="2">
        <f>IFERROR(__xludf.DUMMYFUNCTION("""COMPUTED_VALUE"""),44042.0)</f>
        <v>44042</v>
      </c>
      <c r="B150" s="3">
        <f>IFERROR(__xludf.DUMMYFUNCTION("""COMPUTED_VALUE"""),76.0)</f>
        <v>76</v>
      </c>
      <c r="C150" s="3">
        <f>IFERROR(__xludf.DUMMYFUNCTION("""COMPUTED_VALUE"""),6.0)</f>
        <v>6</v>
      </c>
    </row>
    <row r="151">
      <c r="A151" s="2">
        <f>IFERROR(__xludf.DUMMYFUNCTION("""COMPUTED_VALUE"""),44043.0)</f>
        <v>44043</v>
      </c>
      <c r="B151" s="3">
        <f>IFERROR(__xludf.DUMMYFUNCTION("""COMPUTED_VALUE"""),73.0)</f>
        <v>73</v>
      </c>
      <c r="C151" s="3">
        <f>IFERROR(__xludf.DUMMYFUNCTION("""COMPUTED_VALUE"""),6.0)</f>
        <v>6</v>
      </c>
    </row>
    <row r="152">
      <c r="A152" s="2">
        <f>IFERROR(__xludf.DUMMYFUNCTION("""COMPUTED_VALUE"""),44044.0)</f>
        <v>44044</v>
      </c>
      <c r="B152" s="3">
        <f>IFERROR(__xludf.DUMMYFUNCTION("""COMPUTED_VALUE"""),73.0)</f>
        <v>73</v>
      </c>
      <c r="C152" s="3">
        <f>IFERROR(__xludf.DUMMYFUNCTION("""COMPUTED_VALUE"""),6.0)</f>
        <v>6</v>
      </c>
    </row>
    <row r="153">
      <c r="A153" s="2">
        <f>IFERROR(__xludf.DUMMYFUNCTION("""COMPUTED_VALUE"""),44045.0)</f>
        <v>44045</v>
      </c>
      <c r="B153" s="3">
        <f>IFERROR(__xludf.DUMMYFUNCTION("""COMPUTED_VALUE"""),71.0)</f>
        <v>71</v>
      </c>
      <c r="C153" s="3">
        <f>IFERROR(__xludf.DUMMYFUNCTION("""COMPUTED_VALUE"""),7.0)</f>
        <v>7</v>
      </c>
    </row>
    <row r="154">
      <c r="A154" s="2">
        <f>IFERROR(__xludf.DUMMYFUNCTION("""COMPUTED_VALUE"""),44046.0)</f>
        <v>44046</v>
      </c>
      <c r="B154" s="3">
        <f>IFERROR(__xludf.DUMMYFUNCTION("""COMPUTED_VALUE"""),74.0)</f>
        <v>74</v>
      </c>
      <c r="C154" s="3">
        <f>IFERROR(__xludf.DUMMYFUNCTION("""COMPUTED_VALUE"""),7.0)</f>
        <v>7</v>
      </c>
    </row>
    <row r="155">
      <c r="A155" s="2">
        <f>IFERROR(__xludf.DUMMYFUNCTION("""COMPUTED_VALUE"""),44047.0)</f>
        <v>44047</v>
      </c>
      <c r="B155" s="3">
        <f>IFERROR(__xludf.DUMMYFUNCTION("""COMPUTED_VALUE"""),74.0)</f>
        <v>74</v>
      </c>
      <c r="C155" s="3">
        <f>IFERROR(__xludf.DUMMYFUNCTION("""COMPUTED_VALUE"""),7.0)</f>
        <v>7</v>
      </c>
    </row>
    <row r="156">
      <c r="A156" s="2">
        <f>IFERROR(__xludf.DUMMYFUNCTION("""COMPUTED_VALUE"""),44048.0)</f>
        <v>44048</v>
      </c>
      <c r="B156" s="3">
        <f>IFERROR(__xludf.DUMMYFUNCTION("""COMPUTED_VALUE"""),72.0)</f>
        <v>72</v>
      </c>
      <c r="C156" s="3">
        <f>IFERROR(__xludf.DUMMYFUNCTION("""COMPUTED_VALUE"""),7.0)</f>
        <v>7</v>
      </c>
    </row>
    <row r="157">
      <c r="A157" s="2">
        <f>IFERROR(__xludf.DUMMYFUNCTION("""COMPUTED_VALUE"""),44049.0)</f>
        <v>44049</v>
      </c>
      <c r="B157" s="3">
        <f>IFERROR(__xludf.DUMMYFUNCTION("""COMPUTED_VALUE"""),74.0)</f>
        <v>74</v>
      </c>
      <c r="C157" s="3">
        <f>IFERROR(__xludf.DUMMYFUNCTION("""COMPUTED_VALUE"""),8.0)</f>
        <v>8</v>
      </c>
    </row>
    <row r="158">
      <c r="A158" s="2">
        <f>IFERROR(__xludf.DUMMYFUNCTION("""COMPUTED_VALUE"""),44050.0)</f>
        <v>44050</v>
      </c>
      <c r="B158" s="3">
        <f>IFERROR(__xludf.DUMMYFUNCTION("""COMPUTED_VALUE"""),72.0)</f>
        <v>72</v>
      </c>
      <c r="C158" s="3">
        <f>IFERROR(__xludf.DUMMYFUNCTION("""COMPUTED_VALUE"""),6.0)</f>
        <v>6</v>
      </c>
    </row>
    <row r="159">
      <c r="A159" s="2">
        <f>IFERROR(__xludf.DUMMYFUNCTION("""COMPUTED_VALUE"""),44051.0)</f>
        <v>44051</v>
      </c>
      <c r="B159" s="3">
        <f>IFERROR(__xludf.DUMMYFUNCTION("""COMPUTED_VALUE"""),69.0)</f>
        <v>69</v>
      </c>
      <c r="C159" s="3">
        <f>IFERROR(__xludf.DUMMYFUNCTION("""COMPUTED_VALUE"""),6.0)</f>
        <v>6</v>
      </c>
    </row>
    <row r="160">
      <c r="A160" s="2">
        <f>IFERROR(__xludf.DUMMYFUNCTION("""COMPUTED_VALUE"""),44052.0)</f>
        <v>44052</v>
      </c>
      <c r="B160" s="3">
        <f>IFERROR(__xludf.DUMMYFUNCTION("""COMPUTED_VALUE"""),73.0)</f>
        <v>73</v>
      </c>
      <c r="C160" s="3">
        <f>IFERROR(__xludf.DUMMYFUNCTION("""COMPUTED_VALUE"""),6.0)</f>
        <v>6</v>
      </c>
    </row>
    <row r="161">
      <c r="A161" s="2">
        <f>IFERROR(__xludf.DUMMYFUNCTION("""COMPUTED_VALUE"""),44053.0)</f>
        <v>44053</v>
      </c>
      <c r="B161" s="3">
        <f>IFERROR(__xludf.DUMMYFUNCTION("""COMPUTED_VALUE"""),61.0)</f>
        <v>61</v>
      </c>
      <c r="C161" s="3">
        <f>IFERROR(__xludf.DUMMYFUNCTION("""COMPUTED_VALUE"""),6.0)</f>
        <v>6</v>
      </c>
    </row>
    <row r="162">
      <c r="A162" s="2">
        <f>IFERROR(__xludf.DUMMYFUNCTION("""COMPUTED_VALUE"""),44054.0)</f>
        <v>44054</v>
      </c>
      <c r="B162" s="3">
        <f>IFERROR(__xludf.DUMMYFUNCTION("""COMPUTED_VALUE"""),62.0)</f>
        <v>62</v>
      </c>
      <c r="C162" s="3">
        <f>IFERROR(__xludf.DUMMYFUNCTION("""COMPUTED_VALUE"""),5.0)</f>
        <v>5</v>
      </c>
    </row>
    <row r="163">
      <c r="A163" s="2">
        <f>IFERROR(__xludf.DUMMYFUNCTION("""COMPUTED_VALUE"""),44055.0)</f>
        <v>44055</v>
      </c>
      <c r="B163" s="3">
        <f>IFERROR(__xludf.DUMMYFUNCTION("""COMPUTED_VALUE"""),64.0)</f>
        <v>64</v>
      </c>
      <c r="C163" s="3">
        <f>IFERROR(__xludf.DUMMYFUNCTION("""COMPUTED_VALUE"""),5.0)</f>
        <v>5</v>
      </c>
    </row>
    <row r="164">
      <c r="A164" s="2">
        <f>IFERROR(__xludf.DUMMYFUNCTION("""COMPUTED_VALUE"""),44056.0)</f>
        <v>44056</v>
      </c>
      <c r="B164" s="3">
        <f>IFERROR(__xludf.DUMMYFUNCTION("""COMPUTED_VALUE"""),66.0)</f>
        <v>66</v>
      </c>
      <c r="C164" s="3">
        <f>IFERROR(__xludf.DUMMYFUNCTION("""COMPUTED_VALUE"""),5.0)</f>
        <v>5</v>
      </c>
    </row>
    <row r="165">
      <c r="A165" s="2">
        <f>IFERROR(__xludf.DUMMYFUNCTION("""COMPUTED_VALUE"""),44057.0)</f>
        <v>44057</v>
      </c>
      <c r="B165" s="3">
        <f>IFERROR(__xludf.DUMMYFUNCTION("""COMPUTED_VALUE"""),64.0)</f>
        <v>64</v>
      </c>
      <c r="C165" s="3">
        <f>IFERROR(__xludf.DUMMYFUNCTION("""COMPUTED_VALUE"""),6.0)</f>
        <v>6</v>
      </c>
    </row>
    <row r="166">
      <c r="A166" s="2">
        <f>IFERROR(__xludf.DUMMYFUNCTION("""COMPUTED_VALUE"""),44058.0)</f>
        <v>44058</v>
      </c>
      <c r="B166" s="3">
        <f>IFERROR(__xludf.DUMMYFUNCTION("""COMPUTED_VALUE"""),63.0)</f>
        <v>63</v>
      </c>
      <c r="C166" s="3">
        <f>IFERROR(__xludf.DUMMYFUNCTION("""COMPUTED_VALUE"""),6.0)</f>
        <v>6</v>
      </c>
    </row>
    <row r="167">
      <c r="A167" s="2">
        <f>IFERROR(__xludf.DUMMYFUNCTION("""COMPUTED_VALUE"""),44059.0)</f>
        <v>44059</v>
      </c>
      <c r="B167" s="3">
        <f>IFERROR(__xludf.DUMMYFUNCTION("""COMPUTED_VALUE"""),62.0)</f>
        <v>62</v>
      </c>
      <c r="C167" s="3">
        <f>IFERROR(__xludf.DUMMYFUNCTION("""COMPUTED_VALUE"""),6.0)</f>
        <v>6</v>
      </c>
    </row>
    <row r="168">
      <c r="A168" s="2">
        <f>IFERROR(__xludf.DUMMYFUNCTION("""COMPUTED_VALUE"""),44060.0)</f>
        <v>44060</v>
      </c>
      <c r="B168" s="3">
        <f>IFERROR(__xludf.DUMMYFUNCTION("""COMPUTED_VALUE"""),62.0)</f>
        <v>62</v>
      </c>
      <c r="C168" s="3">
        <f>IFERROR(__xludf.DUMMYFUNCTION("""COMPUTED_VALUE"""),6.0)</f>
        <v>6</v>
      </c>
    </row>
    <row r="169">
      <c r="A169" s="2">
        <f>IFERROR(__xludf.DUMMYFUNCTION("""COMPUTED_VALUE"""),44061.0)</f>
        <v>44061</v>
      </c>
      <c r="B169" s="3">
        <f>IFERROR(__xludf.DUMMYFUNCTION("""COMPUTED_VALUE"""),60.0)</f>
        <v>60</v>
      </c>
      <c r="C169" s="3">
        <f>IFERROR(__xludf.DUMMYFUNCTION("""COMPUTED_VALUE"""),6.0)</f>
        <v>6</v>
      </c>
    </row>
    <row r="170">
      <c r="A170" s="2">
        <f>IFERROR(__xludf.DUMMYFUNCTION("""COMPUTED_VALUE"""),44062.0)</f>
        <v>44062</v>
      </c>
      <c r="B170" s="3">
        <f>IFERROR(__xludf.DUMMYFUNCTION("""COMPUTED_VALUE"""),57.0)</f>
        <v>57</v>
      </c>
      <c r="C170" s="3">
        <f>IFERROR(__xludf.DUMMYFUNCTION("""COMPUTED_VALUE"""),7.0)</f>
        <v>7</v>
      </c>
    </row>
    <row r="171">
      <c r="A171" s="2">
        <f>IFERROR(__xludf.DUMMYFUNCTION("""COMPUTED_VALUE"""),44063.0)</f>
        <v>44063</v>
      </c>
      <c r="B171" s="3">
        <f>IFERROR(__xludf.DUMMYFUNCTION("""COMPUTED_VALUE"""),57.0)</f>
        <v>57</v>
      </c>
      <c r="C171" s="3">
        <f>IFERROR(__xludf.DUMMYFUNCTION("""COMPUTED_VALUE"""),7.0)</f>
        <v>7</v>
      </c>
    </row>
    <row r="172">
      <c r="A172" s="2">
        <f>IFERROR(__xludf.DUMMYFUNCTION("""COMPUTED_VALUE"""),44064.0)</f>
        <v>44064</v>
      </c>
      <c r="B172" s="3">
        <f>IFERROR(__xludf.DUMMYFUNCTION("""COMPUTED_VALUE"""),58.0)</f>
        <v>58</v>
      </c>
      <c r="C172" s="3">
        <f>IFERROR(__xludf.DUMMYFUNCTION("""COMPUTED_VALUE"""),6.0)</f>
        <v>6</v>
      </c>
    </row>
    <row r="173">
      <c r="A173" s="2">
        <f>IFERROR(__xludf.DUMMYFUNCTION("""COMPUTED_VALUE"""),44065.0)</f>
        <v>44065</v>
      </c>
      <c r="B173" s="3">
        <f>IFERROR(__xludf.DUMMYFUNCTION("""COMPUTED_VALUE"""),60.0)</f>
        <v>60</v>
      </c>
      <c r="C173" s="3">
        <f>IFERROR(__xludf.DUMMYFUNCTION("""COMPUTED_VALUE"""),7.0)</f>
        <v>7</v>
      </c>
    </row>
    <row r="174">
      <c r="A174" s="2">
        <f>IFERROR(__xludf.DUMMYFUNCTION("""COMPUTED_VALUE"""),44066.0)</f>
        <v>44066</v>
      </c>
      <c r="B174" s="3">
        <f>IFERROR(__xludf.DUMMYFUNCTION("""COMPUTED_VALUE"""),59.0)</f>
        <v>59</v>
      </c>
      <c r="C174" s="3">
        <f>IFERROR(__xludf.DUMMYFUNCTION("""COMPUTED_VALUE"""),7.0)</f>
        <v>7</v>
      </c>
    </row>
    <row r="175">
      <c r="A175" s="2">
        <f>IFERROR(__xludf.DUMMYFUNCTION("""COMPUTED_VALUE"""),44067.0)</f>
        <v>44067</v>
      </c>
      <c r="B175" s="3">
        <f>IFERROR(__xludf.DUMMYFUNCTION("""COMPUTED_VALUE"""),59.0)</f>
        <v>59</v>
      </c>
      <c r="C175" s="3">
        <f>IFERROR(__xludf.DUMMYFUNCTION("""COMPUTED_VALUE"""),9.0)</f>
        <v>9</v>
      </c>
    </row>
    <row r="176">
      <c r="A176" s="2">
        <f>IFERROR(__xludf.DUMMYFUNCTION("""COMPUTED_VALUE"""),44068.0)</f>
        <v>44068</v>
      </c>
      <c r="B176" s="3">
        <f>IFERROR(__xludf.DUMMYFUNCTION("""COMPUTED_VALUE"""),57.0)</f>
        <v>57</v>
      </c>
      <c r="C176" s="3">
        <f>IFERROR(__xludf.DUMMYFUNCTION("""COMPUTED_VALUE"""),7.0)</f>
        <v>7</v>
      </c>
    </row>
    <row r="177">
      <c r="A177" s="2">
        <f>IFERROR(__xludf.DUMMYFUNCTION("""COMPUTED_VALUE"""),44069.0)</f>
        <v>44069</v>
      </c>
      <c r="B177" s="3">
        <f>IFERROR(__xludf.DUMMYFUNCTION("""COMPUTED_VALUE"""),64.0)</f>
        <v>64</v>
      </c>
      <c r="C177" s="3">
        <f>IFERROR(__xludf.DUMMYFUNCTION("""COMPUTED_VALUE"""),7.0)</f>
        <v>7</v>
      </c>
    </row>
    <row r="178">
      <c r="A178" s="2">
        <f>IFERROR(__xludf.DUMMYFUNCTION("""COMPUTED_VALUE"""),44070.0)</f>
        <v>44070</v>
      </c>
      <c r="B178" s="3">
        <f>IFERROR(__xludf.DUMMYFUNCTION("""COMPUTED_VALUE"""),69.0)</f>
        <v>69</v>
      </c>
      <c r="C178" s="3">
        <f>IFERROR(__xludf.DUMMYFUNCTION("""COMPUTED_VALUE"""),8.0)</f>
        <v>8</v>
      </c>
    </row>
    <row r="179">
      <c r="A179" s="2">
        <f>IFERROR(__xludf.DUMMYFUNCTION("""COMPUTED_VALUE"""),44071.0)</f>
        <v>44071</v>
      </c>
      <c r="B179" s="3">
        <f>IFERROR(__xludf.DUMMYFUNCTION("""COMPUTED_VALUE"""),78.0)</f>
        <v>78</v>
      </c>
      <c r="C179" s="3">
        <f>IFERROR(__xludf.DUMMYFUNCTION("""COMPUTED_VALUE"""),7.0)</f>
        <v>7</v>
      </c>
    </row>
    <row r="180">
      <c r="A180" s="2">
        <f>IFERROR(__xludf.DUMMYFUNCTION("""COMPUTED_VALUE"""),44072.0)</f>
        <v>44072</v>
      </c>
      <c r="B180" s="3">
        <f>IFERROR(__xludf.DUMMYFUNCTION("""COMPUTED_VALUE"""),90.0)</f>
        <v>90</v>
      </c>
      <c r="C180" s="3">
        <f>IFERROR(__xludf.DUMMYFUNCTION("""COMPUTED_VALUE"""),7.0)</f>
        <v>7</v>
      </c>
    </row>
    <row r="181">
      <c r="A181" s="2">
        <f>IFERROR(__xludf.DUMMYFUNCTION("""COMPUTED_VALUE"""),44073.0)</f>
        <v>44073</v>
      </c>
      <c r="B181" s="3">
        <f>IFERROR(__xludf.DUMMYFUNCTION("""COMPUTED_VALUE"""),90.0)</f>
        <v>90</v>
      </c>
      <c r="C181" s="3">
        <f>IFERROR(__xludf.DUMMYFUNCTION("""COMPUTED_VALUE"""),7.0)</f>
        <v>7</v>
      </c>
    </row>
    <row r="182">
      <c r="A182" s="2">
        <f>IFERROR(__xludf.DUMMYFUNCTION("""COMPUTED_VALUE"""),44074.0)</f>
        <v>44074</v>
      </c>
      <c r="B182" s="3">
        <f>IFERROR(__xludf.DUMMYFUNCTION("""COMPUTED_VALUE"""),103.0)</f>
        <v>103</v>
      </c>
      <c r="C182" s="3">
        <f>IFERROR(__xludf.DUMMYFUNCTION("""COMPUTED_VALUE"""),7.0)</f>
        <v>7</v>
      </c>
    </row>
    <row r="183">
      <c r="A183" s="2">
        <f>IFERROR(__xludf.DUMMYFUNCTION("""COMPUTED_VALUE"""),44075.0)</f>
        <v>44075</v>
      </c>
      <c r="B183" s="3">
        <f>IFERROR(__xludf.DUMMYFUNCTION("""COMPUTED_VALUE"""),96.0)</f>
        <v>96</v>
      </c>
      <c r="C183" s="3">
        <f>IFERROR(__xludf.DUMMYFUNCTION("""COMPUTED_VALUE"""),7.0)</f>
        <v>7</v>
      </c>
    </row>
    <row r="184">
      <c r="A184" s="2">
        <f>IFERROR(__xludf.DUMMYFUNCTION("""COMPUTED_VALUE"""),44076.0)</f>
        <v>44076</v>
      </c>
      <c r="B184" s="3">
        <f>IFERROR(__xludf.DUMMYFUNCTION("""COMPUTED_VALUE"""),98.0)</f>
        <v>98</v>
      </c>
      <c r="C184" s="3">
        <f>IFERROR(__xludf.DUMMYFUNCTION("""COMPUTED_VALUE"""),7.0)</f>
        <v>7</v>
      </c>
    </row>
    <row r="185">
      <c r="A185" s="2">
        <f>IFERROR(__xludf.DUMMYFUNCTION("""COMPUTED_VALUE"""),44077.0)</f>
        <v>44077</v>
      </c>
      <c r="B185" s="3">
        <f>IFERROR(__xludf.DUMMYFUNCTION("""COMPUTED_VALUE"""),100.0)</f>
        <v>100</v>
      </c>
      <c r="C185" s="3">
        <f>IFERROR(__xludf.DUMMYFUNCTION("""COMPUTED_VALUE"""),7.0)</f>
        <v>7</v>
      </c>
    </row>
    <row r="186">
      <c r="A186" s="2">
        <f>IFERROR(__xludf.DUMMYFUNCTION("""COMPUTED_VALUE"""),44078.0)</f>
        <v>44078</v>
      </c>
      <c r="B186" s="3">
        <f>IFERROR(__xludf.DUMMYFUNCTION("""COMPUTED_VALUE"""),120.0)</f>
        <v>120</v>
      </c>
      <c r="C186" s="3">
        <f>IFERROR(__xludf.DUMMYFUNCTION("""COMPUTED_VALUE"""),8.0)</f>
        <v>8</v>
      </c>
    </row>
    <row r="187">
      <c r="A187" s="2">
        <f>IFERROR(__xludf.DUMMYFUNCTION("""COMPUTED_VALUE"""),44079.0)</f>
        <v>44079</v>
      </c>
      <c r="B187" s="3">
        <f>IFERROR(__xludf.DUMMYFUNCTION("""COMPUTED_VALUE"""),139.0)</f>
        <v>139</v>
      </c>
      <c r="C187" s="3">
        <f>IFERROR(__xludf.DUMMYFUNCTION("""COMPUTED_VALUE"""),9.0)</f>
        <v>9</v>
      </c>
    </row>
    <row r="188">
      <c r="A188" s="2">
        <f>IFERROR(__xludf.DUMMYFUNCTION("""COMPUTED_VALUE"""),44080.0)</f>
        <v>44080</v>
      </c>
      <c r="B188" s="3">
        <f>IFERROR(__xludf.DUMMYFUNCTION("""COMPUTED_VALUE"""),151.0)</f>
        <v>151</v>
      </c>
      <c r="C188" s="3">
        <f>IFERROR(__xludf.DUMMYFUNCTION("""COMPUTED_VALUE"""),11.0)</f>
        <v>11</v>
      </c>
    </row>
    <row r="189">
      <c r="A189" s="2">
        <f>IFERROR(__xludf.DUMMYFUNCTION("""COMPUTED_VALUE"""),44081.0)</f>
        <v>44081</v>
      </c>
      <c r="B189" s="3">
        <f>IFERROR(__xludf.DUMMYFUNCTION("""COMPUTED_VALUE"""),164.0)</f>
        <v>164</v>
      </c>
      <c r="C189" s="3">
        <f>IFERROR(__xludf.DUMMYFUNCTION("""COMPUTED_VALUE"""),11.0)</f>
        <v>11</v>
      </c>
    </row>
    <row r="190">
      <c r="A190" s="2">
        <f>IFERROR(__xludf.DUMMYFUNCTION("""COMPUTED_VALUE"""),44082.0)</f>
        <v>44082</v>
      </c>
      <c r="B190" s="3">
        <f>IFERROR(__xludf.DUMMYFUNCTION("""COMPUTED_VALUE"""),192.0)</f>
        <v>192</v>
      </c>
      <c r="C190" s="3">
        <f>IFERROR(__xludf.DUMMYFUNCTION("""COMPUTED_VALUE"""),12.0)</f>
        <v>12</v>
      </c>
    </row>
    <row r="191">
      <c r="A191" s="2">
        <f>IFERROR(__xludf.DUMMYFUNCTION("""COMPUTED_VALUE"""),44083.0)</f>
        <v>44083</v>
      </c>
      <c r="B191" s="3">
        <f>IFERROR(__xludf.DUMMYFUNCTION("""COMPUTED_VALUE"""),221.0)</f>
        <v>221</v>
      </c>
      <c r="C191" s="3">
        <f>IFERROR(__xludf.DUMMYFUNCTION("""COMPUTED_VALUE"""),13.0)</f>
        <v>13</v>
      </c>
    </row>
    <row r="192">
      <c r="A192" s="2">
        <f>IFERROR(__xludf.DUMMYFUNCTION("""COMPUTED_VALUE"""),44084.0)</f>
        <v>44084</v>
      </c>
      <c r="B192" s="3">
        <f>IFERROR(__xludf.DUMMYFUNCTION("""COMPUTED_VALUE"""),234.0)</f>
        <v>234</v>
      </c>
      <c r="C192" s="3">
        <f>IFERROR(__xludf.DUMMYFUNCTION("""COMPUTED_VALUE"""),11.0)</f>
        <v>11</v>
      </c>
    </row>
    <row r="193">
      <c r="A193" s="2">
        <f>IFERROR(__xludf.DUMMYFUNCTION("""COMPUTED_VALUE"""),44085.0)</f>
        <v>44085</v>
      </c>
      <c r="B193" s="3">
        <f>IFERROR(__xludf.DUMMYFUNCTION("""COMPUTED_VALUE"""),259.0)</f>
        <v>259</v>
      </c>
      <c r="C193" s="3">
        <f>IFERROR(__xludf.DUMMYFUNCTION("""COMPUTED_VALUE"""),12.0)</f>
        <v>12</v>
      </c>
    </row>
    <row r="194">
      <c r="A194" s="2">
        <f>IFERROR(__xludf.DUMMYFUNCTION("""COMPUTED_VALUE"""),44086.0)</f>
        <v>44086</v>
      </c>
      <c r="B194" s="3">
        <f>IFERROR(__xludf.DUMMYFUNCTION("""COMPUTED_VALUE"""),282.0)</f>
        <v>282</v>
      </c>
      <c r="C194" s="3">
        <f>IFERROR(__xludf.DUMMYFUNCTION("""COMPUTED_VALUE"""),15.0)</f>
        <v>15</v>
      </c>
    </row>
    <row r="195">
      <c r="A195" s="2">
        <f>IFERROR(__xludf.DUMMYFUNCTION("""COMPUTED_VALUE"""),44087.0)</f>
        <v>44087</v>
      </c>
      <c r="B195" s="3">
        <f>IFERROR(__xludf.DUMMYFUNCTION("""COMPUTED_VALUE"""),282.0)</f>
        <v>282</v>
      </c>
      <c r="C195" s="3">
        <f>IFERROR(__xludf.DUMMYFUNCTION("""COMPUTED_VALUE"""),16.0)</f>
        <v>16</v>
      </c>
    </row>
    <row r="196">
      <c r="A196" s="2">
        <f>IFERROR(__xludf.DUMMYFUNCTION("""COMPUTED_VALUE"""),44088.0)</f>
        <v>44088</v>
      </c>
      <c r="B196" s="3">
        <f>IFERROR(__xludf.DUMMYFUNCTION("""COMPUTED_VALUE"""),287.0)</f>
        <v>287</v>
      </c>
      <c r="C196" s="3">
        <f>IFERROR(__xludf.DUMMYFUNCTION("""COMPUTED_VALUE"""),16.0)</f>
        <v>16</v>
      </c>
    </row>
    <row r="197">
      <c r="A197" s="2">
        <f>IFERROR(__xludf.DUMMYFUNCTION("""COMPUTED_VALUE"""),44089.0)</f>
        <v>44089</v>
      </c>
      <c r="B197" s="3">
        <f>IFERROR(__xludf.DUMMYFUNCTION("""COMPUTED_VALUE"""),306.0)</f>
        <v>306</v>
      </c>
      <c r="C197" s="3">
        <f>IFERROR(__xludf.DUMMYFUNCTION("""COMPUTED_VALUE"""),17.0)</f>
        <v>17</v>
      </c>
    </row>
    <row r="198">
      <c r="A198" s="2">
        <f>IFERROR(__xludf.DUMMYFUNCTION("""COMPUTED_VALUE"""),44090.0)</f>
        <v>44090</v>
      </c>
      <c r="B198" s="3">
        <f>IFERROR(__xludf.DUMMYFUNCTION("""COMPUTED_VALUE"""),324.0)</f>
        <v>324</v>
      </c>
      <c r="C198" s="3">
        <f>IFERROR(__xludf.DUMMYFUNCTION("""COMPUTED_VALUE"""),18.0)</f>
        <v>18</v>
      </c>
    </row>
    <row r="199">
      <c r="A199" s="2">
        <f>IFERROR(__xludf.DUMMYFUNCTION("""COMPUTED_VALUE"""),44091.0)</f>
        <v>44091</v>
      </c>
      <c r="B199" s="3">
        <f>IFERROR(__xludf.DUMMYFUNCTION("""COMPUTED_VALUE"""),328.0)</f>
        <v>328</v>
      </c>
      <c r="C199" s="3">
        <f>IFERROR(__xludf.DUMMYFUNCTION("""COMPUTED_VALUE"""),21.0)</f>
        <v>21</v>
      </c>
    </row>
    <row r="200">
      <c r="A200" s="2">
        <f>IFERROR(__xludf.DUMMYFUNCTION("""COMPUTED_VALUE"""),44092.0)</f>
        <v>44092</v>
      </c>
      <c r="B200" s="3">
        <f>IFERROR(__xludf.DUMMYFUNCTION("""COMPUTED_VALUE"""),374.0)</f>
        <v>374</v>
      </c>
      <c r="C200" s="3">
        <f>IFERROR(__xludf.DUMMYFUNCTION("""COMPUTED_VALUE"""),29.0)</f>
        <v>29</v>
      </c>
    </row>
    <row r="201">
      <c r="A201" s="2">
        <f>IFERROR(__xludf.DUMMYFUNCTION("""COMPUTED_VALUE"""),44093.0)</f>
        <v>44093</v>
      </c>
      <c r="B201" s="3">
        <f>IFERROR(__xludf.DUMMYFUNCTION("""COMPUTED_VALUE"""),386.0)</f>
        <v>386</v>
      </c>
      <c r="C201" s="3">
        <f>IFERROR(__xludf.DUMMYFUNCTION("""COMPUTED_VALUE"""),30.0)</f>
        <v>30</v>
      </c>
    </row>
    <row r="202">
      <c r="A202" s="2">
        <f>IFERROR(__xludf.DUMMYFUNCTION("""COMPUTED_VALUE"""),44094.0)</f>
        <v>44094</v>
      </c>
      <c r="B202" s="3">
        <f>IFERROR(__xludf.DUMMYFUNCTION("""COMPUTED_VALUE"""),404.0)</f>
        <v>404</v>
      </c>
      <c r="C202" s="3">
        <f>IFERROR(__xludf.DUMMYFUNCTION("""COMPUTED_VALUE"""),32.0)</f>
        <v>32</v>
      </c>
    </row>
    <row r="203">
      <c r="A203" s="2">
        <f>IFERROR(__xludf.DUMMYFUNCTION("""COMPUTED_VALUE"""),44095.0)</f>
        <v>44095</v>
      </c>
      <c r="B203" s="3">
        <f>IFERROR(__xludf.DUMMYFUNCTION("""COMPUTED_VALUE"""),463.0)</f>
        <v>463</v>
      </c>
      <c r="C203" s="3">
        <f>IFERROR(__xludf.DUMMYFUNCTION("""COMPUTED_VALUE"""),35.0)</f>
        <v>35</v>
      </c>
    </row>
    <row r="204">
      <c r="A204" s="2">
        <f>IFERROR(__xludf.DUMMYFUNCTION("""COMPUTED_VALUE"""),44096.0)</f>
        <v>44096</v>
      </c>
      <c r="B204" s="3">
        <f>IFERROR(__xludf.DUMMYFUNCTION("""COMPUTED_VALUE"""),534.0)</f>
        <v>534</v>
      </c>
      <c r="C204" s="3">
        <f>IFERROR(__xludf.DUMMYFUNCTION("""COMPUTED_VALUE"""),36.0)</f>
        <v>36</v>
      </c>
    </row>
    <row r="205">
      <c r="A205" s="2">
        <f>IFERROR(__xludf.DUMMYFUNCTION("""COMPUTED_VALUE"""),44097.0)</f>
        <v>44097</v>
      </c>
      <c r="B205" s="3">
        <f>IFERROR(__xludf.DUMMYFUNCTION("""COMPUTED_VALUE"""),558.0)</f>
        <v>558</v>
      </c>
      <c r="C205" s="3">
        <f>IFERROR(__xludf.DUMMYFUNCTION("""COMPUTED_VALUE"""),35.0)</f>
        <v>35</v>
      </c>
    </row>
    <row r="206">
      <c r="A206" s="2">
        <f>IFERROR(__xludf.DUMMYFUNCTION("""COMPUTED_VALUE"""),44098.0)</f>
        <v>44098</v>
      </c>
      <c r="B206" s="3">
        <f>IFERROR(__xludf.DUMMYFUNCTION("""COMPUTED_VALUE"""),549.0)</f>
        <v>549</v>
      </c>
      <c r="C206" s="3">
        <f>IFERROR(__xludf.DUMMYFUNCTION("""COMPUTED_VALUE"""),32.0)</f>
        <v>32</v>
      </c>
    </row>
    <row r="207">
      <c r="A207" s="2">
        <f>IFERROR(__xludf.DUMMYFUNCTION("""COMPUTED_VALUE"""),44099.0)</f>
        <v>44099</v>
      </c>
      <c r="B207" s="3">
        <f>IFERROR(__xludf.DUMMYFUNCTION("""COMPUTED_VALUE"""),577.0)</f>
        <v>577</v>
      </c>
      <c r="C207" s="3">
        <f>IFERROR(__xludf.DUMMYFUNCTION("""COMPUTED_VALUE"""),30.0)</f>
        <v>30</v>
      </c>
    </row>
    <row r="208">
      <c r="A208" s="2">
        <f>IFERROR(__xludf.DUMMYFUNCTION("""COMPUTED_VALUE"""),44100.0)</f>
        <v>44100</v>
      </c>
      <c r="B208" s="3">
        <f>IFERROR(__xludf.DUMMYFUNCTION("""COMPUTED_VALUE"""),589.0)</f>
        <v>589</v>
      </c>
      <c r="C208" s="3">
        <f>IFERROR(__xludf.DUMMYFUNCTION("""COMPUTED_VALUE"""),36.0)</f>
        <v>36</v>
      </c>
    </row>
    <row r="209">
      <c r="A209" s="2">
        <f>IFERROR(__xludf.DUMMYFUNCTION("""COMPUTED_VALUE"""),44101.0)</f>
        <v>44101</v>
      </c>
      <c r="B209" s="3">
        <f>IFERROR(__xludf.DUMMYFUNCTION("""COMPUTED_VALUE"""),620.0)</f>
        <v>620</v>
      </c>
      <c r="C209" s="3">
        <f>IFERROR(__xludf.DUMMYFUNCTION("""COMPUTED_VALUE"""),38.0)</f>
        <v>38</v>
      </c>
    </row>
    <row r="210">
      <c r="A210" s="2">
        <f>IFERROR(__xludf.DUMMYFUNCTION("""COMPUTED_VALUE"""),44102.0)</f>
        <v>44102</v>
      </c>
      <c r="B210" s="3">
        <f>IFERROR(__xludf.DUMMYFUNCTION("""COMPUTED_VALUE"""),693.0)</f>
        <v>693</v>
      </c>
      <c r="C210" s="3">
        <f>IFERROR(__xludf.DUMMYFUNCTION("""COMPUTED_VALUE"""),44.0)</f>
        <v>44</v>
      </c>
    </row>
    <row r="211">
      <c r="A211" s="2">
        <f>IFERROR(__xludf.DUMMYFUNCTION("""COMPUTED_VALUE"""),44103.0)</f>
        <v>44103</v>
      </c>
      <c r="B211" s="3">
        <f>IFERROR(__xludf.DUMMYFUNCTION("""COMPUTED_VALUE"""),755.0)</f>
        <v>755</v>
      </c>
      <c r="C211" s="3">
        <f>IFERROR(__xludf.DUMMYFUNCTION("""COMPUTED_VALUE"""),51.0)</f>
        <v>51</v>
      </c>
    </row>
    <row r="212">
      <c r="A212" s="2">
        <f>IFERROR(__xludf.DUMMYFUNCTION("""COMPUTED_VALUE"""),44104.0)</f>
        <v>44104</v>
      </c>
      <c r="B212" s="3">
        <f>IFERROR(__xludf.DUMMYFUNCTION("""COMPUTED_VALUE"""),773.0)</f>
        <v>773</v>
      </c>
      <c r="C212" s="3">
        <f>IFERROR(__xludf.DUMMYFUNCTION("""COMPUTED_VALUE"""),54.0)</f>
        <v>54</v>
      </c>
    </row>
    <row r="213">
      <c r="A213" s="2">
        <f>IFERROR(__xludf.DUMMYFUNCTION("""COMPUTED_VALUE"""),44105.0)</f>
        <v>44105</v>
      </c>
      <c r="B213" s="3">
        <f>IFERROR(__xludf.DUMMYFUNCTION("""COMPUTED_VALUE"""),757.0)</f>
        <v>757</v>
      </c>
      <c r="C213" s="3">
        <f>IFERROR(__xludf.DUMMYFUNCTION("""COMPUTED_VALUE"""),52.0)</f>
        <v>52</v>
      </c>
    </row>
    <row r="214">
      <c r="A214" s="2">
        <f>IFERROR(__xludf.DUMMYFUNCTION("""COMPUTED_VALUE"""),44106.0)</f>
        <v>44106</v>
      </c>
      <c r="B214" s="3">
        <f>IFERROR(__xludf.DUMMYFUNCTION("""COMPUTED_VALUE"""),740.0)</f>
        <v>740</v>
      </c>
      <c r="C214" s="3">
        <f>IFERROR(__xludf.DUMMYFUNCTION("""COMPUTED_VALUE"""),47.0)</f>
        <v>47</v>
      </c>
    </row>
    <row r="215">
      <c r="A215" s="2">
        <f>IFERROR(__xludf.DUMMYFUNCTION("""COMPUTED_VALUE"""),44107.0)</f>
        <v>44107</v>
      </c>
      <c r="B215" s="3">
        <f>IFERROR(__xludf.DUMMYFUNCTION("""COMPUTED_VALUE"""),704.0)</f>
        <v>704</v>
      </c>
      <c r="C215" s="3">
        <f>IFERROR(__xludf.DUMMYFUNCTION("""COMPUTED_VALUE"""),43.0)</f>
        <v>43</v>
      </c>
    </row>
    <row r="216">
      <c r="A216" s="2">
        <f>IFERROR(__xludf.DUMMYFUNCTION("""COMPUTED_VALUE"""),44108.0)</f>
        <v>44108</v>
      </c>
      <c r="B216" s="3">
        <f>IFERROR(__xludf.DUMMYFUNCTION("""COMPUTED_VALUE"""),685.0)</f>
        <v>685</v>
      </c>
      <c r="C216" s="3">
        <f>IFERROR(__xludf.DUMMYFUNCTION("""COMPUTED_VALUE"""),42.0)</f>
        <v>42</v>
      </c>
    </row>
    <row r="217">
      <c r="A217" s="2">
        <f>IFERROR(__xludf.DUMMYFUNCTION("""COMPUTED_VALUE"""),44109.0)</f>
        <v>44109</v>
      </c>
      <c r="B217" s="3">
        <f>IFERROR(__xludf.DUMMYFUNCTION("""COMPUTED_VALUE"""),649.0)</f>
        <v>649</v>
      </c>
      <c r="C217" s="3">
        <f>IFERROR(__xludf.DUMMYFUNCTION("""COMPUTED_VALUE"""),40.0)</f>
        <v>40</v>
      </c>
    </row>
    <row r="218">
      <c r="A218" s="2">
        <f>IFERROR(__xludf.DUMMYFUNCTION("""COMPUTED_VALUE"""),44110.0)</f>
        <v>44110</v>
      </c>
      <c r="B218" s="3">
        <f>IFERROR(__xludf.DUMMYFUNCTION("""COMPUTED_VALUE"""),627.0)</f>
        <v>627</v>
      </c>
      <c r="C218" s="3">
        <f>IFERROR(__xludf.DUMMYFUNCTION("""COMPUTED_VALUE"""),37.0)</f>
        <v>37</v>
      </c>
    </row>
    <row r="219">
      <c r="A219" s="2">
        <f>IFERROR(__xludf.DUMMYFUNCTION("""COMPUTED_VALUE"""),44111.0)</f>
        <v>44111</v>
      </c>
      <c r="B219" s="3">
        <f>IFERROR(__xludf.DUMMYFUNCTION("""COMPUTED_VALUE"""),656.0)</f>
        <v>656</v>
      </c>
      <c r="C219" s="3">
        <f>IFERROR(__xludf.DUMMYFUNCTION("""COMPUTED_VALUE"""),41.0)</f>
        <v>41</v>
      </c>
    </row>
    <row r="220">
      <c r="A220" s="2">
        <f>IFERROR(__xludf.DUMMYFUNCTION("""COMPUTED_VALUE"""),44112.0)</f>
        <v>44112</v>
      </c>
      <c r="B220" s="3">
        <f>IFERROR(__xludf.DUMMYFUNCTION("""COMPUTED_VALUE"""),804.0)</f>
        <v>804</v>
      </c>
      <c r="C220" s="3">
        <f>IFERROR(__xludf.DUMMYFUNCTION("""COMPUTED_VALUE"""),56.0)</f>
        <v>56</v>
      </c>
    </row>
    <row r="221">
      <c r="A221" s="2">
        <f>IFERROR(__xludf.DUMMYFUNCTION("""COMPUTED_VALUE"""),44113.0)</f>
        <v>44113</v>
      </c>
      <c r="B221" s="3">
        <f>IFERROR(__xludf.DUMMYFUNCTION("""COMPUTED_VALUE"""),993.0)</f>
        <v>993</v>
      </c>
      <c r="C221" s="3">
        <f>IFERROR(__xludf.DUMMYFUNCTION("""COMPUTED_VALUE"""),82.0)</f>
        <v>82</v>
      </c>
    </row>
    <row r="222">
      <c r="A222" s="2">
        <f>IFERROR(__xludf.DUMMYFUNCTION("""COMPUTED_VALUE"""),44114.0)</f>
        <v>44114</v>
      </c>
      <c r="B222" s="3">
        <f>IFERROR(__xludf.DUMMYFUNCTION("""COMPUTED_VALUE"""),1174.0)</f>
        <v>1174</v>
      </c>
      <c r="C222" s="3">
        <f>IFERROR(__xludf.DUMMYFUNCTION("""COMPUTED_VALUE"""),110.0)</f>
        <v>110</v>
      </c>
    </row>
    <row r="223">
      <c r="A223" s="2">
        <f>IFERROR(__xludf.DUMMYFUNCTION("""COMPUTED_VALUE"""),44115.0)</f>
        <v>44115</v>
      </c>
      <c r="B223" s="3">
        <f>IFERROR(__xludf.DUMMYFUNCTION("""COMPUTED_VALUE"""),1252.0)</f>
        <v>1252</v>
      </c>
      <c r="C223" s="3">
        <f>IFERROR(__xludf.DUMMYFUNCTION("""COMPUTED_VALUE"""),138.0)</f>
        <v>138</v>
      </c>
    </row>
    <row r="224">
      <c r="A224" s="2">
        <f>IFERROR(__xludf.DUMMYFUNCTION("""COMPUTED_VALUE"""),44116.0)</f>
        <v>44116</v>
      </c>
      <c r="B224" s="3">
        <f>IFERROR(__xludf.DUMMYFUNCTION("""COMPUTED_VALUE"""),1418.0)</f>
        <v>1418</v>
      </c>
      <c r="C224" s="3">
        <f>IFERROR(__xludf.DUMMYFUNCTION("""COMPUTED_VALUE"""),154.0)</f>
        <v>154</v>
      </c>
    </row>
    <row r="225">
      <c r="A225" s="2">
        <f>IFERROR(__xludf.DUMMYFUNCTION("""COMPUTED_VALUE"""),44117.0)</f>
        <v>44117</v>
      </c>
      <c r="B225" s="3">
        <f>IFERROR(__xludf.DUMMYFUNCTION("""COMPUTED_VALUE"""),1519.0)</f>
        <v>1519</v>
      </c>
      <c r="C225" s="3">
        <f>IFERROR(__xludf.DUMMYFUNCTION("""COMPUTED_VALUE"""),160.0)</f>
        <v>160</v>
      </c>
    </row>
    <row r="226">
      <c r="A226" s="2">
        <f>IFERROR(__xludf.DUMMYFUNCTION("""COMPUTED_VALUE"""),44118.0)</f>
        <v>44118</v>
      </c>
      <c r="B226" s="3">
        <f>IFERROR(__xludf.DUMMYFUNCTION("""COMPUTED_VALUE"""),1538.0)</f>
        <v>1538</v>
      </c>
      <c r="C226" s="3">
        <f>IFERROR(__xludf.DUMMYFUNCTION("""COMPUTED_VALUE"""),156.0)</f>
        <v>156</v>
      </c>
    </row>
    <row r="227">
      <c r="A227" s="2">
        <f>IFERROR(__xludf.DUMMYFUNCTION("""COMPUTED_VALUE"""),44119.0)</f>
        <v>44119</v>
      </c>
      <c r="B227" s="3">
        <f>IFERROR(__xludf.DUMMYFUNCTION("""COMPUTED_VALUE"""),1555.0)</f>
        <v>1555</v>
      </c>
      <c r="C227" s="3">
        <f>IFERROR(__xludf.DUMMYFUNCTION("""COMPUTED_VALUE"""),167.0)</f>
        <v>167</v>
      </c>
    </row>
    <row r="228">
      <c r="A228" s="2">
        <f>IFERROR(__xludf.DUMMYFUNCTION("""COMPUTED_VALUE"""),44120.0)</f>
        <v>44120</v>
      </c>
      <c r="B228" s="3">
        <f>IFERROR(__xludf.DUMMYFUNCTION("""COMPUTED_VALUE"""),1642.0)</f>
        <v>1642</v>
      </c>
      <c r="C228" s="3">
        <f>IFERROR(__xludf.DUMMYFUNCTION("""COMPUTED_VALUE"""),171.0)</f>
        <v>171</v>
      </c>
    </row>
    <row r="229">
      <c r="A229" s="2">
        <f>IFERROR(__xludf.DUMMYFUNCTION("""COMPUTED_VALUE"""),44121.0)</f>
        <v>44121</v>
      </c>
      <c r="B229" s="3">
        <f>IFERROR(__xludf.DUMMYFUNCTION("""COMPUTED_VALUE"""),1693.0)</f>
        <v>1693</v>
      </c>
      <c r="C229" s="3">
        <f>IFERROR(__xludf.DUMMYFUNCTION("""COMPUTED_VALUE"""),185.0)</f>
        <v>185</v>
      </c>
    </row>
    <row r="230">
      <c r="A230" s="2">
        <f>IFERROR(__xludf.DUMMYFUNCTION("""COMPUTED_VALUE"""),44122.0)</f>
        <v>44122</v>
      </c>
      <c r="B230" s="3">
        <f>IFERROR(__xludf.DUMMYFUNCTION("""COMPUTED_VALUE"""),1712.0)</f>
        <v>1712</v>
      </c>
      <c r="C230" s="3">
        <f>IFERROR(__xludf.DUMMYFUNCTION("""COMPUTED_VALUE"""),179.0)</f>
        <v>179</v>
      </c>
    </row>
    <row r="231">
      <c r="A231" s="2">
        <f>IFERROR(__xludf.DUMMYFUNCTION("""COMPUTED_VALUE"""),44123.0)</f>
        <v>44123</v>
      </c>
      <c r="B231" s="3">
        <f>IFERROR(__xludf.DUMMYFUNCTION("""COMPUTED_VALUE"""),1896.0)</f>
        <v>1896</v>
      </c>
      <c r="C231" s="3">
        <f>IFERROR(__xludf.DUMMYFUNCTION("""COMPUTED_VALUE"""),188.0)</f>
        <v>188</v>
      </c>
    </row>
    <row r="232">
      <c r="A232" s="2">
        <f>IFERROR(__xludf.DUMMYFUNCTION("""COMPUTED_VALUE"""),44124.0)</f>
        <v>44124</v>
      </c>
      <c r="B232" s="3">
        <f>IFERROR(__xludf.DUMMYFUNCTION("""COMPUTED_VALUE"""),1960.0)</f>
        <v>1960</v>
      </c>
      <c r="C232" s="3">
        <f>IFERROR(__xludf.DUMMYFUNCTION("""COMPUTED_VALUE"""),197.0)</f>
        <v>197</v>
      </c>
    </row>
    <row r="233">
      <c r="A233" s="2">
        <f>IFERROR(__xludf.DUMMYFUNCTION("""COMPUTED_VALUE"""),44125.0)</f>
        <v>44125</v>
      </c>
      <c r="B233" s="3">
        <f>IFERROR(__xludf.DUMMYFUNCTION("""COMPUTED_VALUE"""),2023.0)</f>
        <v>2023</v>
      </c>
      <c r="C233" s="3">
        <f>IFERROR(__xludf.DUMMYFUNCTION("""COMPUTED_VALUE"""),201.0)</f>
        <v>201</v>
      </c>
    </row>
    <row r="234">
      <c r="A234" s="2">
        <f>IFERROR(__xludf.DUMMYFUNCTION("""COMPUTED_VALUE"""),44126.0)</f>
        <v>44126</v>
      </c>
      <c r="B234" s="3">
        <f>IFERROR(__xludf.DUMMYFUNCTION("""COMPUTED_VALUE"""),2132.0)</f>
        <v>2132</v>
      </c>
      <c r="C234" s="3">
        <f>IFERROR(__xludf.DUMMYFUNCTION("""COMPUTED_VALUE"""),197.0)</f>
        <v>197</v>
      </c>
    </row>
    <row r="235">
      <c r="A235" s="2">
        <f>IFERROR(__xludf.DUMMYFUNCTION("""COMPUTED_VALUE"""),44127.0)</f>
        <v>44127</v>
      </c>
      <c r="B235" s="3">
        <f>IFERROR(__xludf.DUMMYFUNCTION("""COMPUTED_VALUE"""),2209.0)</f>
        <v>2209</v>
      </c>
      <c r="C235" s="3">
        <f>IFERROR(__xludf.DUMMYFUNCTION("""COMPUTED_VALUE"""),200.0)</f>
        <v>200</v>
      </c>
    </row>
    <row r="236">
      <c r="A236" s="2">
        <f>IFERROR(__xludf.DUMMYFUNCTION("""COMPUTED_VALUE"""),44128.0)</f>
        <v>44128</v>
      </c>
      <c r="B236" s="3">
        <f>IFERROR(__xludf.DUMMYFUNCTION("""COMPUTED_VALUE"""),2245.0)</f>
        <v>2245</v>
      </c>
      <c r="C236" s="3">
        <f>IFERROR(__xludf.DUMMYFUNCTION("""COMPUTED_VALUE"""),205.0)</f>
        <v>205</v>
      </c>
    </row>
    <row r="237">
      <c r="A237" s="2">
        <f>IFERROR(__xludf.DUMMYFUNCTION("""COMPUTED_VALUE"""),44129.0)</f>
        <v>44129</v>
      </c>
      <c r="B237" s="3">
        <f>IFERROR(__xludf.DUMMYFUNCTION("""COMPUTED_VALUE"""),2449.0)</f>
        <v>2449</v>
      </c>
      <c r="C237" s="3">
        <f>IFERROR(__xludf.DUMMYFUNCTION("""COMPUTED_VALUE"""),221.0)</f>
        <v>221</v>
      </c>
    </row>
    <row r="238">
      <c r="A238" s="2">
        <f>IFERROR(__xludf.DUMMYFUNCTION("""COMPUTED_VALUE"""),44130.0)</f>
        <v>44130</v>
      </c>
      <c r="B238" s="3">
        <f>IFERROR(__xludf.DUMMYFUNCTION("""COMPUTED_VALUE"""),2602.0)</f>
        <v>2602</v>
      </c>
      <c r="C238" s="3">
        <f>IFERROR(__xludf.DUMMYFUNCTION("""COMPUTED_VALUE"""),233.0)</f>
        <v>233</v>
      </c>
    </row>
    <row r="239">
      <c r="A239" s="2">
        <f>IFERROR(__xludf.DUMMYFUNCTION("""COMPUTED_VALUE"""),44131.0)</f>
        <v>44131</v>
      </c>
      <c r="B239" s="3">
        <f>IFERROR(__xludf.DUMMYFUNCTION("""COMPUTED_VALUE"""),2891.0)</f>
        <v>2891</v>
      </c>
      <c r="C239" s="3">
        <f>IFERROR(__xludf.DUMMYFUNCTION("""COMPUTED_VALUE"""),243.0)</f>
        <v>243</v>
      </c>
    </row>
    <row r="240">
      <c r="A240" s="2">
        <f>IFERROR(__xludf.DUMMYFUNCTION("""COMPUTED_VALUE"""),44132.0)</f>
        <v>44132</v>
      </c>
      <c r="B240" s="3">
        <f>IFERROR(__xludf.DUMMYFUNCTION("""COMPUTED_VALUE"""),3166.0)</f>
        <v>3166</v>
      </c>
      <c r="C240" s="3">
        <f>IFERROR(__xludf.DUMMYFUNCTION("""COMPUTED_VALUE"""),263.0)</f>
        <v>263</v>
      </c>
    </row>
    <row r="241">
      <c r="A241" s="2">
        <f>IFERROR(__xludf.DUMMYFUNCTION("""COMPUTED_VALUE"""),44133.0)</f>
        <v>44133</v>
      </c>
      <c r="B241" s="3">
        <f>IFERROR(__xludf.DUMMYFUNCTION("""COMPUTED_VALUE"""),3197.0)</f>
        <v>3197</v>
      </c>
      <c r="C241" s="3">
        <f>IFERROR(__xludf.DUMMYFUNCTION("""COMPUTED_VALUE"""),255.0)</f>
        <v>255</v>
      </c>
    </row>
    <row r="242">
      <c r="A242" s="2">
        <f>IFERROR(__xludf.DUMMYFUNCTION("""COMPUTED_VALUE"""),44134.0)</f>
        <v>44134</v>
      </c>
      <c r="B242" s="3">
        <f>IFERROR(__xludf.DUMMYFUNCTION("""COMPUTED_VALUE"""),3753.0)</f>
        <v>3753</v>
      </c>
      <c r="C242" s="3">
        <f>IFERROR(__xludf.DUMMYFUNCTION("""COMPUTED_VALUE"""),267.0)</f>
        <v>267</v>
      </c>
    </row>
    <row r="243">
      <c r="A243" s="2">
        <f>IFERROR(__xludf.DUMMYFUNCTION("""COMPUTED_VALUE"""),44135.0)</f>
        <v>44135</v>
      </c>
      <c r="B243" s="3">
        <f>IFERROR(__xludf.DUMMYFUNCTION("""COMPUTED_VALUE"""),4048.0)</f>
        <v>4048</v>
      </c>
      <c r="C243" s="3">
        <f>IFERROR(__xludf.DUMMYFUNCTION("""COMPUTED_VALUE"""),281.0)</f>
        <v>281</v>
      </c>
    </row>
    <row r="244">
      <c r="A244" s="2">
        <f>IFERROR(__xludf.DUMMYFUNCTION("""COMPUTED_VALUE"""),44136.0)</f>
        <v>44136</v>
      </c>
      <c r="B244" s="3">
        <f>IFERROR(__xludf.DUMMYFUNCTION("""COMPUTED_VALUE"""),4205.0)</f>
        <v>4205</v>
      </c>
      <c r="C244" s="3">
        <f>IFERROR(__xludf.DUMMYFUNCTION("""COMPUTED_VALUE"""),306.0)</f>
        <v>306</v>
      </c>
    </row>
    <row r="245">
      <c r="A245" s="2">
        <f>IFERROR(__xludf.DUMMYFUNCTION("""COMPUTED_VALUE"""),44137.0)</f>
        <v>44137</v>
      </c>
      <c r="B245" s="3">
        <f>IFERROR(__xludf.DUMMYFUNCTION("""COMPUTED_VALUE"""),4417.0)</f>
        <v>4417</v>
      </c>
      <c r="C245" s="3">
        <f>IFERROR(__xludf.DUMMYFUNCTION("""COMPUTED_VALUE"""),313.0)</f>
        <v>313</v>
      </c>
    </row>
    <row r="246">
      <c r="A246" s="2">
        <f>IFERROR(__xludf.DUMMYFUNCTION("""COMPUTED_VALUE"""),44138.0)</f>
        <v>44138</v>
      </c>
      <c r="B246" s="3">
        <f>IFERROR(__xludf.DUMMYFUNCTION("""COMPUTED_VALUE"""),4767.0)</f>
        <v>4767</v>
      </c>
      <c r="C246" s="3">
        <f>IFERROR(__xludf.DUMMYFUNCTION("""COMPUTED_VALUE"""),348.0)</f>
        <v>348</v>
      </c>
    </row>
    <row r="247">
      <c r="A247" s="2">
        <f>IFERROR(__xludf.DUMMYFUNCTION("""COMPUTED_VALUE"""),44139.0)</f>
        <v>44139</v>
      </c>
      <c r="B247" s="3">
        <f>IFERROR(__xludf.DUMMYFUNCTION("""COMPUTED_VALUE"""),4871.0)</f>
        <v>4871</v>
      </c>
      <c r="C247" s="3">
        <f>IFERROR(__xludf.DUMMYFUNCTION("""COMPUTED_VALUE"""),355.0)</f>
        <v>355</v>
      </c>
    </row>
    <row r="248">
      <c r="A248" s="2">
        <f>IFERROR(__xludf.DUMMYFUNCTION("""COMPUTED_VALUE"""),44140.0)</f>
        <v>44140</v>
      </c>
      <c r="B248" s="3">
        <f>IFERROR(__xludf.DUMMYFUNCTION("""COMPUTED_VALUE"""),5183.0)</f>
        <v>5183</v>
      </c>
      <c r="C248" s="3">
        <f>IFERROR(__xludf.DUMMYFUNCTION("""COMPUTED_VALUE"""),378.0)</f>
        <v>378</v>
      </c>
    </row>
    <row r="249">
      <c r="A249" s="2">
        <f>IFERROR(__xludf.DUMMYFUNCTION("""COMPUTED_VALUE"""),44141.0)</f>
        <v>44141</v>
      </c>
      <c r="B249" s="3">
        <f>IFERROR(__xludf.DUMMYFUNCTION("""COMPUTED_VALUE"""),5489.0)</f>
        <v>5489</v>
      </c>
      <c r="C249" s="3">
        <f>IFERROR(__xludf.DUMMYFUNCTION("""COMPUTED_VALUE"""),391.0)</f>
        <v>391</v>
      </c>
    </row>
    <row r="250">
      <c r="A250" s="2">
        <f>IFERROR(__xludf.DUMMYFUNCTION("""COMPUTED_VALUE"""),44142.0)</f>
        <v>44142</v>
      </c>
      <c r="B250" s="3">
        <f>IFERROR(__xludf.DUMMYFUNCTION("""COMPUTED_VALUE"""),5612.0)</f>
        <v>5612</v>
      </c>
      <c r="C250" s="3">
        <f>IFERROR(__xludf.DUMMYFUNCTION("""COMPUTED_VALUE"""),405.0)</f>
        <v>405</v>
      </c>
    </row>
    <row r="251">
      <c r="A251" s="2">
        <f>IFERROR(__xludf.DUMMYFUNCTION("""COMPUTED_VALUE"""),44143.0)</f>
        <v>44143</v>
      </c>
      <c r="B251" s="3">
        <f>IFERROR(__xludf.DUMMYFUNCTION("""COMPUTED_VALUE"""),5803.0)</f>
        <v>5803</v>
      </c>
      <c r="C251" s="3">
        <f>IFERROR(__xludf.DUMMYFUNCTION("""COMPUTED_VALUE"""),417.0)</f>
        <v>417</v>
      </c>
    </row>
    <row r="252">
      <c r="A252" s="2">
        <f>IFERROR(__xludf.DUMMYFUNCTION("""COMPUTED_VALUE"""),44144.0)</f>
        <v>44144</v>
      </c>
      <c r="B252" s="3">
        <f>IFERROR(__xludf.DUMMYFUNCTION("""COMPUTED_VALUE"""),6061.0)</f>
        <v>6061</v>
      </c>
      <c r="C252" s="3">
        <f>IFERROR(__xludf.DUMMYFUNCTION("""COMPUTED_VALUE"""),415.0)</f>
        <v>415</v>
      </c>
    </row>
    <row r="253">
      <c r="A253" s="2">
        <f>IFERROR(__xludf.DUMMYFUNCTION("""COMPUTED_VALUE"""),44145.0)</f>
        <v>44145</v>
      </c>
      <c r="B253" s="3">
        <f>IFERROR(__xludf.DUMMYFUNCTION("""COMPUTED_VALUE"""),6153.0)</f>
        <v>6153</v>
      </c>
      <c r="C253" s="3">
        <f>IFERROR(__xludf.DUMMYFUNCTION("""COMPUTED_VALUE"""),461.0)</f>
        <v>461</v>
      </c>
    </row>
    <row r="254">
      <c r="A254" s="2">
        <f>IFERROR(__xludf.DUMMYFUNCTION("""COMPUTED_VALUE"""),44146.0)</f>
        <v>44146</v>
      </c>
      <c r="B254" s="3">
        <f>IFERROR(__xludf.DUMMYFUNCTION("""COMPUTED_VALUE"""),6352.0)</f>
        <v>6352</v>
      </c>
      <c r="C254" s="3">
        <f>IFERROR(__xludf.DUMMYFUNCTION("""COMPUTED_VALUE"""),473.0)</f>
        <v>473</v>
      </c>
    </row>
    <row r="255">
      <c r="A255" s="2">
        <f>IFERROR(__xludf.DUMMYFUNCTION("""COMPUTED_VALUE"""),44147.0)</f>
        <v>44147</v>
      </c>
      <c r="B255" s="3">
        <f>IFERROR(__xludf.DUMMYFUNCTION("""COMPUTED_VALUE"""),6426.0)</f>
        <v>6426</v>
      </c>
      <c r="C255" s="3">
        <f>IFERROR(__xludf.DUMMYFUNCTION("""COMPUTED_VALUE"""),486.0)</f>
        <v>486</v>
      </c>
    </row>
    <row r="256">
      <c r="A256" s="2">
        <f>IFERROR(__xludf.DUMMYFUNCTION("""COMPUTED_VALUE"""),44148.0)</f>
        <v>44148</v>
      </c>
      <c r="B256" s="3">
        <f>IFERROR(__xludf.DUMMYFUNCTION("""COMPUTED_VALUE"""),6690.0)</f>
        <v>6690</v>
      </c>
      <c r="C256" s="3">
        <f>IFERROR(__xludf.DUMMYFUNCTION("""COMPUTED_VALUE"""),518.0)</f>
        <v>518</v>
      </c>
    </row>
    <row r="257">
      <c r="A257" s="2">
        <f>IFERROR(__xludf.DUMMYFUNCTION("""COMPUTED_VALUE"""),44149.0)</f>
        <v>44149</v>
      </c>
      <c r="B257" s="3">
        <f>IFERROR(__xludf.DUMMYFUNCTION("""COMPUTED_VALUE"""),7029.0)</f>
        <v>7029</v>
      </c>
      <c r="C257" s="3">
        <f>IFERROR(__xludf.DUMMYFUNCTION("""COMPUTED_VALUE"""),531.0)</f>
        <v>531</v>
      </c>
    </row>
    <row r="258">
      <c r="A258" s="2">
        <f>IFERROR(__xludf.DUMMYFUNCTION("""COMPUTED_VALUE"""),44150.0)</f>
        <v>44150</v>
      </c>
      <c r="B258" s="3">
        <f>IFERROR(__xludf.DUMMYFUNCTION("""COMPUTED_VALUE"""),7013.0)</f>
        <v>7013</v>
      </c>
      <c r="C258" s="3">
        <f>IFERROR(__xludf.DUMMYFUNCTION("""COMPUTED_VALUE"""),569.0)</f>
        <v>569</v>
      </c>
    </row>
    <row r="259">
      <c r="A259" s="2">
        <f>IFERROR(__xludf.DUMMYFUNCTION("""COMPUTED_VALUE"""),44151.0)</f>
        <v>44151</v>
      </c>
      <c r="B259" s="3">
        <f>IFERROR(__xludf.DUMMYFUNCTION("""COMPUTED_VALUE"""),7236.0)</f>
        <v>7236</v>
      </c>
      <c r="C259" s="3">
        <f>IFERROR(__xludf.DUMMYFUNCTION("""COMPUTED_VALUE"""),582.0)</f>
        <v>582</v>
      </c>
    </row>
    <row r="260">
      <c r="A260" s="2">
        <f>IFERROR(__xludf.DUMMYFUNCTION("""COMPUTED_VALUE"""),44152.0)</f>
        <v>44152</v>
      </c>
      <c r="B260" s="3">
        <f>IFERROR(__xludf.DUMMYFUNCTION("""COMPUTED_VALUE"""),7477.0)</f>
        <v>7477</v>
      </c>
      <c r="C260" s="3">
        <f>IFERROR(__xludf.DUMMYFUNCTION("""COMPUTED_VALUE"""),576.0)</f>
        <v>576</v>
      </c>
    </row>
    <row r="261">
      <c r="A261" s="2">
        <f>IFERROR(__xludf.DUMMYFUNCTION("""COMPUTED_VALUE"""),44153.0)</f>
        <v>44153</v>
      </c>
      <c r="B261" s="3">
        <f>IFERROR(__xludf.DUMMYFUNCTION("""COMPUTED_VALUE"""),7499.0)</f>
        <v>7499</v>
      </c>
      <c r="C261" s="3">
        <f>IFERROR(__xludf.DUMMYFUNCTION("""COMPUTED_VALUE"""),581.0)</f>
        <v>581</v>
      </c>
    </row>
    <row r="262">
      <c r="A262" s="2">
        <f>IFERROR(__xludf.DUMMYFUNCTION("""COMPUTED_VALUE"""),44154.0)</f>
        <v>44154</v>
      </c>
      <c r="B262" s="3">
        <f>IFERROR(__xludf.DUMMYFUNCTION("""COMPUTED_VALUE"""),7532.0)</f>
        <v>7532</v>
      </c>
      <c r="C262" s="3">
        <f>IFERROR(__xludf.DUMMYFUNCTION("""COMPUTED_VALUE"""),580.0)</f>
        <v>580</v>
      </c>
    </row>
    <row r="263">
      <c r="A263" s="2">
        <f>IFERROR(__xludf.DUMMYFUNCTION("""COMPUTED_VALUE"""),44155.0)</f>
        <v>44155</v>
      </c>
      <c r="B263" s="3">
        <f>IFERROR(__xludf.DUMMYFUNCTION("""COMPUTED_VALUE"""),7512.0)</f>
        <v>7512</v>
      </c>
      <c r="C263" s="3">
        <f>IFERROR(__xludf.DUMMYFUNCTION("""COMPUTED_VALUE"""),604.0)</f>
        <v>604</v>
      </c>
    </row>
    <row r="264">
      <c r="A264" s="2">
        <f>IFERROR(__xludf.DUMMYFUNCTION("""COMPUTED_VALUE"""),44156.0)</f>
        <v>44156</v>
      </c>
      <c r="B264" s="3">
        <f>IFERROR(__xludf.DUMMYFUNCTION("""COMPUTED_VALUE"""),7358.0)</f>
        <v>7358</v>
      </c>
      <c r="C264" s="3">
        <f>IFERROR(__xludf.DUMMYFUNCTION("""COMPUTED_VALUE"""),599.0)</f>
        <v>599</v>
      </c>
    </row>
    <row r="265">
      <c r="A265" s="2">
        <f>IFERROR(__xludf.DUMMYFUNCTION("""COMPUTED_VALUE"""),44157.0)</f>
        <v>44157</v>
      </c>
      <c r="B265" s="3">
        <f>IFERROR(__xludf.DUMMYFUNCTION("""COMPUTED_VALUE"""),7278.0)</f>
        <v>7278</v>
      </c>
      <c r="C265" s="3">
        <f>IFERROR(__xludf.DUMMYFUNCTION("""COMPUTED_VALUE"""),618.0)</f>
        <v>618</v>
      </c>
    </row>
    <row r="266">
      <c r="A266" s="2">
        <f>IFERROR(__xludf.DUMMYFUNCTION("""COMPUTED_VALUE"""),44158.0)</f>
        <v>44158</v>
      </c>
      <c r="B266" s="3">
        <f>IFERROR(__xludf.DUMMYFUNCTION("""COMPUTED_VALUE"""),7461.0)</f>
        <v>7461</v>
      </c>
      <c r="C266" s="3">
        <f>IFERROR(__xludf.DUMMYFUNCTION("""COMPUTED_VALUE"""),627.0)</f>
        <v>627</v>
      </c>
    </row>
    <row r="267">
      <c r="A267" s="2">
        <f>IFERROR(__xludf.DUMMYFUNCTION("""COMPUTED_VALUE"""),44159.0)</f>
        <v>44159</v>
      </c>
      <c r="B267" s="3">
        <f>IFERROR(__xludf.DUMMYFUNCTION("""COMPUTED_VALUE"""),7598.0)</f>
        <v>7598</v>
      </c>
      <c r="C267" s="3">
        <f>IFERROR(__xludf.DUMMYFUNCTION("""COMPUTED_VALUE"""),638.0)</f>
        <v>638</v>
      </c>
    </row>
    <row r="268">
      <c r="A268" s="2">
        <f>IFERROR(__xludf.DUMMYFUNCTION("""COMPUTED_VALUE"""),44160.0)</f>
        <v>44160</v>
      </c>
      <c r="B268" s="3">
        <f>IFERROR(__xludf.DUMMYFUNCTION("""COMPUTED_VALUE"""),7718.0)</f>
        <v>7718</v>
      </c>
      <c r="C268" s="3">
        <f>IFERROR(__xludf.DUMMYFUNCTION("""COMPUTED_VALUE"""),656.0)</f>
        <v>656</v>
      </c>
    </row>
    <row r="269">
      <c r="A269" s="2">
        <f>IFERROR(__xludf.DUMMYFUNCTION("""COMPUTED_VALUE"""),44161.0)</f>
        <v>44161</v>
      </c>
      <c r="B269" s="3">
        <f>IFERROR(__xludf.DUMMYFUNCTION("""COMPUTED_VALUE"""),7537.0)</f>
        <v>7537</v>
      </c>
      <c r="C269" s="3">
        <f>IFERROR(__xludf.DUMMYFUNCTION("""COMPUTED_VALUE"""),640.0)</f>
        <v>640</v>
      </c>
    </row>
    <row r="270">
      <c r="A270" s="2">
        <f>IFERROR(__xludf.DUMMYFUNCTION("""COMPUTED_VALUE"""),44162.0)</f>
        <v>44162</v>
      </c>
      <c r="B270" s="3">
        <f>IFERROR(__xludf.DUMMYFUNCTION("""COMPUTED_VALUE"""),7591.0)</f>
        <v>7591</v>
      </c>
      <c r="C270" s="3">
        <f>IFERROR(__xludf.DUMMYFUNCTION("""COMPUTED_VALUE"""),647.0)</f>
        <v>647</v>
      </c>
    </row>
    <row r="271">
      <c r="A271" s="2">
        <f>IFERROR(__xludf.DUMMYFUNCTION("""COMPUTED_VALUE"""),44163.0)</f>
        <v>44163</v>
      </c>
      <c r="B271" s="3">
        <f>IFERROR(__xludf.DUMMYFUNCTION("""COMPUTED_VALUE"""),7536.0)</f>
        <v>7536</v>
      </c>
      <c r="C271" s="3">
        <f>IFERROR(__xludf.DUMMYFUNCTION("""COMPUTED_VALUE"""),644.0)</f>
        <v>644</v>
      </c>
    </row>
    <row r="272">
      <c r="A272" s="2">
        <f>IFERROR(__xludf.DUMMYFUNCTION("""COMPUTED_VALUE"""),44164.0)</f>
        <v>44164</v>
      </c>
      <c r="B272" s="3">
        <f>IFERROR(__xludf.DUMMYFUNCTION("""COMPUTED_VALUE"""),7590.0)</f>
        <v>7590</v>
      </c>
      <c r="C272" s="3">
        <f>IFERROR(__xludf.DUMMYFUNCTION("""COMPUTED_VALUE"""),657.0)</f>
        <v>657</v>
      </c>
    </row>
    <row r="273">
      <c r="A273" s="2">
        <f>IFERROR(__xludf.DUMMYFUNCTION("""COMPUTED_VALUE"""),44165.0)</f>
        <v>44165</v>
      </c>
      <c r="B273" s="3">
        <f>IFERROR(__xludf.DUMMYFUNCTION("""COMPUTED_VALUE"""),7734.0)</f>
        <v>7734</v>
      </c>
      <c r="C273" s="3">
        <f>IFERROR(__xludf.DUMMYFUNCTION("""COMPUTED_VALUE"""),666.0)</f>
        <v>666</v>
      </c>
    </row>
    <row r="274">
      <c r="A274" s="2">
        <f>IFERROR(__xludf.DUMMYFUNCTION("""COMPUTED_VALUE"""),44166.0)</f>
        <v>44166</v>
      </c>
      <c r="B274" s="3">
        <f>IFERROR(__xludf.DUMMYFUNCTION("""COMPUTED_VALUE"""),7884.0)</f>
        <v>7884</v>
      </c>
      <c r="C274" s="3">
        <f>IFERROR(__xludf.DUMMYFUNCTION("""COMPUTED_VALUE"""),662.0)</f>
        <v>662</v>
      </c>
    </row>
    <row r="275">
      <c r="A275" s="2">
        <f>IFERROR(__xludf.DUMMYFUNCTION("""COMPUTED_VALUE"""),44167.0)</f>
        <v>44167</v>
      </c>
      <c r="B275" s="3">
        <f>IFERROR(__xludf.DUMMYFUNCTION("""COMPUTED_VALUE"""),7732.0)</f>
        <v>7732</v>
      </c>
      <c r="C275" s="3">
        <f>IFERROR(__xludf.DUMMYFUNCTION("""COMPUTED_VALUE"""),649.0)</f>
        <v>649</v>
      </c>
    </row>
    <row r="276">
      <c r="A276" s="2">
        <f>IFERROR(__xludf.DUMMYFUNCTION("""COMPUTED_VALUE"""),44168.0)</f>
        <v>44168</v>
      </c>
      <c r="B276" s="3">
        <f>IFERROR(__xludf.DUMMYFUNCTION("""COMPUTED_VALUE"""),7693.0)</f>
        <v>7693</v>
      </c>
      <c r="C276" s="3">
        <f>IFERROR(__xludf.DUMMYFUNCTION("""COMPUTED_VALUE"""),663.0)</f>
        <v>663</v>
      </c>
    </row>
    <row r="277">
      <c r="A277" s="2">
        <f>IFERROR(__xludf.DUMMYFUNCTION("""COMPUTED_VALUE"""),44169.0)</f>
        <v>44169</v>
      </c>
      <c r="B277" s="3">
        <f>IFERROR(__xludf.DUMMYFUNCTION("""COMPUTED_VALUE"""),7812.0)</f>
        <v>7812</v>
      </c>
      <c r="C277" s="3">
        <f>IFERROR(__xludf.DUMMYFUNCTION("""COMPUTED_VALUE"""),639.0)</f>
        <v>639</v>
      </c>
    </row>
    <row r="278">
      <c r="A278" s="2">
        <f>IFERROR(__xludf.DUMMYFUNCTION("""COMPUTED_VALUE"""),44170.0)</f>
        <v>44170</v>
      </c>
      <c r="B278" s="3">
        <f>IFERROR(__xludf.DUMMYFUNCTION("""COMPUTED_VALUE"""),7695.0)</f>
        <v>7695</v>
      </c>
      <c r="C278" s="3">
        <f>IFERROR(__xludf.DUMMYFUNCTION("""COMPUTED_VALUE"""),637.0)</f>
        <v>637</v>
      </c>
    </row>
    <row r="279">
      <c r="A279" s="2">
        <f>IFERROR(__xludf.DUMMYFUNCTION("""COMPUTED_VALUE"""),44171.0)</f>
        <v>44171</v>
      </c>
      <c r="B279" s="3">
        <f>IFERROR(__xludf.DUMMYFUNCTION("""COMPUTED_VALUE"""),7709.0)</f>
        <v>7709</v>
      </c>
      <c r="C279" s="3">
        <f>IFERROR(__xludf.DUMMYFUNCTION("""COMPUTED_VALUE"""),656.0)</f>
        <v>656</v>
      </c>
    </row>
    <row r="280">
      <c r="A280" s="2">
        <f>IFERROR(__xludf.DUMMYFUNCTION("""COMPUTED_VALUE"""),44172.0)</f>
        <v>44172</v>
      </c>
      <c r="B280" s="3">
        <f>IFERROR(__xludf.DUMMYFUNCTION("""COMPUTED_VALUE"""),7932.0)</f>
        <v>7932</v>
      </c>
      <c r="C280" s="3">
        <f>IFERROR(__xludf.DUMMYFUNCTION("""COMPUTED_VALUE"""),674.0)</f>
        <v>674</v>
      </c>
    </row>
    <row r="281">
      <c r="A281" s="2">
        <f>IFERROR(__xludf.DUMMYFUNCTION("""COMPUTED_VALUE"""),44173.0)</f>
        <v>44173</v>
      </c>
      <c r="B281" s="3">
        <f>IFERROR(__xludf.DUMMYFUNCTION("""COMPUTED_VALUE"""),8045.0)</f>
        <v>8045</v>
      </c>
      <c r="C281" s="3">
        <f>IFERROR(__xludf.DUMMYFUNCTION("""COMPUTED_VALUE"""),656.0)</f>
        <v>656</v>
      </c>
    </row>
    <row r="282">
      <c r="A282" s="2">
        <f>IFERROR(__xludf.DUMMYFUNCTION("""COMPUTED_VALUE"""),44174.0)</f>
        <v>44174</v>
      </c>
      <c r="B282" s="3">
        <f>IFERROR(__xludf.DUMMYFUNCTION("""COMPUTED_VALUE"""),7945.0)</f>
        <v>7945</v>
      </c>
      <c r="C282" s="3">
        <f>IFERROR(__xludf.DUMMYFUNCTION("""COMPUTED_VALUE"""),661.0)</f>
        <v>661</v>
      </c>
    </row>
    <row r="283">
      <c r="A283" s="2">
        <f>IFERROR(__xludf.DUMMYFUNCTION("""COMPUTED_VALUE"""),44175.0)</f>
        <v>44175</v>
      </c>
      <c r="B283" s="3">
        <f>IFERROR(__xludf.DUMMYFUNCTION("""COMPUTED_VALUE"""),7869.0)</f>
        <v>7869</v>
      </c>
      <c r="C283" s="3">
        <f>IFERROR(__xludf.DUMMYFUNCTION("""COMPUTED_VALUE"""),645.0)</f>
        <v>645</v>
      </c>
    </row>
    <row r="284">
      <c r="A284" s="2">
        <f>IFERROR(__xludf.DUMMYFUNCTION("""COMPUTED_VALUE"""),44176.0)</f>
        <v>44176</v>
      </c>
      <c r="B284" s="3">
        <f>IFERROR(__xludf.DUMMYFUNCTION("""COMPUTED_VALUE"""),7871.0)</f>
        <v>7871</v>
      </c>
      <c r="C284" s="3">
        <f>IFERROR(__xludf.DUMMYFUNCTION("""COMPUTED_VALUE"""),610.0)</f>
        <v>610</v>
      </c>
    </row>
    <row r="285">
      <c r="A285" s="2">
        <f>IFERROR(__xludf.DUMMYFUNCTION("""COMPUTED_VALUE"""),44177.0)</f>
        <v>44177</v>
      </c>
      <c r="B285" s="3">
        <f>IFERROR(__xludf.DUMMYFUNCTION("""COMPUTED_VALUE"""),7807.0)</f>
        <v>7807</v>
      </c>
      <c r="C285" s="3">
        <f>IFERROR(__xludf.DUMMYFUNCTION("""COMPUTED_VALUE"""),610.0)</f>
        <v>610</v>
      </c>
    </row>
    <row r="286">
      <c r="A286" s="2">
        <f>IFERROR(__xludf.DUMMYFUNCTION("""COMPUTED_VALUE"""),44178.0)</f>
        <v>44178</v>
      </c>
      <c r="B286" s="3">
        <f>IFERROR(__xludf.DUMMYFUNCTION("""COMPUTED_VALUE"""),7646.0)</f>
        <v>7646</v>
      </c>
      <c r="C286" s="3">
        <f>IFERROR(__xludf.DUMMYFUNCTION("""COMPUTED_VALUE"""),606.0)</f>
        <v>606</v>
      </c>
    </row>
    <row r="287">
      <c r="A287" s="2">
        <f>IFERROR(__xludf.DUMMYFUNCTION("""COMPUTED_VALUE"""),44179.0)</f>
        <v>44179</v>
      </c>
      <c r="B287" s="3">
        <f>IFERROR(__xludf.DUMMYFUNCTION("""COMPUTED_VALUE"""),7667.0)</f>
        <v>7667</v>
      </c>
      <c r="C287" s="3">
        <f>IFERROR(__xludf.DUMMYFUNCTION("""COMPUTED_VALUE"""),605.0)</f>
        <v>605</v>
      </c>
    </row>
    <row r="288">
      <c r="A288" s="2">
        <f>IFERROR(__xludf.DUMMYFUNCTION("""COMPUTED_VALUE"""),44180.0)</f>
        <v>44180</v>
      </c>
      <c r="B288" s="3">
        <f>IFERROR(__xludf.DUMMYFUNCTION("""COMPUTED_VALUE"""),7845.0)</f>
        <v>7845</v>
      </c>
      <c r="C288" s="3">
        <f>IFERROR(__xludf.DUMMYFUNCTION("""COMPUTED_VALUE"""),597.0)</f>
        <v>597</v>
      </c>
    </row>
    <row r="289">
      <c r="A289" s="2">
        <f>IFERROR(__xludf.DUMMYFUNCTION("""COMPUTED_VALUE"""),44181.0)</f>
        <v>44181</v>
      </c>
      <c r="B289" s="3">
        <f>IFERROR(__xludf.DUMMYFUNCTION("""COMPUTED_VALUE"""),7639.0)</f>
        <v>7639</v>
      </c>
      <c r="C289" s="3">
        <f>IFERROR(__xludf.DUMMYFUNCTION("""COMPUTED_VALUE"""),574.0)</f>
        <v>574</v>
      </c>
    </row>
    <row r="290">
      <c r="A290" s="2">
        <f>IFERROR(__xludf.DUMMYFUNCTION("""COMPUTED_VALUE"""),44182.0)</f>
        <v>44182</v>
      </c>
      <c r="B290" s="3">
        <f>IFERROR(__xludf.DUMMYFUNCTION("""COMPUTED_VALUE"""),7522.0)</f>
        <v>7522</v>
      </c>
      <c r="C290" s="3">
        <f>IFERROR(__xludf.DUMMYFUNCTION("""COMPUTED_VALUE"""),573.0)</f>
        <v>573</v>
      </c>
    </row>
    <row r="291">
      <c r="A291" s="2">
        <f>IFERROR(__xludf.DUMMYFUNCTION("""COMPUTED_VALUE"""),44183.0)</f>
        <v>44183</v>
      </c>
      <c r="B291" s="3">
        <f>IFERROR(__xludf.DUMMYFUNCTION("""COMPUTED_VALUE"""),7335.0)</f>
        <v>7335</v>
      </c>
      <c r="C291" s="3">
        <f>IFERROR(__xludf.DUMMYFUNCTION("""COMPUTED_VALUE"""),564.0)</f>
        <v>564</v>
      </c>
    </row>
    <row r="292">
      <c r="A292" s="2">
        <f>IFERROR(__xludf.DUMMYFUNCTION("""COMPUTED_VALUE"""),44184.0)</f>
        <v>44184</v>
      </c>
      <c r="B292" s="3">
        <f>IFERROR(__xludf.DUMMYFUNCTION("""COMPUTED_VALUE"""),7295.0)</f>
        <v>7295</v>
      </c>
      <c r="C292" s="3">
        <f>IFERROR(__xludf.DUMMYFUNCTION("""COMPUTED_VALUE"""),538.0)</f>
        <v>538</v>
      </c>
    </row>
    <row r="293">
      <c r="A293" s="2">
        <f>IFERROR(__xludf.DUMMYFUNCTION("""COMPUTED_VALUE"""),44185.0)</f>
        <v>44185</v>
      </c>
      <c r="B293" s="3">
        <f>IFERROR(__xludf.DUMMYFUNCTION("""COMPUTED_VALUE"""),7022.0)</f>
        <v>7022</v>
      </c>
      <c r="C293" s="3">
        <f>IFERROR(__xludf.DUMMYFUNCTION("""COMPUTED_VALUE"""),520.0)</f>
        <v>520</v>
      </c>
    </row>
    <row r="294">
      <c r="A294" s="2">
        <f>IFERROR(__xludf.DUMMYFUNCTION("""COMPUTED_VALUE"""),44186.0)</f>
        <v>44186</v>
      </c>
      <c r="B294" s="3">
        <f>IFERROR(__xludf.DUMMYFUNCTION("""COMPUTED_VALUE"""),7097.0)</f>
        <v>7097</v>
      </c>
      <c r="C294" s="3">
        <f>IFERROR(__xludf.DUMMYFUNCTION("""COMPUTED_VALUE"""),517.0)</f>
        <v>517</v>
      </c>
    </row>
    <row r="295">
      <c r="A295" s="2">
        <f>IFERROR(__xludf.DUMMYFUNCTION("""COMPUTED_VALUE"""),44187.0)</f>
        <v>44187</v>
      </c>
      <c r="B295" s="3">
        <f>IFERROR(__xludf.DUMMYFUNCTION("""COMPUTED_VALUE"""),7124.0)</f>
        <v>7124</v>
      </c>
      <c r="C295" s="3">
        <f>IFERROR(__xludf.DUMMYFUNCTION("""COMPUTED_VALUE"""),522.0)</f>
        <v>522</v>
      </c>
    </row>
    <row r="296">
      <c r="A296" s="2">
        <f>IFERROR(__xludf.DUMMYFUNCTION("""COMPUTED_VALUE"""),44188.0)</f>
        <v>44188</v>
      </c>
      <c r="B296" s="3">
        <f>IFERROR(__xludf.DUMMYFUNCTION("""COMPUTED_VALUE"""),6727.0)</f>
        <v>6727</v>
      </c>
      <c r="C296" s="3">
        <f>IFERROR(__xludf.DUMMYFUNCTION("""COMPUTED_VALUE"""),495.0)</f>
        <v>495</v>
      </c>
    </row>
    <row r="297">
      <c r="A297" s="2">
        <f>IFERROR(__xludf.DUMMYFUNCTION("""COMPUTED_VALUE"""),44189.0)</f>
        <v>44189</v>
      </c>
      <c r="B297" s="3">
        <f>IFERROR(__xludf.DUMMYFUNCTION("""COMPUTED_VALUE"""),6382.0)</f>
        <v>6382</v>
      </c>
      <c r="C297" s="3">
        <f>IFERROR(__xludf.DUMMYFUNCTION("""COMPUTED_VALUE"""),491.0)</f>
        <v>491</v>
      </c>
    </row>
    <row r="298">
      <c r="A298" s="2">
        <f>IFERROR(__xludf.DUMMYFUNCTION("""COMPUTED_VALUE"""),44190.0)</f>
        <v>44190</v>
      </c>
      <c r="B298" s="3">
        <f>IFERROR(__xludf.DUMMYFUNCTION("""COMPUTED_VALUE"""),6006.0)</f>
        <v>6006</v>
      </c>
      <c r="C298" s="3">
        <f>IFERROR(__xludf.DUMMYFUNCTION("""COMPUTED_VALUE"""),489.0)</f>
        <v>489</v>
      </c>
    </row>
    <row r="299">
      <c r="A299" s="2">
        <f>IFERROR(__xludf.DUMMYFUNCTION("""COMPUTED_VALUE"""),44191.0)</f>
        <v>44191</v>
      </c>
      <c r="B299" s="3">
        <f>IFERROR(__xludf.DUMMYFUNCTION("""COMPUTED_VALUE"""),6003.0)</f>
        <v>6003</v>
      </c>
      <c r="C299" s="3">
        <f>IFERROR(__xludf.DUMMYFUNCTION("""COMPUTED_VALUE"""),468.0)</f>
        <v>468</v>
      </c>
    </row>
    <row r="300">
      <c r="A300" s="2">
        <f>IFERROR(__xludf.DUMMYFUNCTION("""COMPUTED_VALUE"""),44192.0)</f>
        <v>44192</v>
      </c>
      <c r="B300" s="3">
        <f>IFERROR(__xludf.DUMMYFUNCTION("""COMPUTED_VALUE"""),6072.0)</f>
        <v>6072</v>
      </c>
      <c r="C300" s="3">
        <f>IFERROR(__xludf.DUMMYFUNCTION("""COMPUTED_VALUE"""),467.0)</f>
        <v>467</v>
      </c>
    </row>
    <row r="301">
      <c r="A301" s="2">
        <f>IFERROR(__xludf.DUMMYFUNCTION("""COMPUTED_VALUE"""),44193.0)</f>
        <v>44193</v>
      </c>
      <c r="B301" s="3">
        <f>IFERROR(__xludf.DUMMYFUNCTION("""COMPUTED_VALUE"""),6261.0)</f>
        <v>6261</v>
      </c>
      <c r="C301" s="3">
        <f>IFERROR(__xludf.DUMMYFUNCTION("""COMPUTED_VALUE"""),448.0)</f>
        <v>448</v>
      </c>
    </row>
    <row r="302">
      <c r="A302" s="2">
        <f>IFERROR(__xludf.DUMMYFUNCTION("""COMPUTED_VALUE"""),44194.0)</f>
        <v>44194</v>
      </c>
      <c r="B302" s="3">
        <f>IFERROR(__xludf.DUMMYFUNCTION("""COMPUTED_VALUE"""),6298.0)</f>
        <v>6298</v>
      </c>
      <c r="C302" s="3">
        <f>IFERROR(__xludf.DUMMYFUNCTION("""COMPUTED_VALUE"""),444.0)</f>
        <v>444</v>
      </c>
    </row>
    <row r="303">
      <c r="A303" s="2">
        <f>IFERROR(__xludf.DUMMYFUNCTION("""COMPUTED_VALUE"""),44195.0)</f>
        <v>44195</v>
      </c>
      <c r="B303" s="3">
        <f>IFERROR(__xludf.DUMMYFUNCTION("""COMPUTED_VALUE"""),6155.0)</f>
        <v>6155</v>
      </c>
      <c r="C303" s="3">
        <f>IFERROR(__xludf.DUMMYFUNCTION("""COMPUTED_VALUE"""),425.0)</f>
        <v>425</v>
      </c>
    </row>
    <row r="304">
      <c r="A304" s="2">
        <f>IFERROR(__xludf.DUMMYFUNCTION("""COMPUTED_VALUE"""),44196.0)</f>
        <v>44196</v>
      </c>
      <c r="B304" s="3">
        <f>IFERROR(__xludf.DUMMYFUNCTION("""COMPUTED_VALUE"""),5856.0)</f>
        <v>5856</v>
      </c>
      <c r="C304" s="3">
        <f>IFERROR(__xludf.DUMMYFUNCTION("""COMPUTED_VALUE"""),402.0)</f>
        <v>402</v>
      </c>
    </row>
    <row r="305">
      <c r="A305" s="2">
        <f>IFERROR(__xludf.DUMMYFUNCTION("""COMPUTED_VALUE"""),44197.0)</f>
        <v>44197</v>
      </c>
      <c r="B305" s="3">
        <f>IFERROR(__xludf.DUMMYFUNCTION("""COMPUTED_VALUE"""),5648.0)</f>
        <v>5648</v>
      </c>
      <c r="C305" s="3">
        <f>IFERROR(__xludf.DUMMYFUNCTION("""COMPUTED_VALUE"""),401.0)</f>
        <v>401</v>
      </c>
    </row>
    <row r="306">
      <c r="A306" s="2">
        <f>IFERROR(__xludf.DUMMYFUNCTION("""COMPUTED_VALUE"""),44198.0)</f>
        <v>44198</v>
      </c>
      <c r="B306" s="3">
        <f>IFERROR(__xludf.DUMMYFUNCTION("""COMPUTED_VALUE"""),5529.0)</f>
        <v>5529</v>
      </c>
      <c r="C306" s="3">
        <f>IFERROR(__xludf.DUMMYFUNCTION("""COMPUTED_VALUE"""),402.0)</f>
        <v>402</v>
      </c>
    </row>
    <row r="307">
      <c r="A307" s="2">
        <f>IFERROR(__xludf.DUMMYFUNCTION("""COMPUTED_VALUE"""),44199.0)</f>
        <v>44199</v>
      </c>
      <c r="B307" s="3">
        <f>IFERROR(__xludf.DUMMYFUNCTION("""COMPUTED_VALUE"""),5619.0)</f>
        <v>5619</v>
      </c>
      <c r="C307" s="3">
        <f>IFERROR(__xludf.DUMMYFUNCTION("""COMPUTED_VALUE"""),403.0)</f>
        <v>403</v>
      </c>
    </row>
    <row r="308">
      <c r="A308" s="2">
        <f>IFERROR(__xludf.DUMMYFUNCTION("""COMPUTED_VALUE"""),44200.0)</f>
        <v>44200</v>
      </c>
      <c r="B308" s="3">
        <f>IFERROR(__xludf.DUMMYFUNCTION("""COMPUTED_VALUE"""),5667.0)</f>
        <v>5667</v>
      </c>
      <c r="C308" s="3">
        <f>IFERROR(__xludf.DUMMYFUNCTION("""COMPUTED_VALUE"""),400.0)</f>
        <v>400</v>
      </c>
    </row>
    <row r="309">
      <c r="A309" s="2">
        <f>IFERROR(__xludf.DUMMYFUNCTION("""COMPUTED_VALUE"""),44201.0)</f>
        <v>44201</v>
      </c>
      <c r="B309" s="3">
        <f>IFERROR(__xludf.DUMMYFUNCTION("""COMPUTED_VALUE"""),5760.0)</f>
        <v>5760</v>
      </c>
      <c r="C309" s="3">
        <f>IFERROR(__xludf.DUMMYFUNCTION("""COMPUTED_VALUE"""),394.0)</f>
        <v>394</v>
      </c>
    </row>
    <row r="310">
      <c r="A310" s="2">
        <f>IFERROR(__xludf.DUMMYFUNCTION("""COMPUTED_VALUE"""),44202.0)</f>
        <v>44202</v>
      </c>
      <c r="B310" s="3">
        <f>IFERROR(__xludf.DUMMYFUNCTION("""COMPUTED_VALUE"""),5646.0)</f>
        <v>5646</v>
      </c>
      <c r="C310" s="3">
        <f>IFERROR(__xludf.DUMMYFUNCTION("""COMPUTED_VALUE"""),396.0)</f>
        <v>396</v>
      </c>
    </row>
    <row r="311">
      <c r="A311" s="2">
        <f>IFERROR(__xludf.DUMMYFUNCTION("""COMPUTED_VALUE"""),44203.0)</f>
        <v>44203</v>
      </c>
      <c r="B311" s="3">
        <f>IFERROR(__xludf.DUMMYFUNCTION("""COMPUTED_VALUE"""),5387.0)</f>
        <v>5387</v>
      </c>
      <c r="C311" s="3">
        <f>IFERROR(__xludf.DUMMYFUNCTION("""COMPUTED_VALUE"""),367.0)</f>
        <v>367</v>
      </c>
    </row>
    <row r="312">
      <c r="A312" s="2">
        <f>IFERROR(__xludf.DUMMYFUNCTION("""COMPUTED_VALUE"""),44204.0)</f>
        <v>44204</v>
      </c>
      <c r="B312" s="3">
        <f>IFERROR(__xludf.DUMMYFUNCTION("""COMPUTED_VALUE"""),5297.0)</f>
        <v>5297</v>
      </c>
      <c r="C312" s="3">
        <f>IFERROR(__xludf.DUMMYFUNCTION("""COMPUTED_VALUE"""),372.0)</f>
        <v>372</v>
      </c>
    </row>
    <row r="313">
      <c r="A313" s="2">
        <f>IFERROR(__xludf.DUMMYFUNCTION("""COMPUTED_VALUE"""),44205.0)</f>
        <v>44205</v>
      </c>
      <c r="B313" s="3">
        <f>IFERROR(__xludf.DUMMYFUNCTION("""COMPUTED_VALUE"""),5126.0)</f>
        <v>5126</v>
      </c>
      <c r="C313" s="3">
        <f>IFERROR(__xludf.DUMMYFUNCTION("""COMPUTED_VALUE"""),365.0)</f>
        <v>365</v>
      </c>
    </row>
    <row r="314">
      <c r="A314" s="2">
        <f>IFERROR(__xludf.DUMMYFUNCTION("""COMPUTED_VALUE"""),44206.0)</f>
        <v>44206</v>
      </c>
      <c r="B314" s="3">
        <f>IFERROR(__xludf.DUMMYFUNCTION("""COMPUTED_VALUE"""),4980.0)</f>
        <v>4980</v>
      </c>
      <c r="C314" s="3">
        <f>IFERROR(__xludf.DUMMYFUNCTION("""COMPUTED_VALUE"""),357.0)</f>
        <v>357</v>
      </c>
    </row>
    <row r="315">
      <c r="A315" s="2">
        <f>IFERROR(__xludf.DUMMYFUNCTION("""COMPUTED_VALUE"""),44207.0)</f>
        <v>44207</v>
      </c>
      <c r="B315" s="3">
        <f>IFERROR(__xludf.DUMMYFUNCTION("""COMPUTED_VALUE"""),5065.0)</f>
        <v>5065</v>
      </c>
      <c r="C315" s="3">
        <f>IFERROR(__xludf.DUMMYFUNCTION("""COMPUTED_VALUE"""),367.0)</f>
        <v>367</v>
      </c>
    </row>
    <row r="316">
      <c r="A316" s="2">
        <f>IFERROR(__xludf.DUMMYFUNCTION("""COMPUTED_VALUE"""),44208.0)</f>
        <v>44208</v>
      </c>
      <c r="B316" s="3">
        <f>IFERROR(__xludf.DUMMYFUNCTION("""COMPUTED_VALUE"""),5005.0)</f>
        <v>5005</v>
      </c>
      <c r="C316" s="3">
        <f>IFERROR(__xludf.DUMMYFUNCTION("""COMPUTED_VALUE"""),356.0)</f>
        <v>356</v>
      </c>
    </row>
    <row r="317">
      <c r="A317" s="2">
        <f>IFERROR(__xludf.DUMMYFUNCTION("""COMPUTED_VALUE"""),44209.0)</f>
        <v>44209</v>
      </c>
      <c r="B317" s="3">
        <f>IFERROR(__xludf.DUMMYFUNCTION("""COMPUTED_VALUE"""),4870.0)</f>
        <v>4870</v>
      </c>
      <c r="C317" s="3">
        <f>IFERROR(__xludf.DUMMYFUNCTION("""COMPUTED_VALUE"""),339.0)</f>
        <v>339</v>
      </c>
    </row>
    <row r="318">
      <c r="A318" s="2">
        <f>IFERROR(__xludf.DUMMYFUNCTION("""COMPUTED_VALUE"""),44210.0)</f>
        <v>44210</v>
      </c>
      <c r="B318" s="3">
        <f>IFERROR(__xludf.DUMMYFUNCTION("""COMPUTED_VALUE"""),4689.0)</f>
        <v>4689</v>
      </c>
      <c r="C318" s="3">
        <f>IFERROR(__xludf.DUMMYFUNCTION("""COMPUTED_VALUE"""),344.0)</f>
        <v>344</v>
      </c>
    </row>
    <row r="319">
      <c r="A319" s="2">
        <f>IFERROR(__xludf.DUMMYFUNCTION("""COMPUTED_VALUE"""),44211.0)</f>
        <v>44211</v>
      </c>
      <c r="B319" s="3">
        <f>IFERROR(__xludf.DUMMYFUNCTION("""COMPUTED_VALUE"""),4600.0)</f>
        <v>4600</v>
      </c>
      <c r="C319" s="3">
        <f>IFERROR(__xludf.DUMMYFUNCTION("""COMPUTED_VALUE"""),337.0)</f>
        <v>337</v>
      </c>
    </row>
    <row r="320">
      <c r="A320" s="2">
        <f>IFERROR(__xludf.DUMMYFUNCTION("""COMPUTED_VALUE"""),44212.0)</f>
        <v>44212</v>
      </c>
      <c r="B320" s="3">
        <f>IFERROR(__xludf.DUMMYFUNCTION("""COMPUTED_VALUE"""),4408.0)</f>
        <v>4408</v>
      </c>
      <c r="C320" s="3">
        <f>IFERROR(__xludf.DUMMYFUNCTION("""COMPUTED_VALUE"""),328.0)</f>
        <v>328</v>
      </c>
    </row>
    <row r="321">
      <c r="A321" s="2">
        <f>IFERROR(__xludf.DUMMYFUNCTION("""COMPUTED_VALUE"""),44213.0)</f>
        <v>44213</v>
      </c>
      <c r="B321" s="3">
        <f>IFERROR(__xludf.DUMMYFUNCTION("""COMPUTED_VALUE"""),4345.0)</f>
        <v>4345</v>
      </c>
      <c r="C321" s="3">
        <f>IFERROR(__xludf.DUMMYFUNCTION("""COMPUTED_VALUE"""),329.0)</f>
        <v>329</v>
      </c>
    </row>
    <row r="322">
      <c r="A322" s="2">
        <f>IFERROR(__xludf.DUMMYFUNCTION("""COMPUTED_VALUE"""),44214.0)</f>
        <v>44214</v>
      </c>
      <c r="B322" s="3">
        <f>IFERROR(__xludf.DUMMYFUNCTION("""COMPUTED_VALUE"""),4445.0)</f>
        <v>4445</v>
      </c>
      <c r="C322" s="3">
        <f>IFERROR(__xludf.DUMMYFUNCTION("""COMPUTED_VALUE"""),330.0)</f>
        <v>330</v>
      </c>
    </row>
    <row r="323">
      <c r="A323" s="2">
        <f>IFERROR(__xludf.DUMMYFUNCTION("""COMPUTED_VALUE"""),44215.0)</f>
        <v>44215</v>
      </c>
      <c r="B323" s="3">
        <f>IFERROR(__xludf.DUMMYFUNCTION("""COMPUTED_VALUE"""),4445.0)</f>
        <v>4445</v>
      </c>
      <c r="C323" s="3">
        <f>IFERROR(__xludf.DUMMYFUNCTION("""COMPUTED_VALUE"""),309.0)</f>
        <v>309</v>
      </c>
    </row>
    <row r="324">
      <c r="A324" s="2">
        <f>IFERROR(__xludf.DUMMYFUNCTION("""COMPUTED_VALUE"""),44216.0)</f>
        <v>44216</v>
      </c>
      <c r="B324" s="3">
        <f>IFERROR(__xludf.DUMMYFUNCTION("""COMPUTED_VALUE"""),4218.0)</f>
        <v>4218</v>
      </c>
      <c r="C324" s="3">
        <f>IFERROR(__xludf.DUMMYFUNCTION("""COMPUTED_VALUE"""),294.0)</f>
        <v>294</v>
      </c>
    </row>
    <row r="325">
      <c r="A325" s="2">
        <f>IFERROR(__xludf.DUMMYFUNCTION("""COMPUTED_VALUE"""),44217.0)</f>
        <v>44217</v>
      </c>
      <c r="B325" s="3">
        <f>IFERROR(__xludf.DUMMYFUNCTION("""COMPUTED_VALUE"""),4049.0)</f>
        <v>4049</v>
      </c>
      <c r="C325" s="3">
        <f>IFERROR(__xludf.DUMMYFUNCTION("""COMPUTED_VALUE"""),286.0)</f>
        <v>286</v>
      </c>
    </row>
    <row r="326">
      <c r="A326" s="2">
        <f>IFERROR(__xludf.DUMMYFUNCTION("""COMPUTED_VALUE"""),44218.0)</f>
        <v>44218</v>
      </c>
      <c r="B326" s="3">
        <f>IFERROR(__xludf.DUMMYFUNCTION("""COMPUTED_VALUE"""),3959.0)</f>
        <v>3959</v>
      </c>
      <c r="C326" s="3">
        <f>IFERROR(__xludf.DUMMYFUNCTION("""COMPUTED_VALUE"""),274.0)</f>
        <v>274</v>
      </c>
    </row>
    <row r="327">
      <c r="A327" s="2">
        <f>IFERROR(__xludf.DUMMYFUNCTION("""COMPUTED_VALUE"""),44219.0)</f>
        <v>44219</v>
      </c>
      <c r="B327" s="3">
        <f>IFERROR(__xludf.DUMMYFUNCTION("""COMPUTED_VALUE"""),3854.0)</f>
        <v>3854</v>
      </c>
      <c r="C327" s="3">
        <f>IFERROR(__xludf.DUMMYFUNCTION("""COMPUTED_VALUE"""),259.0)</f>
        <v>259</v>
      </c>
    </row>
    <row r="328">
      <c r="A328" s="2">
        <f>IFERROR(__xludf.DUMMYFUNCTION("""COMPUTED_VALUE"""),44220.0)</f>
        <v>44220</v>
      </c>
      <c r="B328" s="3">
        <f>IFERROR(__xludf.DUMMYFUNCTION("""COMPUTED_VALUE"""),3793.0)</f>
        <v>3793</v>
      </c>
      <c r="C328" s="3">
        <f>IFERROR(__xludf.DUMMYFUNCTION("""COMPUTED_VALUE"""),254.0)</f>
        <v>254</v>
      </c>
    </row>
    <row r="329">
      <c r="A329" s="2">
        <f>IFERROR(__xludf.DUMMYFUNCTION("""COMPUTED_VALUE"""),44221.0)</f>
        <v>44221</v>
      </c>
      <c r="B329" s="3">
        <f>IFERROR(__xludf.DUMMYFUNCTION("""COMPUTED_VALUE"""),3814.0)</f>
        <v>3814</v>
      </c>
      <c r="C329" s="3">
        <f>IFERROR(__xludf.DUMMYFUNCTION("""COMPUTED_VALUE"""),247.0)</f>
        <v>247</v>
      </c>
    </row>
    <row r="330">
      <c r="A330" s="2">
        <f>IFERROR(__xludf.DUMMYFUNCTION("""COMPUTED_VALUE"""),44222.0)</f>
        <v>44222</v>
      </c>
      <c r="B330" s="3">
        <f>IFERROR(__xludf.DUMMYFUNCTION("""COMPUTED_VALUE"""),3815.0)</f>
        <v>3815</v>
      </c>
      <c r="C330" s="3">
        <f>IFERROR(__xludf.DUMMYFUNCTION("""COMPUTED_VALUE"""),263.0)</f>
        <v>263</v>
      </c>
    </row>
    <row r="331">
      <c r="A331" s="2">
        <f>IFERROR(__xludf.DUMMYFUNCTION("""COMPUTED_VALUE"""),44223.0)</f>
        <v>44223</v>
      </c>
      <c r="B331" s="3">
        <f>IFERROR(__xludf.DUMMYFUNCTION("""COMPUTED_VALUE"""),3809.0)</f>
        <v>3809</v>
      </c>
      <c r="C331" s="3">
        <f>IFERROR(__xludf.DUMMYFUNCTION("""COMPUTED_VALUE"""),255.0)</f>
        <v>255</v>
      </c>
    </row>
    <row r="332">
      <c r="A332" s="2">
        <f>IFERROR(__xludf.DUMMYFUNCTION("""COMPUTED_VALUE"""),44224.0)</f>
        <v>44224</v>
      </c>
      <c r="B332" s="3">
        <f>IFERROR(__xludf.DUMMYFUNCTION("""COMPUTED_VALUE"""),3669.0)</f>
        <v>3669</v>
      </c>
      <c r="C332" s="3">
        <f>IFERROR(__xludf.DUMMYFUNCTION("""COMPUTED_VALUE"""),255.0)</f>
        <v>255</v>
      </c>
    </row>
    <row r="333">
      <c r="A333" s="2">
        <f>IFERROR(__xludf.DUMMYFUNCTION("""COMPUTED_VALUE"""),44225.0)</f>
        <v>44225</v>
      </c>
      <c r="B333" s="3">
        <f>IFERROR(__xludf.DUMMYFUNCTION("""COMPUTED_VALUE"""),3649.0)</f>
        <v>3649</v>
      </c>
      <c r="C333" s="3">
        <f>IFERROR(__xludf.DUMMYFUNCTION("""COMPUTED_VALUE"""),258.0)</f>
        <v>258</v>
      </c>
    </row>
    <row r="334">
      <c r="A334" s="2">
        <f>IFERROR(__xludf.DUMMYFUNCTION("""COMPUTED_VALUE"""),44226.0)</f>
        <v>44226</v>
      </c>
      <c r="B334" s="3">
        <f>IFERROR(__xludf.DUMMYFUNCTION("""COMPUTED_VALUE"""),3582.0)</f>
        <v>3582</v>
      </c>
      <c r="C334" s="3">
        <f>IFERROR(__xludf.DUMMYFUNCTION("""COMPUTED_VALUE"""),264.0)</f>
        <v>264</v>
      </c>
    </row>
    <row r="335">
      <c r="A335" s="2">
        <f>IFERROR(__xludf.DUMMYFUNCTION("""COMPUTED_VALUE"""),44227.0)</f>
        <v>44227</v>
      </c>
      <c r="B335" s="3">
        <f>IFERROR(__xludf.DUMMYFUNCTION("""COMPUTED_VALUE"""),3562.0)</f>
        <v>3562</v>
      </c>
      <c r="C335" s="3">
        <f>IFERROR(__xludf.DUMMYFUNCTION("""COMPUTED_VALUE"""),268.0)</f>
        <v>268</v>
      </c>
    </row>
    <row r="336">
      <c r="A336" s="2">
        <f>IFERROR(__xludf.DUMMYFUNCTION("""COMPUTED_VALUE"""),44228.0)</f>
        <v>44228</v>
      </c>
      <c r="B336" s="3">
        <f>IFERROR(__xludf.DUMMYFUNCTION("""COMPUTED_VALUE"""),3682.0)</f>
        <v>3682</v>
      </c>
      <c r="C336" s="3">
        <f>IFERROR(__xludf.DUMMYFUNCTION("""COMPUTED_VALUE"""),273.0)</f>
        <v>273</v>
      </c>
    </row>
    <row r="337">
      <c r="A337" s="2">
        <f>IFERROR(__xludf.DUMMYFUNCTION("""COMPUTED_VALUE"""),44229.0)</f>
        <v>44229</v>
      </c>
      <c r="B337" s="3">
        <f>IFERROR(__xludf.DUMMYFUNCTION("""COMPUTED_VALUE"""),3729.0)</f>
        <v>3729</v>
      </c>
      <c r="C337" s="3">
        <f>IFERROR(__xludf.DUMMYFUNCTION("""COMPUTED_VALUE"""),272.0)</f>
        <v>272</v>
      </c>
    </row>
    <row r="338">
      <c r="A338" s="2">
        <f>IFERROR(__xludf.DUMMYFUNCTION("""COMPUTED_VALUE"""),44230.0)</f>
        <v>44230</v>
      </c>
      <c r="B338" s="3">
        <f>IFERROR(__xludf.DUMMYFUNCTION("""COMPUTED_VALUE"""),3697.0)</f>
        <v>3697</v>
      </c>
      <c r="C338" s="3">
        <f>IFERROR(__xludf.DUMMYFUNCTION("""COMPUTED_VALUE"""),269.0)</f>
        <v>269</v>
      </c>
    </row>
    <row r="339">
      <c r="A339" s="2">
        <f>IFERROR(__xludf.DUMMYFUNCTION("""COMPUTED_VALUE"""),44231.0)</f>
        <v>44231</v>
      </c>
      <c r="B339" s="3">
        <f>IFERROR(__xludf.DUMMYFUNCTION("""COMPUTED_VALUE"""),3648.0)</f>
        <v>3648</v>
      </c>
      <c r="C339" s="3">
        <f>IFERROR(__xludf.DUMMYFUNCTION("""COMPUTED_VALUE"""),289.0)</f>
        <v>289</v>
      </c>
    </row>
    <row r="340">
      <c r="A340" s="2">
        <f>IFERROR(__xludf.DUMMYFUNCTION("""COMPUTED_VALUE"""),44232.0)</f>
        <v>44232</v>
      </c>
      <c r="B340" s="3">
        <f>IFERROR(__xludf.DUMMYFUNCTION("""COMPUTED_VALUE"""),3638.0)</f>
        <v>3638</v>
      </c>
      <c r="C340" s="3">
        <f>IFERROR(__xludf.DUMMYFUNCTION("""COMPUTED_VALUE"""),302.0)</f>
        <v>302</v>
      </c>
    </row>
    <row r="341">
      <c r="A341" s="2">
        <f>IFERROR(__xludf.DUMMYFUNCTION("""COMPUTED_VALUE"""),44233.0)</f>
        <v>44233</v>
      </c>
      <c r="B341" s="3">
        <f>IFERROR(__xludf.DUMMYFUNCTION("""COMPUTED_VALUE"""),3601.0)</f>
        <v>3601</v>
      </c>
      <c r="C341" s="3">
        <f>IFERROR(__xludf.DUMMYFUNCTION("""COMPUTED_VALUE"""),298.0)</f>
        <v>298</v>
      </c>
    </row>
    <row r="342">
      <c r="A342" s="2">
        <f>IFERROR(__xludf.DUMMYFUNCTION("""COMPUTED_VALUE"""),44234.0)</f>
        <v>44234</v>
      </c>
      <c r="B342" s="3">
        <f>IFERROR(__xludf.DUMMYFUNCTION("""COMPUTED_VALUE"""),3578.0)</f>
        <v>3578</v>
      </c>
      <c r="C342" s="3">
        <f>IFERROR(__xludf.DUMMYFUNCTION("""COMPUTED_VALUE"""),291.0)</f>
        <v>291</v>
      </c>
    </row>
    <row r="343">
      <c r="A343" s="2">
        <f>IFERROR(__xludf.DUMMYFUNCTION("""COMPUTED_VALUE"""),44235.0)</f>
        <v>44235</v>
      </c>
      <c r="B343" s="3">
        <f>IFERROR(__xludf.DUMMYFUNCTION("""COMPUTED_VALUE"""),3717.0)</f>
        <v>3717</v>
      </c>
      <c r="C343" s="3">
        <f>IFERROR(__xludf.DUMMYFUNCTION("""COMPUTED_VALUE"""),295.0)</f>
        <v>295</v>
      </c>
    </row>
    <row r="344">
      <c r="A344" s="2">
        <f>IFERROR(__xludf.DUMMYFUNCTION("""COMPUTED_VALUE"""),44236.0)</f>
        <v>44236</v>
      </c>
      <c r="B344" s="3">
        <f>IFERROR(__xludf.DUMMYFUNCTION("""COMPUTED_VALUE"""),3792.0)</f>
        <v>3792</v>
      </c>
      <c r="C344" s="3">
        <f>IFERROR(__xludf.DUMMYFUNCTION("""COMPUTED_VALUE"""),304.0)</f>
        <v>304</v>
      </c>
    </row>
    <row r="345">
      <c r="A345" s="2">
        <f>IFERROR(__xludf.DUMMYFUNCTION("""COMPUTED_VALUE"""),44237.0)</f>
        <v>44237</v>
      </c>
      <c r="B345" s="3">
        <f>IFERROR(__xludf.DUMMYFUNCTION("""COMPUTED_VALUE"""),3747.0)</f>
        <v>3747</v>
      </c>
      <c r="C345" s="3">
        <f>IFERROR(__xludf.DUMMYFUNCTION("""COMPUTED_VALUE"""),296.0)</f>
        <v>296</v>
      </c>
    </row>
    <row r="346">
      <c r="A346" s="2">
        <f>IFERROR(__xludf.DUMMYFUNCTION("""COMPUTED_VALUE"""),44238.0)</f>
        <v>44238</v>
      </c>
      <c r="B346" s="3">
        <f>IFERROR(__xludf.DUMMYFUNCTION("""COMPUTED_VALUE"""),3799.0)</f>
        <v>3799</v>
      </c>
      <c r="C346" s="3">
        <f>IFERROR(__xludf.DUMMYFUNCTION("""COMPUTED_VALUE"""),299.0)</f>
        <v>299</v>
      </c>
    </row>
    <row r="347">
      <c r="A347" s="2">
        <f>IFERROR(__xludf.DUMMYFUNCTION("""COMPUTED_VALUE"""),44239.0)</f>
        <v>44239</v>
      </c>
      <c r="B347" s="3">
        <f>IFERROR(__xludf.DUMMYFUNCTION("""COMPUTED_VALUE"""),3828.0)</f>
        <v>3828</v>
      </c>
      <c r="C347" s="3">
        <f>IFERROR(__xludf.DUMMYFUNCTION("""COMPUTED_VALUE"""),299.0)</f>
        <v>299</v>
      </c>
    </row>
    <row r="348">
      <c r="A348" s="2">
        <f>IFERROR(__xludf.DUMMYFUNCTION("""COMPUTED_VALUE"""),44240.0)</f>
        <v>44240</v>
      </c>
      <c r="B348" s="3">
        <f>IFERROR(__xludf.DUMMYFUNCTION("""COMPUTED_VALUE"""),3771.0)</f>
        <v>3771</v>
      </c>
      <c r="C348" s="3">
        <f>IFERROR(__xludf.DUMMYFUNCTION("""COMPUTED_VALUE"""),299.0)</f>
        <v>299</v>
      </c>
    </row>
    <row r="349">
      <c r="A349" s="2">
        <f>IFERROR(__xludf.DUMMYFUNCTION("""COMPUTED_VALUE"""),44241.0)</f>
        <v>44241</v>
      </c>
      <c r="B349" s="3">
        <f>IFERROR(__xludf.DUMMYFUNCTION("""COMPUTED_VALUE"""),3755.0)</f>
        <v>3755</v>
      </c>
      <c r="C349" s="3">
        <f>IFERROR(__xludf.DUMMYFUNCTION("""COMPUTED_VALUE"""),312.0)</f>
        <v>312</v>
      </c>
    </row>
    <row r="350">
      <c r="A350" s="2">
        <f>IFERROR(__xludf.DUMMYFUNCTION("""COMPUTED_VALUE"""),44242.0)</f>
        <v>44242</v>
      </c>
      <c r="B350" s="3">
        <f>IFERROR(__xludf.DUMMYFUNCTION("""COMPUTED_VALUE"""),3883.0)</f>
        <v>3883</v>
      </c>
      <c r="C350" s="3">
        <f>IFERROR(__xludf.DUMMYFUNCTION("""COMPUTED_VALUE"""),314.0)</f>
        <v>314</v>
      </c>
    </row>
    <row r="351">
      <c r="A351" s="2">
        <f>IFERROR(__xludf.DUMMYFUNCTION("""COMPUTED_VALUE"""),44243.0)</f>
        <v>44243</v>
      </c>
      <c r="B351" s="3">
        <f>IFERROR(__xludf.DUMMYFUNCTION("""COMPUTED_VALUE"""),3979.0)</f>
        <v>3979</v>
      </c>
      <c r="C351" s="3">
        <f>IFERROR(__xludf.DUMMYFUNCTION("""COMPUTED_VALUE"""),318.0)</f>
        <v>318</v>
      </c>
    </row>
    <row r="352">
      <c r="A352" s="2">
        <f>IFERROR(__xludf.DUMMYFUNCTION("""COMPUTED_VALUE"""),44244.0)</f>
        <v>44244</v>
      </c>
      <c r="B352" s="3">
        <f>IFERROR(__xludf.DUMMYFUNCTION("""COMPUTED_VALUE"""),4014.0)</f>
        <v>4014</v>
      </c>
      <c r="C352" s="3">
        <f>IFERROR(__xludf.DUMMYFUNCTION("""COMPUTED_VALUE"""),321.0)</f>
        <v>321</v>
      </c>
    </row>
    <row r="353">
      <c r="A353" s="2">
        <f>IFERROR(__xludf.DUMMYFUNCTION("""COMPUTED_VALUE"""),44245.0)</f>
        <v>44245</v>
      </c>
      <c r="B353" s="3">
        <f>IFERROR(__xludf.DUMMYFUNCTION("""COMPUTED_VALUE"""),4021.0)</f>
        <v>4021</v>
      </c>
      <c r="C353" s="3">
        <f>IFERROR(__xludf.DUMMYFUNCTION("""COMPUTED_VALUE"""),332.0)</f>
        <v>332</v>
      </c>
    </row>
    <row r="354">
      <c r="A354" s="2">
        <f>IFERROR(__xludf.DUMMYFUNCTION("""COMPUTED_VALUE"""),44246.0)</f>
        <v>44246</v>
      </c>
      <c r="B354" s="3">
        <f>IFERROR(__xludf.DUMMYFUNCTION("""COMPUTED_VALUE"""),4024.0)</f>
        <v>4024</v>
      </c>
      <c r="C354" s="3">
        <f>IFERROR(__xludf.DUMMYFUNCTION("""COMPUTED_VALUE"""),352.0)</f>
        <v>352</v>
      </c>
    </row>
    <row r="355">
      <c r="A355" s="2">
        <f>IFERROR(__xludf.DUMMYFUNCTION("""COMPUTED_VALUE"""),44247.0)</f>
        <v>44247</v>
      </c>
      <c r="B355" s="3">
        <f>IFERROR(__xludf.DUMMYFUNCTION("""COMPUTED_VALUE"""),4147.0)</f>
        <v>4147</v>
      </c>
      <c r="C355" s="3">
        <f>IFERROR(__xludf.DUMMYFUNCTION("""COMPUTED_VALUE"""),351.0)</f>
        <v>351</v>
      </c>
    </row>
    <row r="356">
      <c r="A356" s="2">
        <f>IFERROR(__xludf.DUMMYFUNCTION("""COMPUTED_VALUE"""),44248.0)</f>
        <v>44248</v>
      </c>
      <c r="B356" s="3">
        <f>IFERROR(__xludf.DUMMYFUNCTION("""COMPUTED_VALUE"""),4233.0)</f>
        <v>4233</v>
      </c>
      <c r="C356" s="3">
        <f>IFERROR(__xludf.DUMMYFUNCTION("""COMPUTED_VALUE"""),366.0)</f>
        <v>366</v>
      </c>
    </row>
    <row r="357">
      <c r="A357" s="2">
        <f>IFERROR(__xludf.DUMMYFUNCTION("""COMPUTED_VALUE"""),44249.0)</f>
        <v>44249</v>
      </c>
      <c r="B357" s="3">
        <f>IFERROR(__xludf.DUMMYFUNCTION("""COMPUTED_VALUE"""),4489.0)</f>
        <v>4489</v>
      </c>
      <c r="C357" s="3">
        <f>IFERROR(__xludf.DUMMYFUNCTION("""COMPUTED_VALUE"""),394.0)</f>
        <v>394</v>
      </c>
    </row>
    <row r="358">
      <c r="A358" s="2">
        <f>IFERROR(__xludf.DUMMYFUNCTION("""COMPUTED_VALUE"""),44250.0)</f>
        <v>44250</v>
      </c>
      <c r="B358" s="3">
        <f>IFERROR(__xludf.DUMMYFUNCTION("""COMPUTED_VALUE"""),4582.0)</f>
        <v>4582</v>
      </c>
      <c r="C358" s="3">
        <f>IFERROR(__xludf.DUMMYFUNCTION("""COMPUTED_VALUE"""),396.0)</f>
        <v>396</v>
      </c>
    </row>
    <row r="359">
      <c r="A359" s="2">
        <f>IFERROR(__xludf.DUMMYFUNCTION("""COMPUTED_VALUE"""),44251.0)</f>
        <v>44251</v>
      </c>
      <c r="B359" s="3">
        <f>IFERROR(__xludf.DUMMYFUNCTION("""COMPUTED_VALUE"""),4353.0)</f>
        <v>4353</v>
      </c>
      <c r="C359" s="3">
        <f>IFERROR(__xludf.DUMMYFUNCTION("""COMPUTED_VALUE"""),407.0)</f>
        <v>407</v>
      </c>
    </row>
    <row r="360">
      <c r="A360" s="2">
        <f>IFERROR(__xludf.DUMMYFUNCTION("""COMPUTED_VALUE"""),44252.0)</f>
        <v>44252</v>
      </c>
      <c r="B360" s="3">
        <f>IFERROR(__xludf.DUMMYFUNCTION("""COMPUTED_VALUE"""),4836.0)</f>
        <v>4836</v>
      </c>
      <c r="C360" s="3">
        <f>IFERROR(__xludf.DUMMYFUNCTION("""COMPUTED_VALUE"""),411.0)</f>
        <v>411</v>
      </c>
    </row>
    <row r="361">
      <c r="A361" s="2">
        <f>IFERROR(__xludf.DUMMYFUNCTION("""COMPUTED_VALUE"""),44253.0)</f>
        <v>44253</v>
      </c>
      <c r="B361" s="3">
        <f>IFERROR(__xludf.DUMMYFUNCTION("""COMPUTED_VALUE"""),5027.0)</f>
        <v>5027</v>
      </c>
      <c r="C361" s="3">
        <f>IFERROR(__xludf.DUMMYFUNCTION("""COMPUTED_VALUE"""),451.0)</f>
        <v>451</v>
      </c>
    </row>
    <row r="362">
      <c r="A362" s="2">
        <f>IFERROR(__xludf.DUMMYFUNCTION("""COMPUTED_VALUE"""),44254.0)</f>
        <v>44254</v>
      </c>
      <c r="B362" s="3">
        <f>IFERROR(__xludf.DUMMYFUNCTION("""COMPUTED_VALUE"""),5282.0)</f>
        <v>5282</v>
      </c>
      <c r="C362" s="3">
        <f>IFERROR(__xludf.DUMMYFUNCTION("""COMPUTED_VALUE"""),482.0)</f>
        <v>482</v>
      </c>
    </row>
    <row r="363">
      <c r="A363" s="2">
        <f>IFERROR(__xludf.DUMMYFUNCTION("""COMPUTED_VALUE"""),44255.0)</f>
        <v>44255</v>
      </c>
      <c r="B363" s="3">
        <f>IFERROR(__xludf.DUMMYFUNCTION("""COMPUTED_VALUE"""),5482.0)</f>
        <v>5482</v>
      </c>
      <c r="C363" s="3">
        <f>IFERROR(__xludf.DUMMYFUNCTION("""COMPUTED_VALUE"""),524.0)</f>
        <v>524</v>
      </c>
    </row>
    <row r="364">
      <c r="A364" s="2">
        <f>IFERROR(__xludf.DUMMYFUNCTION("""COMPUTED_VALUE"""),44256.0)</f>
        <v>44256</v>
      </c>
      <c r="B364" s="3">
        <f>IFERROR(__xludf.DUMMYFUNCTION("""COMPUTED_VALUE"""),5679.0)</f>
        <v>5679</v>
      </c>
      <c r="C364" s="3">
        <f>IFERROR(__xludf.DUMMYFUNCTION("""COMPUTED_VALUE"""),537.0)</f>
        <v>537</v>
      </c>
    </row>
    <row r="365">
      <c r="A365" s="2">
        <f>IFERROR(__xludf.DUMMYFUNCTION("""COMPUTED_VALUE"""),44257.0)</f>
        <v>44257</v>
      </c>
      <c r="B365" s="3">
        <f>IFERROR(__xludf.DUMMYFUNCTION("""COMPUTED_VALUE"""),6071.0)</f>
        <v>6071</v>
      </c>
      <c r="C365" s="3">
        <f>IFERROR(__xludf.DUMMYFUNCTION("""COMPUTED_VALUE"""),581.0)</f>
        <v>581</v>
      </c>
    </row>
    <row r="366">
      <c r="A366" s="2">
        <f>IFERROR(__xludf.DUMMYFUNCTION("""COMPUTED_VALUE"""),44258.0)</f>
        <v>44258</v>
      </c>
      <c r="B366" s="3">
        <f>IFERROR(__xludf.DUMMYFUNCTION("""COMPUTED_VALUE"""),6367.0)</f>
        <v>6367</v>
      </c>
      <c r="C366" s="3">
        <f>IFERROR(__xludf.DUMMYFUNCTION("""COMPUTED_VALUE"""),622.0)</f>
        <v>622</v>
      </c>
    </row>
    <row r="367">
      <c r="A367" s="2">
        <f>IFERROR(__xludf.DUMMYFUNCTION("""COMPUTED_VALUE"""),44259.0)</f>
        <v>44259</v>
      </c>
      <c r="B367" s="3">
        <f>IFERROR(__xludf.DUMMYFUNCTION("""COMPUTED_VALUE"""),6554.0)</f>
        <v>6554</v>
      </c>
      <c r="C367" s="3">
        <f>IFERROR(__xludf.DUMMYFUNCTION("""COMPUTED_VALUE"""),639.0)</f>
        <v>639</v>
      </c>
    </row>
    <row r="368">
      <c r="A368" s="2">
        <f>IFERROR(__xludf.DUMMYFUNCTION("""COMPUTED_VALUE"""),44260.0)</f>
        <v>44260</v>
      </c>
      <c r="B368" s="3">
        <f>IFERROR(__xludf.DUMMYFUNCTION("""COMPUTED_VALUE"""),6867.0)</f>
        <v>6867</v>
      </c>
      <c r="C368" s="3">
        <f>IFERROR(__xludf.DUMMYFUNCTION("""COMPUTED_VALUE"""),677.0)</f>
        <v>677</v>
      </c>
    </row>
    <row r="369">
      <c r="A369" s="2">
        <f>IFERROR(__xludf.DUMMYFUNCTION("""COMPUTED_VALUE"""),44261.0)</f>
        <v>44261</v>
      </c>
      <c r="B369" s="3">
        <f>IFERROR(__xludf.DUMMYFUNCTION("""COMPUTED_VALUE"""),7243.0)</f>
        <v>7243</v>
      </c>
      <c r="C369" s="3">
        <f>IFERROR(__xludf.DUMMYFUNCTION("""COMPUTED_VALUE"""),751.0)</f>
        <v>751</v>
      </c>
    </row>
    <row r="370">
      <c r="A370" s="2">
        <f>IFERROR(__xludf.DUMMYFUNCTION("""COMPUTED_VALUE"""),44262.0)</f>
        <v>44262</v>
      </c>
      <c r="B370" s="3">
        <f>IFERROR(__xludf.DUMMYFUNCTION("""COMPUTED_VALUE"""),7445.0)</f>
        <v>7445</v>
      </c>
      <c r="C370" s="3">
        <f>IFERROR(__xludf.DUMMYFUNCTION("""COMPUTED_VALUE"""),778.0)</f>
        <v>778</v>
      </c>
    </row>
    <row r="371">
      <c r="A371" s="2">
        <f>IFERROR(__xludf.DUMMYFUNCTION("""COMPUTED_VALUE"""),44263.0)</f>
        <v>44263</v>
      </c>
      <c r="B371" s="3">
        <f>IFERROR(__xludf.DUMMYFUNCTION("""COMPUTED_VALUE"""),7924.0)</f>
        <v>7924</v>
      </c>
      <c r="C371" s="3">
        <f>IFERROR(__xludf.DUMMYFUNCTION("""COMPUTED_VALUE"""),806.0)</f>
        <v>806</v>
      </c>
    </row>
    <row r="372">
      <c r="A372" s="2">
        <f>IFERROR(__xludf.DUMMYFUNCTION("""COMPUTED_VALUE"""),44264.0)</f>
        <v>44264</v>
      </c>
      <c r="B372" s="3">
        <f>IFERROR(__xludf.DUMMYFUNCTION("""COMPUTED_VALUE"""),8270.0)</f>
        <v>8270</v>
      </c>
      <c r="C372" s="3">
        <f>IFERROR(__xludf.DUMMYFUNCTION("""COMPUTED_VALUE"""),833.0)</f>
        <v>833</v>
      </c>
    </row>
    <row r="373">
      <c r="A373" s="2">
        <f>IFERROR(__xludf.DUMMYFUNCTION("""COMPUTED_VALUE"""),44265.0)</f>
        <v>44265</v>
      </c>
      <c r="B373" s="3">
        <f>IFERROR(__xludf.DUMMYFUNCTION("""COMPUTED_VALUE"""),8348.0)</f>
        <v>8348</v>
      </c>
      <c r="C373" s="3">
        <f>IFERROR(__xludf.DUMMYFUNCTION("""COMPUTED_VALUE"""),844.0)</f>
        <v>844</v>
      </c>
    </row>
    <row r="374">
      <c r="A374" s="2">
        <f>IFERROR(__xludf.DUMMYFUNCTION("""COMPUTED_VALUE"""),44266.0)</f>
        <v>44266</v>
      </c>
      <c r="B374" s="3">
        <f>IFERROR(__xludf.DUMMYFUNCTION("""COMPUTED_VALUE"""),8329.0)</f>
        <v>8329</v>
      </c>
      <c r="C374" s="3">
        <f>IFERROR(__xludf.DUMMYFUNCTION("""COMPUTED_VALUE"""),911.0)</f>
        <v>911</v>
      </c>
    </row>
    <row r="375">
      <c r="A375" s="2">
        <f>IFERROR(__xludf.DUMMYFUNCTION("""COMPUTED_VALUE"""),44267.0)</f>
        <v>44267</v>
      </c>
      <c r="B375" s="3">
        <f>IFERROR(__xludf.DUMMYFUNCTION("""COMPUTED_VALUE"""),8718.0)</f>
        <v>8718</v>
      </c>
      <c r="C375" s="3">
        <f>IFERROR(__xludf.DUMMYFUNCTION("""COMPUTED_VALUE"""),949.0)</f>
        <v>949</v>
      </c>
    </row>
    <row r="376">
      <c r="A376" s="2">
        <f>IFERROR(__xludf.DUMMYFUNCTION("""COMPUTED_VALUE"""),44268.0)</f>
        <v>44268</v>
      </c>
      <c r="B376" s="3">
        <f>IFERROR(__xludf.DUMMYFUNCTION("""COMPUTED_VALUE"""),8897.0)</f>
        <v>8897</v>
      </c>
      <c r="C376" s="3">
        <f>IFERROR(__xludf.DUMMYFUNCTION("""COMPUTED_VALUE"""),989.0)</f>
        <v>989</v>
      </c>
    </row>
    <row r="377">
      <c r="A377" s="2">
        <f>IFERROR(__xludf.DUMMYFUNCTION("""COMPUTED_VALUE"""),44269.0)</f>
        <v>44269</v>
      </c>
      <c r="B377" s="3">
        <f>IFERROR(__xludf.DUMMYFUNCTION("""COMPUTED_VALUE"""),8764.0)</f>
        <v>8764</v>
      </c>
      <c r="C377" s="3">
        <f>IFERROR(__xludf.DUMMYFUNCTION("""COMPUTED_VALUE"""),1005.0)</f>
        <v>1005</v>
      </c>
    </row>
    <row r="378">
      <c r="A378" s="2">
        <f>IFERROR(__xludf.DUMMYFUNCTION("""COMPUTED_VALUE"""),44270.0)</f>
        <v>44270</v>
      </c>
      <c r="B378" s="3">
        <f>IFERROR(__xludf.DUMMYFUNCTION("""COMPUTED_VALUE"""),9300.0)</f>
        <v>9300</v>
      </c>
      <c r="C378" s="3">
        <f>IFERROR(__xludf.DUMMYFUNCTION("""COMPUTED_VALUE"""),1008.0)</f>
        <v>1008</v>
      </c>
    </row>
    <row r="379">
      <c r="A379" s="2">
        <f>IFERROR(__xludf.DUMMYFUNCTION("""COMPUTED_VALUE"""),44271.0)</f>
        <v>44271</v>
      </c>
      <c r="B379" s="3">
        <f>IFERROR(__xludf.DUMMYFUNCTION("""COMPUTED_VALUE"""),9844.0)</f>
        <v>9844</v>
      </c>
      <c r="C379" s="3">
        <f>IFERROR(__xludf.DUMMYFUNCTION("""COMPUTED_VALUE"""),1067.0)</f>
        <v>1067</v>
      </c>
    </row>
    <row r="380">
      <c r="A380" s="2">
        <f>IFERROR(__xludf.DUMMYFUNCTION("""COMPUTED_VALUE"""),44272.0)</f>
        <v>44272</v>
      </c>
      <c r="B380" s="3">
        <f>IFERROR(__xludf.DUMMYFUNCTION("""COMPUTED_VALUE"""),10284.0)</f>
        <v>10284</v>
      </c>
      <c r="C380" s="3">
        <f>IFERROR(__xludf.DUMMYFUNCTION("""COMPUTED_VALUE"""),1167.0)</f>
        <v>1167</v>
      </c>
    </row>
    <row r="381">
      <c r="A381" s="2">
        <f>IFERROR(__xludf.DUMMYFUNCTION("""COMPUTED_VALUE"""),44273.0)</f>
        <v>44273</v>
      </c>
      <c r="B381" s="3">
        <f>IFERROR(__xludf.DUMMYFUNCTION("""COMPUTED_VALUE"""),10386.0)</f>
        <v>10386</v>
      </c>
      <c r="C381" s="3">
        <f>IFERROR(__xludf.DUMMYFUNCTION("""COMPUTED_VALUE"""),1170.0)</f>
        <v>1170</v>
      </c>
    </row>
    <row r="382">
      <c r="A382" s="2">
        <f>IFERROR(__xludf.DUMMYFUNCTION("""COMPUTED_VALUE"""),44274.0)</f>
        <v>44274</v>
      </c>
      <c r="B382" s="3">
        <f>IFERROR(__xludf.DUMMYFUNCTION("""COMPUTED_VALUE"""),10264.0)</f>
        <v>10264</v>
      </c>
      <c r="C382" s="3">
        <f>IFERROR(__xludf.DUMMYFUNCTION("""COMPUTED_VALUE"""),1174.0)</f>
        <v>1174</v>
      </c>
    </row>
    <row r="383">
      <c r="A383" s="2">
        <f>IFERROR(__xludf.DUMMYFUNCTION("""COMPUTED_VALUE"""),44275.0)</f>
        <v>44275</v>
      </c>
      <c r="B383" s="3">
        <f>IFERROR(__xludf.DUMMYFUNCTION("""COMPUTED_VALUE"""),10583.0)</f>
        <v>10583</v>
      </c>
      <c r="C383" s="3">
        <f>IFERROR(__xludf.DUMMYFUNCTION("""COMPUTED_VALUE"""),1237.0)</f>
        <v>1237</v>
      </c>
    </row>
    <row r="384">
      <c r="A384" s="2">
        <f>IFERROR(__xludf.DUMMYFUNCTION("""COMPUTED_VALUE"""),44276.0)</f>
        <v>44276</v>
      </c>
      <c r="B384" s="3">
        <f>IFERROR(__xludf.DUMMYFUNCTION("""COMPUTED_VALUE"""),10652.0)</f>
        <v>10652</v>
      </c>
      <c r="C384" s="3">
        <f>IFERROR(__xludf.DUMMYFUNCTION("""COMPUTED_VALUE"""),1273.0)</f>
        <v>1273</v>
      </c>
    </row>
    <row r="385">
      <c r="A385" s="2">
        <f>IFERROR(__xludf.DUMMYFUNCTION("""COMPUTED_VALUE"""),44277.0)</f>
        <v>44277</v>
      </c>
      <c r="B385" s="3">
        <f>IFERROR(__xludf.DUMMYFUNCTION("""COMPUTED_VALUE"""),11276.0)</f>
        <v>11276</v>
      </c>
      <c r="C385" s="3">
        <f>IFERROR(__xludf.DUMMYFUNCTION("""COMPUTED_VALUE"""),1340.0)</f>
        <v>1340</v>
      </c>
    </row>
    <row r="386">
      <c r="A386" s="2">
        <f>IFERROR(__xludf.DUMMYFUNCTION("""COMPUTED_VALUE"""),44278.0)</f>
        <v>44278</v>
      </c>
      <c r="B386" s="3">
        <f>IFERROR(__xludf.DUMMYFUNCTION("""COMPUTED_VALUE"""),11873.0)</f>
        <v>11873</v>
      </c>
      <c r="C386" s="3">
        <f>IFERROR(__xludf.DUMMYFUNCTION("""COMPUTED_VALUE"""),1389.0)</f>
        <v>1389</v>
      </c>
    </row>
    <row r="387">
      <c r="A387" s="2">
        <f>IFERROR(__xludf.DUMMYFUNCTION("""COMPUTED_VALUE"""),44279.0)</f>
        <v>44279</v>
      </c>
      <c r="B387" s="3">
        <f>IFERROR(__xludf.DUMMYFUNCTION("""COMPUTED_VALUE"""),11805.0)</f>
        <v>11805</v>
      </c>
      <c r="C387" s="3">
        <f>IFERROR(__xludf.DUMMYFUNCTION("""COMPUTED_VALUE"""),1423.0)</f>
        <v>1423</v>
      </c>
    </row>
    <row r="388">
      <c r="A388" s="2">
        <f>IFERROR(__xludf.DUMMYFUNCTION("""COMPUTED_VALUE"""),44280.0)</f>
        <v>44280</v>
      </c>
      <c r="B388" s="3">
        <f>IFERROR(__xludf.DUMMYFUNCTION("""COMPUTED_VALUE"""),11760.0)</f>
        <v>11760</v>
      </c>
      <c r="C388" s="3">
        <f>IFERROR(__xludf.DUMMYFUNCTION("""COMPUTED_VALUE"""),1467.0)</f>
        <v>1467</v>
      </c>
    </row>
    <row r="389">
      <c r="A389" s="2">
        <f>IFERROR(__xludf.DUMMYFUNCTION("""COMPUTED_VALUE"""),44281.0)</f>
        <v>44281</v>
      </c>
      <c r="B389" s="3">
        <f>IFERROR(__xludf.DUMMYFUNCTION("""COMPUTED_VALUE"""),11823.0)</f>
        <v>11823</v>
      </c>
      <c r="C389" s="3">
        <f>IFERROR(__xludf.DUMMYFUNCTION("""COMPUTED_VALUE"""),1480.0)</f>
        <v>1480</v>
      </c>
    </row>
    <row r="390">
      <c r="A390" s="2">
        <f>IFERROR(__xludf.DUMMYFUNCTION("""COMPUTED_VALUE"""),44282.0)</f>
        <v>44282</v>
      </c>
      <c r="B390" s="3">
        <f>IFERROR(__xludf.DUMMYFUNCTION("""COMPUTED_VALUE"""),11779.0)</f>
        <v>11779</v>
      </c>
      <c r="C390" s="3">
        <f>IFERROR(__xludf.DUMMYFUNCTION("""COMPUTED_VALUE"""),1512.0)</f>
        <v>1512</v>
      </c>
    </row>
    <row r="391">
      <c r="A391" s="2">
        <f>IFERROR(__xludf.DUMMYFUNCTION("""COMPUTED_VALUE"""),44283.0)</f>
        <v>44283</v>
      </c>
      <c r="B391" s="3">
        <f>IFERROR(__xludf.DUMMYFUNCTION("""COMPUTED_VALUE"""),11805.0)</f>
        <v>11805</v>
      </c>
      <c r="C391" s="3">
        <f>IFERROR(__xludf.DUMMYFUNCTION("""COMPUTED_VALUE"""),1527.0)</f>
        <v>1527</v>
      </c>
    </row>
    <row r="392">
      <c r="A392" s="2">
        <f>IFERROR(__xludf.DUMMYFUNCTION("""COMPUTED_VALUE"""),44284.0)</f>
        <v>44284</v>
      </c>
      <c r="B392" s="3">
        <f>IFERROR(__xludf.DUMMYFUNCTION("""COMPUTED_VALUE"""),12291.0)</f>
        <v>12291</v>
      </c>
      <c r="C392" s="3">
        <f>IFERROR(__xludf.DUMMYFUNCTION("""COMPUTED_VALUE"""),1497.0)</f>
        <v>1497</v>
      </c>
    </row>
    <row r="393">
      <c r="A393" s="2">
        <f>IFERROR(__xludf.DUMMYFUNCTION("""COMPUTED_VALUE"""),44285.0)</f>
        <v>44285</v>
      </c>
      <c r="B393" s="3">
        <f>IFERROR(__xludf.DUMMYFUNCTION("""COMPUTED_VALUE"""),12553.0)</f>
        <v>12553</v>
      </c>
      <c r="C393" s="3">
        <f>IFERROR(__xludf.DUMMYFUNCTION("""COMPUTED_VALUE"""),1529.0)</f>
        <v>1529</v>
      </c>
    </row>
    <row r="394">
      <c r="A394" s="2">
        <f>IFERROR(__xludf.DUMMYFUNCTION("""COMPUTED_VALUE"""),44286.0)</f>
        <v>44286</v>
      </c>
      <c r="B394" s="3">
        <f>IFERROR(__xludf.DUMMYFUNCTION("""COMPUTED_VALUE"""),12346.0)</f>
        <v>12346</v>
      </c>
      <c r="C394" s="3">
        <f>IFERROR(__xludf.DUMMYFUNCTION("""COMPUTED_VALUE"""),1492.0)</f>
        <v>1492</v>
      </c>
    </row>
    <row r="395">
      <c r="A395" s="2">
        <f>IFERROR(__xludf.DUMMYFUNCTION("""COMPUTED_VALUE"""),44287.0)</f>
        <v>44287</v>
      </c>
      <c r="B395" s="3">
        <f>IFERROR(__xludf.DUMMYFUNCTION("""COMPUTED_VALUE"""),12062.0)</f>
        <v>12062</v>
      </c>
      <c r="C395" s="3">
        <f>IFERROR(__xludf.DUMMYFUNCTION("""COMPUTED_VALUE"""),1512.0)</f>
        <v>1512</v>
      </c>
    </row>
    <row r="396">
      <c r="A396" s="2">
        <f>IFERROR(__xludf.DUMMYFUNCTION("""COMPUTED_VALUE"""),44288.0)</f>
        <v>44288</v>
      </c>
      <c r="B396" s="3">
        <f>IFERROR(__xludf.DUMMYFUNCTION("""COMPUTED_VALUE"""),11747.0)</f>
        <v>11747</v>
      </c>
      <c r="C396" s="3">
        <f>IFERROR(__xludf.DUMMYFUNCTION("""COMPUTED_VALUE"""),1467.0)</f>
        <v>1467</v>
      </c>
    </row>
    <row r="397">
      <c r="A397" s="2">
        <f>IFERROR(__xludf.DUMMYFUNCTION("""COMPUTED_VALUE"""),44289.0)</f>
        <v>44289</v>
      </c>
      <c r="B397" s="3">
        <f>IFERROR(__xludf.DUMMYFUNCTION("""COMPUTED_VALUE"""),11383.0)</f>
        <v>11383</v>
      </c>
      <c r="C397" s="3">
        <f>IFERROR(__xludf.DUMMYFUNCTION("""COMPUTED_VALUE"""),1437.0)</f>
        <v>1437</v>
      </c>
    </row>
    <row r="398">
      <c r="A398" s="2">
        <f>IFERROR(__xludf.DUMMYFUNCTION("""COMPUTED_VALUE"""),44290.0)</f>
        <v>44290</v>
      </c>
      <c r="B398" s="3">
        <f>IFERROR(__xludf.DUMMYFUNCTION("""COMPUTED_VALUE"""),11571.0)</f>
        <v>11571</v>
      </c>
      <c r="C398" s="3">
        <f>IFERROR(__xludf.DUMMYFUNCTION("""COMPUTED_VALUE"""),1440.0)</f>
        <v>1440</v>
      </c>
    </row>
    <row r="399">
      <c r="A399" s="2">
        <f>IFERROR(__xludf.DUMMYFUNCTION("""COMPUTED_VALUE"""),44291.0)</f>
        <v>44291</v>
      </c>
      <c r="B399" s="3">
        <f>IFERROR(__xludf.DUMMYFUNCTION("""COMPUTED_VALUE"""),11806.0)</f>
        <v>11806</v>
      </c>
      <c r="C399" s="3">
        <f>IFERROR(__xludf.DUMMYFUNCTION("""COMPUTED_VALUE"""),1451.0)</f>
        <v>1451</v>
      </c>
    </row>
    <row r="400">
      <c r="A400" s="2">
        <f>IFERROR(__xludf.DUMMYFUNCTION("""COMPUTED_VALUE"""),44292.0)</f>
        <v>44292</v>
      </c>
      <c r="B400" s="3">
        <f>IFERROR(__xludf.DUMMYFUNCTION("""COMPUTED_VALUE"""),12007.0)</f>
        <v>12007</v>
      </c>
      <c r="C400" s="3">
        <f>IFERROR(__xludf.DUMMYFUNCTION("""COMPUTED_VALUE"""),1440.0)</f>
        <v>1440</v>
      </c>
    </row>
    <row r="401">
      <c r="A401" s="2">
        <f>IFERROR(__xludf.DUMMYFUNCTION("""COMPUTED_VALUE"""),44293.0)</f>
        <v>44293</v>
      </c>
      <c r="B401" s="3">
        <f>IFERROR(__xludf.DUMMYFUNCTION("""COMPUTED_VALUE"""),12202.0)</f>
        <v>12202</v>
      </c>
      <c r="C401" s="3">
        <f>IFERROR(__xludf.DUMMYFUNCTION("""COMPUTED_VALUE"""),1407.0)</f>
        <v>1407</v>
      </c>
    </row>
    <row r="402">
      <c r="A402" s="2">
        <f>IFERROR(__xludf.DUMMYFUNCTION("""COMPUTED_VALUE"""),44294.0)</f>
        <v>44294</v>
      </c>
      <c r="B402" s="3">
        <f>IFERROR(__xludf.DUMMYFUNCTION("""COMPUTED_VALUE"""),11663.0)</f>
        <v>11663</v>
      </c>
      <c r="C402" s="3">
        <f>IFERROR(__xludf.DUMMYFUNCTION("""COMPUTED_VALUE"""),1337.0)</f>
        <v>1337</v>
      </c>
    </row>
    <row r="403">
      <c r="A403" s="2">
        <f>IFERROR(__xludf.DUMMYFUNCTION("""COMPUTED_VALUE"""),44295.0)</f>
        <v>44295</v>
      </c>
      <c r="B403" s="3">
        <f>IFERROR(__xludf.DUMMYFUNCTION("""COMPUTED_VALUE"""),11363.0)</f>
        <v>11363</v>
      </c>
      <c r="C403" s="3">
        <f>IFERROR(__xludf.DUMMYFUNCTION("""COMPUTED_VALUE"""),1364.0)</f>
        <v>1364</v>
      </c>
    </row>
    <row r="404">
      <c r="A404" s="2">
        <f>IFERROR(__xludf.DUMMYFUNCTION("""COMPUTED_VALUE"""),44296.0)</f>
        <v>44296</v>
      </c>
      <c r="B404" s="3">
        <f>IFERROR(__xludf.DUMMYFUNCTION("""COMPUTED_VALUE"""),10921.0)</f>
        <v>10921</v>
      </c>
      <c r="C404" s="3">
        <f>IFERROR(__xludf.DUMMYFUNCTION("""COMPUTED_VALUE"""),1344.0)</f>
        <v>1344</v>
      </c>
    </row>
    <row r="405">
      <c r="A405" s="2">
        <f>IFERROR(__xludf.DUMMYFUNCTION("""COMPUTED_VALUE"""),44297.0)</f>
        <v>44297</v>
      </c>
      <c r="B405" s="3">
        <f>IFERROR(__xludf.DUMMYFUNCTION("""COMPUTED_VALUE"""),10484.0)</f>
        <v>10484</v>
      </c>
      <c r="C405" s="3">
        <f>IFERROR(__xludf.DUMMYFUNCTION("""COMPUTED_VALUE"""),1290.0)</f>
        <v>1290</v>
      </c>
    </row>
    <row r="406">
      <c r="A406" s="2">
        <f>IFERROR(__xludf.DUMMYFUNCTION("""COMPUTED_VALUE"""),44298.0)</f>
        <v>44298</v>
      </c>
      <c r="B406" s="3">
        <f>IFERROR(__xludf.DUMMYFUNCTION("""COMPUTED_VALUE"""),10740.0)</f>
        <v>10740</v>
      </c>
      <c r="C406" s="3">
        <f>IFERROR(__xludf.DUMMYFUNCTION("""COMPUTED_VALUE"""),1249.0)</f>
        <v>1249</v>
      </c>
    </row>
    <row r="407">
      <c r="A407" s="2">
        <f>IFERROR(__xludf.DUMMYFUNCTION("""COMPUTED_VALUE"""),44299.0)</f>
        <v>44299</v>
      </c>
      <c r="B407" s="3">
        <f>IFERROR(__xludf.DUMMYFUNCTION("""COMPUTED_VALUE"""),10818.0)</f>
        <v>10818</v>
      </c>
      <c r="C407" s="3">
        <f>IFERROR(__xludf.DUMMYFUNCTION("""COMPUTED_VALUE"""),1209.0)</f>
        <v>1209</v>
      </c>
    </row>
    <row r="408">
      <c r="A408" s="2">
        <f>IFERROR(__xludf.DUMMYFUNCTION("""COMPUTED_VALUE"""),44300.0)</f>
        <v>44300</v>
      </c>
      <c r="B408" s="3">
        <f>IFERROR(__xludf.DUMMYFUNCTION("""COMPUTED_VALUE"""),10364.0)</f>
        <v>10364</v>
      </c>
      <c r="C408" s="3">
        <f>IFERROR(__xludf.DUMMYFUNCTION("""COMPUTED_VALUE"""),1204.0)</f>
        <v>1204</v>
      </c>
    </row>
    <row r="409">
      <c r="A409" s="2">
        <f>IFERROR(__xludf.DUMMYFUNCTION("""COMPUTED_VALUE"""),44301.0)</f>
        <v>44301</v>
      </c>
      <c r="B409" s="3">
        <f>IFERROR(__xludf.DUMMYFUNCTION("""COMPUTED_VALUE"""),9848.0)</f>
        <v>9848</v>
      </c>
      <c r="C409" s="3">
        <f>IFERROR(__xludf.DUMMYFUNCTION("""COMPUTED_VALUE"""),1156.0)</f>
        <v>1156</v>
      </c>
    </row>
    <row r="410">
      <c r="A410" s="2">
        <f>IFERROR(__xludf.DUMMYFUNCTION("""COMPUTED_VALUE"""),44302.0)</f>
        <v>44302</v>
      </c>
      <c r="B410" s="3">
        <f>IFERROR(__xludf.DUMMYFUNCTION("""COMPUTED_VALUE"""),9459.0)</f>
        <v>9459</v>
      </c>
      <c r="C410" s="3">
        <f>IFERROR(__xludf.DUMMYFUNCTION("""COMPUTED_VALUE"""),1117.0)</f>
        <v>1117</v>
      </c>
    </row>
    <row r="411">
      <c r="A411" s="2">
        <f>IFERROR(__xludf.DUMMYFUNCTION("""COMPUTED_VALUE"""),44303.0)</f>
        <v>44303</v>
      </c>
      <c r="B411" s="3">
        <f>IFERROR(__xludf.DUMMYFUNCTION("""COMPUTED_VALUE"""),8947.0)</f>
        <v>8947</v>
      </c>
      <c r="C411" s="3">
        <f>IFERROR(__xludf.DUMMYFUNCTION("""COMPUTED_VALUE"""),1093.0)</f>
        <v>1093</v>
      </c>
    </row>
    <row r="412">
      <c r="A412" s="2">
        <f>IFERROR(__xludf.DUMMYFUNCTION("""COMPUTED_VALUE"""),44304.0)</f>
        <v>44304</v>
      </c>
      <c r="B412" s="3">
        <f>IFERROR(__xludf.DUMMYFUNCTION("""COMPUTED_VALUE"""),8445.0)</f>
        <v>8445</v>
      </c>
      <c r="C412" s="3">
        <f>IFERROR(__xludf.DUMMYFUNCTION("""COMPUTED_VALUE"""),1051.0)</f>
        <v>1051</v>
      </c>
    </row>
    <row r="413">
      <c r="A413" s="2">
        <f>IFERROR(__xludf.DUMMYFUNCTION("""COMPUTED_VALUE"""),44305.0)</f>
        <v>44305</v>
      </c>
      <c r="B413" s="3">
        <f>IFERROR(__xludf.DUMMYFUNCTION("""COMPUTED_VALUE"""),8650.0)</f>
        <v>8650</v>
      </c>
      <c r="C413" s="3">
        <f>IFERROR(__xludf.DUMMYFUNCTION("""COMPUTED_VALUE"""),1052.0)</f>
        <v>1052</v>
      </c>
    </row>
    <row r="414">
      <c r="A414" s="2">
        <f>IFERROR(__xludf.DUMMYFUNCTION("""COMPUTED_VALUE"""),44306.0)</f>
        <v>44306</v>
      </c>
      <c r="B414" s="3">
        <f>IFERROR(__xludf.DUMMYFUNCTION("""COMPUTED_VALUE"""),8602.0)</f>
        <v>8602</v>
      </c>
      <c r="C414" s="3">
        <f>IFERROR(__xludf.DUMMYFUNCTION("""COMPUTED_VALUE"""),980.0)</f>
        <v>980</v>
      </c>
    </row>
    <row r="415">
      <c r="A415" s="2">
        <f>IFERROR(__xludf.DUMMYFUNCTION("""COMPUTED_VALUE"""),44307.0)</f>
        <v>44307</v>
      </c>
      <c r="B415" s="3">
        <f>IFERROR(__xludf.DUMMYFUNCTION("""COMPUTED_VALUE"""),8097.0)</f>
        <v>8097</v>
      </c>
      <c r="C415" s="3">
        <f>IFERROR(__xludf.DUMMYFUNCTION("""COMPUTED_VALUE"""),925.0)</f>
        <v>925</v>
      </c>
    </row>
    <row r="416">
      <c r="A416" s="2">
        <f>IFERROR(__xludf.DUMMYFUNCTION("""COMPUTED_VALUE"""),44308.0)</f>
        <v>44308</v>
      </c>
      <c r="B416" s="3">
        <f>IFERROR(__xludf.DUMMYFUNCTION("""COMPUTED_VALUE"""),7507.0)</f>
        <v>7507</v>
      </c>
      <c r="C416" s="3">
        <f>IFERROR(__xludf.DUMMYFUNCTION("""COMPUTED_VALUE"""),876.0)</f>
        <v>876</v>
      </c>
    </row>
    <row r="417">
      <c r="A417" s="2">
        <f>IFERROR(__xludf.DUMMYFUNCTION("""COMPUTED_VALUE"""),44309.0)</f>
        <v>44309</v>
      </c>
      <c r="B417" s="3">
        <f>IFERROR(__xludf.DUMMYFUNCTION("""COMPUTED_VALUE"""),7177.0)</f>
        <v>7177</v>
      </c>
      <c r="C417" s="3">
        <f>IFERROR(__xludf.DUMMYFUNCTION("""COMPUTED_VALUE"""),844.0)</f>
        <v>844</v>
      </c>
    </row>
    <row r="418">
      <c r="A418" s="2">
        <f>IFERROR(__xludf.DUMMYFUNCTION("""COMPUTED_VALUE"""),44310.0)</f>
        <v>44310</v>
      </c>
      <c r="B418" s="3">
        <f>IFERROR(__xludf.DUMMYFUNCTION("""COMPUTED_VALUE"""),6737.0)</f>
        <v>6737</v>
      </c>
      <c r="C418" s="3">
        <f>IFERROR(__xludf.DUMMYFUNCTION("""COMPUTED_VALUE"""),813.0)</f>
        <v>813</v>
      </c>
    </row>
    <row r="419">
      <c r="A419" s="2">
        <f>IFERROR(__xludf.DUMMYFUNCTION("""COMPUTED_VALUE"""),44311.0)</f>
        <v>44311</v>
      </c>
      <c r="B419" s="3">
        <f>IFERROR(__xludf.DUMMYFUNCTION("""COMPUTED_VALUE"""),6284.0)</f>
        <v>6284</v>
      </c>
      <c r="C419" s="3">
        <f>IFERROR(__xludf.DUMMYFUNCTION("""COMPUTED_VALUE"""),790.0)</f>
        <v>790</v>
      </c>
    </row>
    <row r="420">
      <c r="A420" s="2">
        <f>IFERROR(__xludf.DUMMYFUNCTION("""COMPUTED_VALUE"""),44312.0)</f>
        <v>44312</v>
      </c>
      <c r="B420" s="3">
        <f>IFERROR(__xludf.DUMMYFUNCTION("""COMPUTED_VALUE"""),6443.0)</f>
        <v>6443</v>
      </c>
      <c r="C420" s="3">
        <f>IFERROR(__xludf.DUMMYFUNCTION("""COMPUTED_VALUE"""),782.0)</f>
        <v>782</v>
      </c>
    </row>
    <row r="421">
      <c r="A421" s="2">
        <f>IFERROR(__xludf.DUMMYFUNCTION("""COMPUTED_VALUE"""),44313.0)</f>
        <v>44313</v>
      </c>
      <c r="B421" s="3">
        <f>IFERROR(__xludf.DUMMYFUNCTION("""COMPUTED_VALUE"""),6360.0)</f>
        <v>6360</v>
      </c>
      <c r="C421" s="3">
        <f>IFERROR(__xludf.DUMMYFUNCTION("""COMPUTED_VALUE"""),753.0)</f>
        <v>753</v>
      </c>
    </row>
    <row r="422">
      <c r="A422" s="2">
        <f>IFERROR(__xludf.DUMMYFUNCTION("""COMPUTED_VALUE"""),44314.0)</f>
        <v>44314</v>
      </c>
      <c r="B422" s="3">
        <f>IFERROR(__xludf.DUMMYFUNCTION("""COMPUTED_VALUE"""),5907.0)</f>
        <v>5907</v>
      </c>
      <c r="C422" s="3">
        <f>IFERROR(__xludf.DUMMYFUNCTION("""COMPUTED_VALUE"""),702.0)</f>
        <v>702</v>
      </c>
    </row>
    <row r="423">
      <c r="A423" s="2">
        <f>IFERROR(__xludf.DUMMYFUNCTION("""COMPUTED_VALUE"""),44315.0)</f>
        <v>44315</v>
      </c>
      <c r="B423" s="3">
        <f>IFERROR(__xludf.DUMMYFUNCTION("""COMPUTED_VALUE"""),5554.0)</f>
        <v>5554</v>
      </c>
      <c r="C423" s="3">
        <f>IFERROR(__xludf.DUMMYFUNCTION("""COMPUTED_VALUE"""),662.0)</f>
        <v>662</v>
      </c>
    </row>
    <row r="424">
      <c r="A424" s="2">
        <f>IFERROR(__xludf.DUMMYFUNCTION("""COMPUTED_VALUE"""),44316.0)</f>
        <v>44316</v>
      </c>
      <c r="B424" s="3">
        <f>IFERROR(__xludf.DUMMYFUNCTION("""COMPUTED_VALUE"""),5937.0)</f>
        <v>5937</v>
      </c>
      <c r="C424" s="3">
        <f>IFERROR(__xludf.DUMMYFUNCTION("""COMPUTED_VALUE"""),677.0)</f>
        <v>677</v>
      </c>
    </row>
    <row r="425">
      <c r="A425" s="2">
        <f>IFERROR(__xludf.DUMMYFUNCTION("""COMPUTED_VALUE"""),44317.0)</f>
        <v>44317</v>
      </c>
      <c r="B425" s="3">
        <f>IFERROR(__xludf.DUMMYFUNCTION("""COMPUTED_VALUE"""),5191.0)</f>
        <v>5191</v>
      </c>
      <c r="C425" s="3">
        <f>IFERROR(__xludf.DUMMYFUNCTION("""COMPUTED_VALUE"""),621.0)</f>
        <v>621</v>
      </c>
    </row>
    <row r="426">
      <c r="A426" s="2">
        <f>IFERROR(__xludf.DUMMYFUNCTION("""COMPUTED_VALUE"""),44318.0)</f>
        <v>44318</v>
      </c>
      <c r="B426" s="3">
        <f>IFERROR(__xludf.DUMMYFUNCTION("""COMPUTED_VALUE"""),5031.0)</f>
        <v>5031</v>
      </c>
      <c r="C426" s="3">
        <f>IFERROR(__xludf.DUMMYFUNCTION("""COMPUTED_VALUE"""),587.0)</f>
        <v>587</v>
      </c>
    </row>
    <row r="427">
      <c r="A427" s="2">
        <f>IFERROR(__xludf.DUMMYFUNCTION("""COMPUTED_VALUE"""),44319.0)</f>
        <v>44319</v>
      </c>
      <c r="B427" s="3">
        <f>IFERROR(__xludf.DUMMYFUNCTION("""COMPUTED_VALUE"""),4872.0)</f>
        <v>4872</v>
      </c>
      <c r="C427" s="3">
        <f>IFERROR(__xludf.DUMMYFUNCTION("""COMPUTED_VALUE"""),572.0)</f>
        <v>572</v>
      </c>
    </row>
    <row r="428">
      <c r="A428" s="2">
        <f>IFERROR(__xludf.DUMMYFUNCTION("""COMPUTED_VALUE"""),44320.0)</f>
        <v>44320</v>
      </c>
      <c r="B428" s="3">
        <f>IFERROR(__xludf.DUMMYFUNCTION("""COMPUTED_VALUE"""),4739.0)</f>
        <v>4739</v>
      </c>
      <c r="C428" s="3">
        <f>IFERROR(__xludf.DUMMYFUNCTION("""COMPUTED_VALUE"""),549.0)</f>
        <v>549</v>
      </c>
    </row>
    <row r="429">
      <c r="A429" s="2">
        <f>IFERROR(__xludf.DUMMYFUNCTION("""COMPUTED_VALUE"""),44321.0)</f>
        <v>44321</v>
      </c>
      <c r="B429" s="3">
        <f>IFERROR(__xludf.DUMMYFUNCTION("""COMPUTED_VALUE"""),4374.0)</f>
        <v>4374</v>
      </c>
      <c r="C429" s="3">
        <f>IFERROR(__xludf.DUMMYFUNCTION("""COMPUTED_VALUE"""),511.0)</f>
        <v>511</v>
      </c>
    </row>
    <row r="430">
      <c r="A430" s="2">
        <f>IFERROR(__xludf.DUMMYFUNCTION("""COMPUTED_VALUE"""),44322.0)</f>
        <v>44322</v>
      </c>
      <c r="B430" s="3">
        <f>IFERROR(__xludf.DUMMYFUNCTION("""COMPUTED_VALUE"""),4104.0)</f>
        <v>4104</v>
      </c>
      <c r="C430" s="3">
        <f>IFERROR(__xludf.DUMMYFUNCTION("""COMPUTED_VALUE"""),485.0)</f>
        <v>485</v>
      </c>
    </row>
    <row r="431">
      <c r="A431" s="2">
        <f>IFERROR(__xludf.DUMMYFUNCTION("""COMPUTED_VALUE"""),44323.0)</f>
        <v>44323</v>
      </c>
      <c r="B431" s="3">
        <f>IFERROR(__xludf.DUMMYFUNCTION("""COMPUTED_VALUE"""),3855.0)</f>
        <v>3855</v>
      </c>
      <c r="C431" s="3">
        <f>IFERROR(__xludf.DUMMYFUNCTION("""COMPUTED_VALUE"""),445.0)</f>
        <v>445</v>
      </c>
    </row>
    <row r="432">
      <c r="A432" s="2">
        <f>IFERROR(__xludf.DUMMYFUNCTION("""COMPUTED_VALUE"""),44324.0)</f>
        <v>44324</v>
      </c>
      <c r="B432" s="3">
        <f>IFERROR(__xludf.DUMMYFUNCTION("""COMPUTED_VALUE"""),3633.0)</f>
        <v>3633</v>
      </c>
      <c r="C432" s="3">
        <f>IFERROR(__xludf.DUMMYFUNCTION("""COMPUTED_VALUE"""),420.0)</f>
        <v>420</v>
      </c>
    </row>
    <row r="433">
      <c r="A433" s="2">
        <f>IFERROR(__xludf.DUMMYFUNCTION("""COMPUTED_VALUE"""),44325.0)</f>
        <v>44325</v>
      </c>
      <c r="B433" s="3">
        <f>IFERROR(__xludf.DUMMYFUNCTION("""COMPUTED_VALUE"""),3353.0)</f>
        <v>3353</v>
      </c>
      <c r="C433" s="3">
        <f>IFERROR(__xludf.DUMMYFUNCTION("""COMPUTED_VALUE"""),403.0)</f>
        <v>403</v>
      </c>
    </row>
    <row r="434">
      <c r="A434" s="2">
        <f>IFERROR(__xludf.DUMMYFUNCTION("""COMPUTED_VALUE"""),44326.0)</f>
        <v>44326</v>
      </c>
      <c r="B434" s="3">
        <f>IFERROR(__xludf.DUMMYFUNCTION("""COMPUTED_VALUE"""),3384.0)</f>
        <v>3384</v>
      </c>
      <c r="C434" s="3">
        <f>IFERROR(__xludf.DUMMYFUNCTION("""COMPUTED_VALUE"""),394.0)</f>
        <v>394</v>
      </c>
    </row>
    <row r="435">
      <c r="A435" s="2">
        <f>IFERROR(__xludf.DUMMYFUNCTION("""COMPUTED_VALUE"""),44327.0)</f>
        <v>44327</v>
      </c>
      <c r="B435" s="3">
        <f>IFERROR(__xludf.DUMMYFUNCTION("""COMPUTED_VALUE"""),3282.0)</f>
        <v>3282</v>
      </c>
      <c r="C435" s="3">
        <f>IFERROR(__xludf.DUMMYFUNCTION("""COMPUTED_VALUE"""),379.0)</f>
        <v>379</v>
      </c>
    </row>
    <row r="436">
      <c r="A436" s="2">
        <f>IFERROR(__xludf.DUMMYFUNCTION("""COMPUTED_VALUE"""),44328.0)</f>
        <v>44328</v>
      </c>
      <c r="B436" s="3">
        <f>IFERROR(__xludf.DUMMYFUNCTION("""COMPUTED_VALUE"""),2974.0)</f>
        <v>2974</v>
      </c>
      <c r="C436" s="3">
        <f>IFERROR(__xludf.DUMMYFUNCTION("""COMPUTED_VALUE"""),361.0)</f>
        <v>361</v>
      </c>
    </row>
    <row r="437">
      <c r="A437" s="2">
        <f>IFERROR(__xludf.DUMMYFUNCTION("""COMPUTED_VALUE"""),44329.0)</f>
        <v>44329</v>
      </c>
      <c r="B437" s="3">
        <f>IFERROR(__xludf.DUMMYFUNCTION("""COMPUTED_VALUE"""),2782.0)</f>
        <v>2782</v>
      </c>
      <c r="C437" s="3">
        <f>IFERROR(__xludf.DUMMYFUNCTION("""COMPUTED_VALUE"""),354.0)</f>
        <v>354</v>
      </c>
    </row>
    <row r="438">
      <c r="A438" s="2">
        <f>IFERROR(__xludf.DUMMYFUNCTION("""COMPUTED_VALUE"""),44330.0)</f>
        <v>44330</v>
      </c>
      <c r="B438" s="3">
        <f>IFERROR(__xludf.DUMMYFUNCTION("""COMPUTED_VALUE"""),2612.0)</f>
        <v>2612</v>
      </c>
      <c r="C438" s="3">
        <f>IFERROR(__xludf.DUMMYFUNCTION("""COMPUTED_VALUE"""),338.0)</f>
        <v>338</v>
      </c>
    </row>
    <row r="439">
      <c r="A439" s="2">
        <f>IFERROR(__xludf.DUMMYFUNCTION("""COMPUTED_VALUE"""),44331.0)</f>
        <v>44331</v>
      </c>
      <c r="B439" s="3">
        <f>IFERROR(__xludf.DUMMYFUNCTION("""COMPUTED_VALUE"""),2453.0)</f>
        <v>2453</v>
      </c>
      <c r="C439" s="3">
        <f>IFERROR(__xludf.DUMMYFUNCTION("""COMPUTED_VALUE"""),308.0)</f>
        <v>308</v>
      </c>
    </row>
    <row r="440">
      <c r="A440" s="2">
        <f>IFERROR(__xludf.DUMMYFUNCTION("""COMPUTED_VALUE"""),44332.0)</f>
        <v>44332</v>
      </c>
      <c r="B440" s="3">
        <f>IFERROR(__xludf.DUMMYFUNCTION("""COMPUTED_VALUE"""),2270.0)</f>
        <v>2270</v>
      </c>
      <c r="C440" s="3">
        <f>IFERROR(__xludf.DUMMYFUNCTION("""COMPUTED_VALUE"""),261.0)</f>
        <v>261</v>
      </c>
    </row>
    <row r="441">
      <c r="A441" s="2">
        <f>IFERROR(__xludf.DUMMYFUNCTION("""COMPUTED_VALUE"""),44333.0)</f>
        <v>44333</v>
      </c>
      <c r="B441" s="3">
        <f>IFERROR(__xludf.DUMMYFUNCTION("""COMPUTED_VALUE"""),2259.0)</f>
        <v>2259</v>
      </c>
      <c r="C441" s="3">
        <f>IFERROR(__xludf.DUMMYFUNCTION("""COMPUTED_VALUE"""),258.0)</f>
        <v>258</v>
      </c>
    </row>
    <row r="442">
      <c r="A442" s="2">
        <f>IFERROR(__xludf.DUMMYFUNCTION("""COMPUTED_VALUE"""),44334.0)</f>
        <v>44334</v>
      </c>
      <c r="B442" s="3">
        <f>IFERROR(__xludf.DUMMYFUNCTION("""COMPUTED_VALUE"""),2197.0)</f>
        <v>2197</v>
      </c>
      <c r="C442" s="3">
        <f>IFERROR(__xludf.DUMMYFUNCTION("""COMPUTED_VALUE"""),251.0)</f>
        <v>251</v>
      </c>
    </row>
    <row r="443">
      <c r="A443" s="2">
        <f>IFERROR(__xludf.DUMMYFUNCTION("""COMPUTED_VALUE"""),44335.0)</f>
        <v>44335</v>
      </c>
      <c r="B443" s="3">
        <f>IFERROR(__xludf.DUMMYFUNCTION("""COMPUTED_VALUE"""),1908.0)</f>
        <v>1908</v>
      </c>
      <c r="C443" s="3">
        <f>IFERROR(__xludf.DUMMYFUNCTION("""COMPUTED_VALUE"""),224.0)</f>
        <v>224</v>
      </c>
    </row>
    <row r="444">
      <c r="A444" s="2">
        <f>IFERROR(__xludf.DUMMYFUNCTION("""COMPUTED_VALUE"""),44336.0)</f>
        <v>44336</v>
      </c>
      <c r="B444" s="3">
        <f>IFERROR(__xludf.DUMMYFUNCTION("""COMPUTED_VALUE"""),1836.0)</f>
        <v>1836</v>
      </c>
      <c r="C444" s="3">
        <f>IFERROR(__xludf.DUMMYFUNCTION("""COMPUTED_VALUE"""),212.0)</f>
        <v>212</v>
      </c>
    </row>
    <row r="445">
      <c r="A445" s="2">
        <f>IFERROR(__xludf.DUMMYFUNCTION("""COMPUTED_VALUE"""),44337.0)</f>
        <v>44337</v>
      </c>
      <c r="B445" s="3">
        <f>IFERROR(__xludf.DUMMYFUNCTION("""COMPUTED_VALUE"""),1645.0)</f>
        <v>1645</v>
      </c>
      <c r="C445" s="3">
        <f>IFERROR(__xludf.DUMMYFUNCTION("""COMPUTED_VALUE"""),195.0)</f>
        <v>195</v>
      </c>
    </row>
    <row r="446">
      <c r="A446" s="2">
        <f>IFERROR(__xludf.DUMMYFUNCTION("""COMPUTED_VALUE"""),44338.0)</f>
        <v>44338</v>
      </c>
      <c r="B446" s="3">
        <f>IFERROR(__xludf.DUMMYFUNCTION("""COMPUTED_VALUE"""),1500.0)</f>
        <v>1500</v>
      </c>
      <c r="C446" s="3">
        <f>IFERROR(__xludf.DUMMYFUNCTION("""COMPUTED_VALUE"""),183.0)</f>
        <v>183</v>
      </c>
    </row>
    <row r="447">
      <c r="A447" s="2">
        <f>IFERROR(__xludf.DUMMYFUNCTION("""COMPUTED_VALUE"""),44339.0)</f>
        <v>44339</v>
      </c>
      <c r="B447" s="3">
        <f>IFERROR(__xludf.DUMMYFUNCTION("""COMPUTED_VALUE"""),1399.0)</f>
        <v>1399</v>
      </c>
      <c r="C447" s="3">
        <f>IFERROR(__xludf.DUMMYFUNCTION("""COMPUTED_VALUE"""),185.0)</f>
        <v>185</v>
      </c>
    </row>
    <row r="448">
      <c r="A448" s="2">
        <f>IFERROR(__xludf.DUMMYFUNCTION("""COMPUTED_VALUE"""),44340.0)</f>
        <v>44340</v>
      </c>
      <c r="B448" s="3">
        <f>IFERROR(__xludf.DUMMYFUNCTION("""COMPUTED_VALUE"""),1420.0)</f>
        <v>1420</v>
      </c>
      <c r="C448" s="3">
        <f>IFERROR(__xludf.DUMMYFUNCTION("""COMPUTED_VALUE"""),169.0)</f>
        <v>169</v>
      </c>
    </row>
    <row r="449">
      <c r="A449" s="2">
        <f>IFERROR(__xludf.DUMMYFUNCTION("""COMPUTED_VALUE"""),44341.0)</f>
        <v>44341</v>
      </c>
      <c r="B449" s="3">
        <f>IFERROR(__xludf.DUMMYFUNCTION("""COMPUTED_VALUE"""),1417.0)</f>
        <v>1417</v>
      </c>
      <c r="C449" s="3">
        <f>IFERROR(__xludf.DUMMYFUNCTION("""COMPUTED_VALUE"""),159.0)</f>
        <v>159</v>
      </c>
    </row>
    <row r="450">
      <c r="A450" s="2">
        <f>IFERROR(__xludf.DUMMYFUNCTION("""COMPUTED_VALUE"""),44342.0)</f>
        <v>44342</v>
      </c>
      <c r="B450" s="3">
        <f>IFERROR(__xludf.DUMMYFUNCTION("""COMPUTED_VALUE"""),1373.0)</f>
        <v>1373</v>
      </c>
      <c r="C450" s="3">
        <f>IFERROR(__xludf.DUMMYFUNCTION("""COMPUTED_VALUE"""),148.0)</f>
        <v>148</v>
      </c>
    </row>
    <row r="451">
      <c r="A451" s="2">
        <f>IFERROR(__xludf.DUMMYFUNCTION("""COMPUTED_VALUE"""),44343.0)</f>
        <v>44343</v>
      </c>
      <c r="B451" s="3">
        <f>IFERROR(__xludf.DUMMYFUNCTION("""COMPUTED_VALUE"""),1215.0)</f>
        <v>1215</v>
      </c>
      <c r="C451" s="3">
        <f>IFERROR(__xludf.DUMMYFUNCTION("""COMPUTED_VALUE"""),136.0)</f>
        <v>136</v>
      </c>
    </row>
    <row r="452">
      <c r="A452" s="2">
        <f>IFERROR(__xludf.DUMMYFUNCTION("""COMPUTED_VALUE"""),44344.0)</f>
        <v>44344</v>
      </c>
      <c r="B452" s="3">
        <f>IFERROR(__xludf.DUMMYFUNCTION("""COMPUTED_VALUE"""),1120.0)</f>
        <v>1120</v>
      </c>
      <c r="C452" s="3">
        <f>IFERROR(__xludf.DUMMYFUNCTION("""COMPUTED_VALUE"""),121.0)</f>
        <v>121</v>
      </c>
    </row>
    <row r="453">
      <c r="A453" s="2">
        <f>IFERROR(__xludf.DUMMYFUNCTION("""COMPUTED_VALUE"""),44345.0)</f>
        <v>44345</v>
      </c>
      <c r="B453" s="3">
        <f>IFERROR(__xludf.DUMMYFUNCTION("""COMPUTED_VALUE"""),1024.0)</f>
        <v>1024</v>
      </c>
      <c r="C453" s="3">
        <f>IFERROR(__xludf.DUMMYFUNCTION("""COMPUTED_VALUE"""),114.0)</f>
        <v>114</v>
      </c>
    </row>
    <row r="454">
      <c r="A454" s="2">
        <f>IFERROR(__xludf.DUMMYFUNCTION("""COMPUTED_VALUE"""),44346.0)</f>
        <v>44346</v>
      </c>
      <c r="B454" s="3">
        <f>IFERROR(__xludf.DUMMYFUNCTION("""COMPUTED_VALUE"""),965.0)</f>
        <v>965</v>
      </c>
      <c r="C454" s="3">
        <f>IFERROR(__xludf.DUMMYFUNCTION("""COMPUTED_VALUE"""),114.0)</f>
        <v>114</v>
      </c>
    </row>
    <row r="455">
      <c r="A455" s="2">
        <f>IFERROR(__xludf.DUMMYFUNCTION("""COMPUTED_VALUE"""),44347.0)</f>
        <v>44347</v>
      </c>
      <c r="B455" s="3">
        <f>IFERROR(__xludf.DUMMYFUNCTION("""COMPUTED_VALUE"""),981.0)</f>
        <v>981</v>
      </c>
      <c r="C455" s="3">
        <f>IFERROR(__xludf.DUMMYFUNCTION("""COMPUTED_VALUE"""),110.0)</f>
        <v>110</v>
      </c>
    </row>
    <row r="456">
      <c r="A456" s="2">
        <f>IFERROR(__xludf.DUMMYFUNCTION("""COMPUTED_VALUE"""),44348.0)</f>
        <v>44348</v>
      </c>
      <c r="B456" s="3">
        <f>IFERROR(__xludf.DUMMYFUNCTION("""COMPUTED_VALUE"""),947.0)</f>
        <v>947</v>
      </c>
      <c r="C456" s="3">
        <f>IFERROR(__xludf.DUMMYFUNCTION("""COMPUTED_VALUE"""),100.0)</f>
        <v>100</v>
      </c>
    </row>
    <row r="457">
      <c r="A457" s="2">
        <f>IFERROR(__xludf.DUMMYFUNCTION("""COMPUTED_VALUE"""),44349.0)</f>
        <v>44349</v>
      </c>
      <c r="B457" s="3">
        <f>IFERROR(__xludf.DUMMYFUNCTION("""COMPUTED_VALUE"""),837.0)</f>
        <v>837</v>
      </c>
      <c r="C457" s="3">
        <f>IFERROR(__xludf.DUMMYFUNCTION("""COMPUTED_VALUE"""),90.0)</f>
        <v>90</v>
      </c>
    </row>
    <row r="458">
      <c r="A458" s="2">
        <f>IFERROR(__xludf.DUMMYFUNCTION("""COMPUTED_VALUE"""),44350.0)</f>
        <v>44350</v>
      </c>
      <c r="B458" s="3">
        <f>IFERROR(__xludf.DUMMYFUNCTION("""COMPUTED_VALUE"""),739.0)</f>
        <v>739</v>
      </c>
      <c r="C458" s="3">
        <f>IFERROR(__xludf.DUMMYFUNCTION("""COMPUTED_VALUE"""),77.0)</f>
        <v>77</v>
      </c>
    </row>
    <row r="459">
      <c r="A459" s="2">
        <f>IFERROR(__xludf.DUMMYFUNCTION("""COMPUTED_VALUE"""),44351.0)</f>
        <v>44351</v>
      </c>
      <c r="B459" s="3">
        <f>IFERROR(__xludf.DUMMYFUNCTION("""COMPUTED_VALUE"""),702.0)</f>
        <v>702</v>
      </c>
      <c r="C459" s="3">
        <f>IFERROR(__xludf.DUMMYFUNCTION("""COMPUTED_VALUE"""),78.0)</f>
        <v>78</v>
      </c>
    </row>
    <row r="460">
      <c r="A460" s="2">
        <f>IFERROR(__xludf.DUMMYFUNCTION("""COMPUTED_VALUE"""),44352.0)</f>
        <v>44352</v>
      </c>
      <c r="B460" s="3">
        <f>IFERROR(__xludf.DUMMYFUNCTION("""COMPUTED_VALUE"""),622.0)</f>
        <v>622</v>
      </c>
      <c r="C460" s="3">
        <f>IFERROR(__xludf.DUMMYFUNCTION("""COMPUTED_VALUE"""),70.0)</f>
        <v>70</v>
      </c>
    </row>
    <row r="461">
      <c r="A461" s="2">
        <f>IFERROR(__xludf.DUMMYFUNCTION("""COMPUTED_VALUE"""),44353.0)</f>
        <v>44353</v>
      </c>
      <c r="B461" s="3">
        <f>IFERROR(__xludf.DUMMYFUNCTION("""COMPUTED_VALUE"""),602.0)</f>
        <v>602</v>
      </c>
      <c r="C461" s="3">
        <f>IFERROR(__xludf.DUMMYFUNCTION("""COMPUTED_VALUE"""),68.0)</f>
        <v>68</v>
      </c>
    </row>
    <row r="462">
      <c r="A462" s="2">
        <f>IFERROR(__xludf.DUMMYFUNCTION("""COMPUTED_VALUE"""),44354.0)</f>
        <v>44354</v>
      </c>
      <c r="B462" s="3">
        <f>IFERROR(__xludf.DUMMYFUNCTION("""COMPUTED_VALUE"""),599.0)</f>
        <v>599</v>
      </c>
      <c r="C462" s="3">
        <f>IFERROR(__xludf.DUMMYFUNCTION("""COMPUTED_VALUE"""),67.0)</f>
        <v>67</v>
      </c>
    </row>
    <row r="463">
      <c r="A463" s="2">
        <f>IFERROR(__xludf.DUMMYFUNCTION("""COMPUTED_VALUE"""),44355.0)</f>
        <v>44355</v>
      </c>
      <c r="B463" s="3">
        <f>IFERROR(__xludf.DUMMYFUNCTION("""COMPUTED_VALUE"""),591.0)</f>
        <v>591</v>
      </c>
      <c r="C463" s="3">
        <f>IFERROR(__xludf.DUMMYFUNCTION("""COMPUTED_VALUE"""),63.0)</f>
        <v>63</v>
      </c>
    </row>
    <row r="464">
      <c r="A464" s="2">
        <f>IFERROR(__xludf.DUMMYFUNCTION("""COMPUTED_VALUE"""),44356.0)</f>
        <v>44356</v>
      </c>
      <c r="B464" s="3">
        <f>IFERROR(__xludf.DUMMYFUNCTION("""COMPUTED_VALUE"""),549.0)</f>
        <v>549</v>
      </c>
      <c r="C464" s="3">
        <f>IFERROR(__xludf.DUMMYFUNCTION("""COMPUTED_VALUE"""),58.0)</f>
        <v>58</v>
      </c>
    </row>
    <row r="465">
      <c r="A465" s="2">
        <f>IFERROR(__xludf.DUMMYFUNCTION("""COMPUTED_VALUE"""),44357.0)</f>
        <v>44357</v>
      </c>
      <c r="B465" s="3">
        <f>IFERROR(__xludf.DUMMYFUNCTION("""COMPUTED_VALUE"""),481.0)</f>
        <v>481</v>
      </c>
      <c r="C465" s="3">
        <f>IFERROR(__xludf.DUMMYFUNCTION("""COMPUTED_VALUE"""),57.0)</f>
        <v>57</v>
      </c>
    </row>
    <row r="466">
      <c r="A466" s="2">
        <f>IFERROR(__xludf.DUMMYFUNCTION("""COMPUTED_VALUE"""),44358.0)</f>
        <v>44358</v>
      </c>
      <c r="B466" s="3">
        <f>IFERROR(__xludf.DUMMYFUNCTION("""COMPUTED_VALUE"""),442.0)</f>
        <v>442</v>
      </c>
      <c r="C466" s="3">
        <f>IFERROR(__xludf.DUMMYFUNCTION("""COMPUTED_VALUE"""),51.0)</f>
        <v>51</v>
      </c>
    </row>
    <row r="467">
      <c r="A467" s="2">
        <f>IFERROR(__xludf.DUMMYFUNCTION("""COMPUTED_VALUE"""),44359.0)</f>
        <v>44359</v>
      </c>
      <c r="B467" s="3"/>
      <c r="C467" s="3"/>
    </row>
    <row r="468">
      <c r="A468" s="2">
        <f>IFERROR(__xludf.DUMMYFUNCTION("""COMPUTED_VALUE"""),44360.0)</f>
        <v>44360</v>
      </c>
      <c r="B468" s="3"/>
      <c r="C468" s="3"/>
    </row>
    <row r="469">
      <c r="A469" s="2">
        <f>IFERROR(__xludf.DUMMYFUNCTION("""COMPUTED_VALUE"""),44361.0)</f>
        <v>44361</v>
      </c>
      <c r="B469" s="3">
        <f>IFERROR(__xludf.DUMMYFUNCTION("""COMPUTED_VALUE"""),406.0)</f>
        <v>406</v>
      </c>
      <c r="C469" s="3">
        <f>IFERROR(__xludf.DUMMYFUNCTION("""COMPUTED_VALUE"""),47.0)</f>
        <v>47</v>
      </c>
    </row>
    <row r="470">
      <c r="A470" s="2">
        <f>IFERROR(__xludf.DUMMYFUNCTION("""COMPUTED_VALUE"""),44362.0)</f>
        <v>44362</v>
      </c>
      <c r="B470" s="3">
        <f>IFERROR(__xludf.DUMMYFUNCTION("""COMPUTED_VALUE"""),391.0)</f>
        <v>391</v>
      </c>
      <c r="C470" s="3">
        <f>IFERROR(__xludf.DUMMYFUNCTION("""COMPUTED_VALUE"""),44.0)</f>
        <v>44</v>
      </c>
    </row>
    <row r="471">
      <c r="A471" s="2">
        <f>IFERROR(__xludf.DUMMYFUNCTION("""COMPUTED_VALUE"""),44363.0)</f>
        <v>44363</v>
      </c>
      <c r="B471" s="3">
        <f>IFERROR(__xludf.DUMMYFUNCTION("""COMPUTED_VALUE"""),349.0)</f>
        <v>349</v>
      </c>
      <c r="C471" s="3">
        <f>IFERROR(__xludf.DUMMYFUNCTION("""COMPUTED_VALUE"""),53.0)</f>
        <v>53</v>
      </c>
    </row>
    <row r="472">
      <c r="A472" s="2">
        <f>IFERROR(__xludf.DUMMYFUNCTION("""COMPUTED_VALUE"""),44364.0)</f>
        <v>44364</v>
      </c>
      <c r="B472" s="3">
        <f>IFERROR(__xludf.DUMMYFUNCTION("""COMPUTED_VALUE"""),320.0)</f>
        <v>320</v>
      </c>
      <c r="C472" s="3">
        <f>IFERROR(__xludf.DUMMYFUNCTION("""COMPUTED_VALUE"""),45.0)</f>
        <v>45</v>
      </c>
    </row>
    <row r="473">
      <c r="A473" s="2">
        <f>IFERROR(__xludf.DUMMYFUNCTION("""COMPUTED_VALUE"""),44365.0)</f>
        <v>44365</v>
      </c>
      <c r="B473" s="3">
        <f>IFERROR(__xludf.DUMMYFUNCTION("""COMPUTED_VALUE"""),289.0)</f>
        <v>289</v>
      </c>
      <c r="C473" s="3">
        <f>IFERROR(__xludf.DUMMYFUNCTION("""COMPUTED_VALUE"""),43.0)</f>
        <v>43</v>
      </c>
    </row>
    <row r="474">
      <c r="A474" s="2">
        <f>IFERROR(__xludf.DUMMYFUNCTION("""COMPUTED_VALUE"""),44366.0)</f>
        <v>44366</v>
      </c>
      <c r="B474" s="3"/>
      <c r="C474" s="3"/>
    </row>
    <row r="475">
      <c r="A475" s="2">
        <f>IFERROR(__xludf.DUMMYFUNCTION("""COMPUTED_VALUE"""),44367.0)</f>
        <v>44367</v>
      </c>
      <c r="B475" s="3"/>
      <c r="C475" s="3"/>
    </row>
    <row r="476">
      <c r="A476" s="2">
        <f>IFERROR(__xludf.DUMMYFUNCTION("""COMPUTED_VALUE"""),44368.0)</f>
        <v>44368</v>
      </c>
      <c r="B476" s="3">
        <f>IFERROR(__xludf.DUMMYFUNCTION("""COMPUTED_VALUE"""),275.0)</f>
        <v>275</v>
      </c>
      <c r="C476" s="3">
        <f>IFERROR(__xludf.DUMMYFUNCTION("""COMPUTED_VALUE"""),37.0)</f>
        <v>37</v>
      </c>
    </row>
    <row r="477">
      <c r="A477" s="2">
        <f>IFERROR(__xludf.DUMMYFUNCTION("""COMPUTED_VALUE"""),44369.0)</f>
        <v>44369</v>
      </c>
      <c r="B477" s="3">
        <f>IFERROR(__xludf.DUMMYFUNCTION("""COMPUTED_VALUE"""),281.0)</f>
        <v>281</v>
      </c>
      <c r="C477" s="3">
        <f>IFERROR(__xludf.DUMMYFUNCTION("""COMPUTED_VALUE"""),32.0)</f>
        <v>32</v>
      </c>
    </row>
    <row r="478">
      <c r="A478" s="2">
        <f>IFERROR(__xludf.DUMMYFUNCTION("""COMPUTED_VALUE"""),44370.0)</f>
        <v>44370</v>
      </c>
      <c r="B478" s="3">
        <f>IFERROR(__xludf.DUMMYFUNCTION("""COMPUTED_VALUE"""),241.0)</f>
        <v>241</v>
      </c>
      <c r="C478" s="3">
        <f>IFERROR(__xludf.DUMMYFUNCTION("""COMPUTED_VALUE"""),32.0)</f>
        <v>32</v>
      </c>
    </row>
    <row r="479">
      <c r="A479" s="2">
        <f>IFERROR(__xludf.DUMMYFUNCTION("""COMPUTED_VALUE"""),44371.0)</f>
        <v>44371</v>
      </c>
      <c r="B479" s="3">
        <f>IFERROR(__xludf.DUMMYFUNCTION("""COMPUTED_VALUE"""),215.0)</f>
        <v>215</v>
      </c>
      <c r="C479" s="3">
        <f>IFERROR(__xludf.DUMMYFUNCTION("""COMPUTED_VALUE"""),30.0)</f>
        <v>30</v>
      </c>
    </row>
    <row r="480">
      <c r="A480" s="2">
        <f>IFERROR(__xludf.DUMMYFUNCTION("""COMPUTED_VALUE"""),44372.0)</f>
        <v>44372</v>
      </c>
      <c r="B480" s="3">
        <f>IFERROR(__xludf.DUMMYFUNCTION("""COMPUTED_VALUE"""),182.0)</f>
        <v>182</v>
      </c>
      <c r="C480" s="3">
        <f>IFERROR(__xludf.DUMMYFUNCTION("""COMPUTED_VALUE"""),22.0)</f>
        <v>22</v>
      </c>
    </row>
    <row r="481">
      <c r="A481" s="2">
        <f>IFERROR(__xludf.DUMMYFUNCTION("""COMPUTED_VALUE"""),44373.0)</f>
        <v>44373</v>
      </c>
      <c r="B481" s="3"/>
      <c r="C481" s="3"/>
    </row>
    <row r="482">
      <c r="A482" s="2">
        <f>IFERROR(__xludf.DUMMYFUNCTION("""COMPUTED_VALUE"""),44374.0)</f>
        <v>44374</v>
      </c>
      <c r="B482" s="3"/>
      <c r="C482" s="3"/>
    </row>
    <row r="483">
      <c r="A483" s="2">
        <f>IFERROR(__xludf.DUMMYFUNCTION("""COMPUTED_VALUE"""),44375.0)</f>
        <v>44375</v>
      </c>
      <c r="B483" s="3">
        <f>IFERROR(__xludf.DUMMYFUNCTION("""COMPUTED_VALUE"""),157.0)</f>
        <v>157</v>
      </c>
      <c r="C483" s="3">
        <f>IFERROR(__xludf.DUMMYFUNCTION("""COMPUTED_VALUE"""),24.0)</f>
        <v>24</v>
      </c>
    </row>
    <row r="484">
      <c r="A484" s="2">
        <f>IFERROR(__xludf.DUMMYFUNCTION("""COMPUTED_VALUE"""),44376.0)</f>
        <v>44376</v>
      </c>
      <c r="B484" s="3">
        <f>IFERROR(__xludf.DUMMYFUNCTION("""COMPUTED_VALUE"""),150.0)</f>
        <v>150</v>
      </c>
      <c r="C484" s="3">
        <f>IFERROR(__xludf.DUMMYFUNCTION("""COMPUTED_VALUE"""),22.0)</f>
        <v>22</v>
      </c>
    </row>
    <row r="485">
      <c r="A485" s="2">
        <f>IFERROR(__xludf.DUMMYFUNCTION("""COMPUTED_VALUE"""),44377.0)</f>
        <v>44377</v>
      </c>
      <c r="B485" s="3">
        <f>IFERROR(__xludf.DUMMYFUNCTION("""COMPUTED_VALUE"""),126.0)</f>
        <v>126</v>
      </c>
      <c r="C485" s="3">
        <f>IFERROR(__xludf.DUMMYFUNCTION("""COMPUTED_VALUE"""),23.0)</f>
        <v>23</v>
      </c>
    </row>
    <row r="486">
      <c r="A486" s="2">
        <f>IFERROR(__xludf.DUMMYFUNCTION("""COMPUTED_VALUE"""),44378.0)</f>
        <v>44378</v>
      </c>
      <c r="B486" s="3">
        <f>IFERROR(__xludf.DUMMYFUNCTION("""COMPUTED_VALUE"""),116.0)</f>
        <v>116</v>
      </c>
      <c r="C486" s="3">
        <f>IFERROR(__xludf.DUMMYFUNCTION("""COMPUTED_VALUE"""),20.0)</f>
        <v>20</v>
      </c>
    </row>
    <row r="487">
      <c r="A487" s="2">
        <f>IFERROR(__xludf.DUMMYFUNCTION("""COMPUTED_VALUE"""),44379.0)</f>
        <v>44379</v>
      </c>
      <c r="B487" s="3">
        <f>IFERROR(__xludf.DUMMYFUNCTION("""COMPUTED_VALUE"""),98.0)</f>
        <v>98</v>
      </c>
      <c r="C487" s="3">
        <f>IFERROR(__xludf.DUMMYFUNCTION("""COMPUTED_VALUE"""),22.0)</f>
        <v>22</v>
      </c>
    </row>
    <row r="488">
      <c r="A488" s="2">
        <f>IFERROR(__xludf.DUMMYFUNCTION("""COMPUTED_VALUE"""),44380.0)</f>
        <v>44380</v>
      </c>
      <c r="B488" s="3"/>
      <c r="C488" s="3"/>
    </row>
    <row r="489">
      <c r="A489" s="2">
        <f>IFERROR(__xludf.DUMMYFUNCTION("""COMPUTED_VALUE"""),44381.0)</f>
        <v>44381</v>
      </c>
      <c r="B489" s="3"/>
      <c r="C489" s="3"/>
    </row>
    <row r="490">
      <c r="A490" s="2">
        <f>IFERROR(__xludf.DUMMYFUNCTION("""COMPUTED_VALUE"""),44382.0)</f>
        <v>44382</v>
      </c>
      <c r="B490" s="3">
        <f>IFERROR(__xludf.DUMMYFUNCTION("""COMPUTED_VALUE"""),82.0)</f>
        <v>82</v>
      </c>
      <c r="C490" s="3">
        <f>IFERROR(__xludf.DUMMYFUNCTION("""COMPUTED_VALUE"""),18.0)</f>
        <v>18</v>
      </c>
    </row>
    <row r="491">
      <c r="A491" s="2">
        <f>IFERROR(__xludf.DUMMYFUNCTION("""COMPUTED_VALUE"""),44383.0)</f>
        <v>44383</v>
      </c>
      <c r="B491" s="3">
        <f>IFERROR(__xludf.DUMMYFUNCTION("""COMPUTED_VALUE"""),88.0)</f>
        <v>88</v>
      </c>
      <c r="C491" s="3">
        <f>IFERROR(__xludf.DUMMYFUNCTION("""COMPUTED_VALUE"""),21.0)</f>
        <v>21</v>
      </c>
    </row>
    <row r="492">
      <c r="A492" s="2">
        <f>IFERROR(__xludf.DUMMYFUNCTION("""COMPUTED_VALUE"""),44384.0)</f>
        <v>44384</v>
      </c>
      <c r="B492" s="3">
        <f>IFERROR(__xludf.DUMMYFUNCTION("""COMPUTED_VALUE"""),80.0)</f>
        <v>80</v>
      </c>
      <c r="C492" s="3">
        <f>IFERROR(__xludf.DUMMYFUNCTION("""COMPUTED_VALUE"""),17.0)</f>
        <v>17</v>
      </c>
    </row>
    <row r="493">
      <c r="A493" s="2">
        <f>IFERROR(__xludf.DUMMYFUNCTION("""COMPUTED_VALUE"""),44385.0)</f>
        <v>44385</v>
      </c>
      <c r="B493" s="3">
        <f>IFERROR(__xludf.DUMMYFUNCTION("""COMPUTED_VALUE"""),72.0)</f>
        <v>72</v>
      </c>
      <c r="C493" s="3">
        <f>IFERROR(__xludf.DUMMYFUNCTION("""COMPUTED_VALUE"""),13.0)</f>
        <v>13</v>
      </c>
    </row>
    <row r="494">
      <c r="A494" s="2">
        <f>IFERROR(__xludf.DUMMYFUNCTION("""COMPUTED_VALUE"""),44386.0)</f>
        <v>44386</v>
      </c>
      <c r="B494" s="3">
        <f>IFERROR(__xludf.DUMMYFUNCTION("""COMPUTED_VALUE"""),87.0)</f>
        <v>87</v>
      </c>
      <c r="C494" s="3">
        <f>IFERROR(__xludf.DUMMYFUNCTION("""COMPUTED_VALUE"""),13.0)</f>
        <v>13</v>
      </c>
    </row>
    <row r="495">
      <c r="A495" s="2">
        <f>IFERROR(__xludf.DUMMYFUNCTION("""COMPUTED_VALUE"""),44387.0)</f>
        <v>44387</v>
      </c>
      <c r="B495" s="3"/>
      <c r="C495" s="3"/>
    </row>
    <row r="496">
      <c r="A496" s="2">
        <f>IFERROR(__xludf.DUMMYFUNCTION("""COMPUTED_VALUE"""),44388.0)</f>
        <v>44388</v>
      </c>
      <c r="B496" s="3"/>
      <c r="C496" s="3"/>
    </row>
    <row r="497">
      <c r="A497" s="2">
        <f>IFERROR(__xludf.DUMMYFUNCTION("""COMPUTED_VALUE"""),44389.0)</f>
        <v>44389</v>
      </c>
      <c r="B497" s="3">
        <f>IFERROR(__xludf.DUMMYFUNCTION("""COMPUTED_VALUE"""),73.0)</f>
        <v>73</v>
      </c>
      <c r="C497" s="3">
        <f>IFERROR(__xludf.DUMMYFUNCTION("""COMPUTED_VALUE"""),12.0)</f>
        <v>12</v>
      </c>
    </row>
    <row r="498">
      <c r="A498" s="2">
        <f>IFERROR(__xludf.DUMMYFUNCTION("""COMPUTED_VALUE"""),44390.0)</f>
        <v>44390</v>
      </c>
      <c r="B498" s="3">
        <f>IFERROR(__xludf.DUMMYFUNCTION("""COMPUTED_VALUE"""),86.0)</f>
        <v>86</v>
      </c>
      <c r="C498" s="3">
        <f>IFERROR(__xludf.DUMMYFUNCTION("""COMPUTED_VALUE"""),12.0)</f>
        <v>12</v>
      </c>
    </row>
    <row r="499">
      <c r="A499" s="2">
        <f>IFERROR(__xludf.DUMMYFUNCTION("""COMPUTED_VALUE"""),44391.0)</f>
        <v>44391</v>
      </c>
      <c r="B499" s="3">
        <f>IFERROR(__xludf.DUMMYFUNCTION("""COMPUTED_VALUE"""),84.0)</f>
        <v>84</v>
      </c>
      <c r="C499" s="3">
        <f>IFERROR(__xludf.DUMMYFUNCTION("""COMPUTED_VALUE"""),11.0)</f>
        <v>11</v>
      </c>
    </row>
    <row r="500">
      <c r="A500" s="2">
        <f>IFERROR(__xludf.DUMMYFUNCTION("""COMPUTED_VALUE"""),44392.0)</f>
        <v>44392</v>
      </c>
      <c r="B500" s="3">
        <f>IFERROR(__xludf.DUMMYFUNCTION("""COMPUTED_VALUE"""),83.0)</f>
        <v>83</v>
      </c>
      <c r="C500" s="3">
        <f>IFERROR(__xludf.DUMMYFUNCTION("""COMPUTED_VALUE"""),9.0)</f>
        <v>9</v>
      </c>
    </row>
    <row r="501">
      <c r="A501" s="2">
        <f>IFERROR(__xludf.DUMMYFUNCTION("""COMPUTED_VALUE"""),44393.0)</f>
        <v>44393</v>
      </c>
      <c r="B501" s="3">
        <f>IFERROR(__xludf.DUMMYFUNCTION("""COMPUTED_VALUE"""),86.0)</f>
        <v>86</v>
      </c>
      <c r="C501" s="3">
        <f>IFERROR(__xludf.DUMMYFUNCTION("""COMPUTED_VALUE"""),10.0)</f>
        <v>10</v>
      </c>
    </row>
    <row r="502">
      <c r="A502" s="2">
        <f>IFERROR(__xludf.DUMMYFUNCTION("""COMPUTED_VALUE"""),44394.0)</f>
        <v>44394</v>
      </c>
      <c r="B502" s="3"/>
      <c r="C502" s="3"/>
    </row>
    <row r="503">
      <c r="A503" s="2">
        <f>IFERROR(__xludf.DUMMYFUNCTION("""COMPUTED_VALUE"""),44395.0)</f>
        <v>44395</v>
      </c>
      <c r="B503" s="3"/>
      <c r="C503" s="3"/>
    </row>
    <row r="504">
      <c r="A504" s="2">
        <f>IFERROR(__xludf.DUMMYFUNCTION("""COMPUTED_VALUE"""),44396.0)</f>
        <v>44396</v>
      </c>
      <c r="B504" s="3">
        <f>IFERROR(__xludf.DUMMYFUNCTION("""COMPUTED_VALUE"""),76.0)</f>
        <v>76</v>
      </c>
      <c r="C504" s="3">
        <f>IFERROR(__xludf.DUMMYFUNCTION("""COMPUTED_VALUE"""),11.0)</f>
        <v>11</v>
      </c>
    </row>
    <row r="505">
      <c r="A505" s="2">
        <f>IFERROR(__xludf.DUMMYFUNCTION("""COMPUTED_VALUE"""),44397.0)</f>
        <v>44397</v>
      </c>
      <c r="B505" s="3">
        <f>IFERROR(__xludf.DUMMYFUNCTION("""COMPUTED_VALUE"""),77.0)</f>
        <v>77</v>
      </c>
      <c r="C505" s="3">
        <f>IFERROR(__xludf.DUMMYFUNCTION("""COMPUTED_VALUE"""),11.0)</f>
        <v>11</v>
      </c>
    </row>
    <row r="506">
      <c r="A506" s="2">
        <f>IFERROR(__xludf.DUMMYFUNCTION("""COMPUTED_VALUE"""),44398.0)</f>
        <v>44398</v>
      </c>
      <c r="B506" s="3">
        <f>IFERROR(__xludf.DUMMYFUNCTION("""COMPUTED_VALUE"""),76.0)</f>
        <v>76</v>
      </c>
      <c r="C506" s="3">
        <f>IFERROR(__xludf.DUMMYFUNCTION("""COMPUTED_VALUE"""),10.0)</f>
        <v>10</v>
      </c>
    </row>
    <row r="507">
      <c r="A507" s="2">
        <f>IFERROR(__xludf.DUMMYFUNCTION("""COMPUTED_VALUE"""),44399.0)</f>
        <v>44399</v>
      </c>
      <c r="B507" s="3">
        <f>IFERROR(__xludf.DUMMYFUNCTION("""COMPUTED_VALUE"""),62.0)</f>
        <v>62</v>
      </c>
      <c r="C507" s="3">
        <f>IFERROR(__xludf.DUMMYFUNCTION("""COMPUTED_VALUE"""),10.0)</f>
        <v>10</v>
      </c>
    </row>
    <row r="508">
      <c r="A508" s="2">
        <f>IFERROR(__xludf.DUMMYFUNCTION("""COMPUTED_VALUE"""),44400.0)</f>
        <v>44400</v>
      </c>
      <c r="B508" s="3">
        <f>IFERROR(__xludf.DUMMYFUNCTION("""COMPUTED_VALUE"""),67.0)</f>
        <v>67</v>
      </c>
      <c r="C508" s="3">
        <f>IFERROR(__xludf.DUMMYFUNCTION("""COMPUTED_VALUE"""),9.0)</f>
        <v>9</v>
      </c>
    </row>
    <row r="509">
      <c r="A509" s="2">
        <f>IFERROR(__xludf.DUMMYFUNCTION("""COMPUTED_VALUE"""),44401.0)</f>
        <v>44401</v>
      </c>
      <c r="B509" s="3"/>
      <c r="C509" s="3"/>
    </row>
    <row r="510">
      <c r="A510" s="2">
        <f>IFERROR(__xludf.DUMMYFUNCTION("""COMPUTED_VALUE"""),44402.0)</f>
        <v>44402</v>
      </c>
      <c r="B510" s="3"/>
      <c r="C510" s="3"/>
    </row>
    <row r="511">
      <c r="A511" s="2">
        <f>IFERROR(__xludf.DUMMYFUNCTION("""COMPUTED_VALUE"""),44403.0)</f>
        <v>44403</v>
      </c>
      <c r="B511" s="3">
        <f>IFERROR(__xludf.DUMMYFUNCTION("""COMPUTED_VALUE"""),55.0)</f>
        <v>55</v>
      </c>
      <c r="C511" s="3">
        <f>IFERROR(__xludf.DUMMYFUNCTION("""COMPUTED_VALUE"""),9.0)</f>
        <v>9</v>
      </c>
    </row>
    <row r="512">
      <c r="A512" s="2">
        <f>IFERROR(__xludf.DUMMYFUNCTION("""COMPUTED_VALUE"""),44404.0)</f>
        <v>44404</v>
      </c>
      <c r="B512" s="3">
        <f>IFERROR(__xludf.DUMMYFUNCTION("""COMPUTED_VALUE"""),73.0)</f>
        <v>73</v>
      </c>
      <c r="C512" s="3">
        <f>IFERROR(__xludf.DUMMYFUNCTION("""COMPUTED_VALUE"""),11.0)</f>
        <v>11</v>
      </c>
    </row>
    <row r="513">
      <c r="A513" s="2">
        <f>IFERROR(__xludf.DUMMYFUNCTION("""COMPUTED_VALUE"""),44405.0)</f>
        <v>44405</v>
      </c>
      <c r="B513" s="3">
        <f>IFERROR(__xludf.DUMMYFUNCTION("""COMPUTED_VALUE"""),70.0)</f>
        <v>70</v>
      </c>
      <c r="C513" s="3">
        <f>IFERROR(__xludf.DUMMYFUNCTION("""COMPUTED_VALUE"""),11.0)</f>
        <v>11</v>
      </c>
    </row>
    <row r="514">
      <c r="A514" s="2">
        <f>IFERROR(__xludf.DUMMYFUNCTION("""COMPUTED_VALUE"""),44406.0)</f>
        <v>44406</v>
      </c>
      <c r="B514" s="3">
        <f>IFERROR(__xludf.DUMMYFUNCTION("""COMPUTED_VALUE"""),79.0)</f>
        <v>79</v>
      </c>
      <c r="C514" s="3">
        <f>IFERROR(__xludf.DUMMYFUNCTION("""COMPUTED_VALUE"""),13.0)</f>
        <v>13</v>
      </c>
    </row>
    <row r="515">
      <c r="A515" s="2">
        <f>IFERROR(__xludf.DUMMYFUNCTION("""COMPUTED_VALUE"""),44407.0)</f>
        <v>44407</v>
      </c>
      <c r="B515" s="3">
        <f>IFERROR(__xludf.DUMMYFUNCTION("""COMPUTED_VALUE"""),78.0)</f>
        <v>78</v>
      </c>
      <c r="C515" s="3">
        <f>IFERROR(__xludf.DUMMYFUNCTION("""COMPUTED_VALUE"""),11.0)</f>
        <v>11</v>
      </c>
    </row>
    <row r="516">
      <c r="A516" s="2">
        <f>IFERROR(__xludf.DUMMYFUNCTION("""COMPUTED_VALUE"""),44408.0)</f>
        <v>44408</v>
      </c>
      <c r="B516" s="3"/>
      <c r="C516" s="3"/>
    </row>
    <row r="517">
      <c r="A517" s="2">
        <f>IFERROR(__xludf.DUMMYFUNCTION("""COMPUTED_VALUE"""),44409.0)</f>
        <v>44409</v>
      </c>
      <c r="B517" s="3"/>
      <c r="C517" s="3"/>
    </row>
    <row r="518">
      <c r="A518" s="2">
        <f>IFERROR(__xludf.DUMMYFUNCTION("""COMPUTED_VALUE"""),44410.0)</f>
        <v>44410</v>
      </c>
      <c r="B518" s="3">
        <f>IFERROR(__xludf.DUMMYFUNCTION("""COMPUTED_VALUE"""),76.0)</f>
        <v>76</v>
      </c>
      <c r="C518" s="3">
        <f>IFERROR(__xludf.DUMMYFUNCTION("""COMPUTED_VALUE"""),11.0)</f>
        <v>11</v>
      </c>
    </row>
    <row r="519">
      <c r="A519" s="2">
        <f>IFERROR(__xludf.DUMMYFUNCTION("""COMPUTED_VALUE"""),44411.0)</f>
        <v>44411</v>
      </c>
      <c r="B519" s="3">
        <f>IFERROR(__xludf.DUMMYFUNCTION("""COMPUTED_VALUE"""),77.0)</f>
        <v>77</v>
      </c>
      <c r="C519" s="3">
        <f>IFERROR(__xludf.DUMMYFUNCTION("""COMPUTED_VALUE"""),10.0)</f>
        <v>10</v>
      </c>
    </row>
    <row r="520">
      <c r="A520" s="2">
        <f>IFERROR(__xludf.DUMMYFUNCTION("""COMPUTED_VALUE"""),44412.0)</f>
        <v>44412</v>
      </c>
      <c r="B520" s="3">
        <f>IFERROR(__xludf.DUMMYFUNCTION("""COMPUTED_VALUE"""),82.0)</f>
        <v>82</v>
      </c>
      <c r="C520" s="3">
        <f>IFERROR(__xludf.DUMMYFUNCTION("""COMPUTED_VALUE"""),8.0)</f>
        <v>8</v>
      </c>
    </row>
    <row r="521">
      <c r="A521" s="2">
        <f>IFERROR(__xludf.DUMMYFUNCTION("""COMPUTED_VALUE"""),44413.0)</f>
        <v>44413</v>
      </c>
      <c r="B521" s="3">
        <f>IFERROR(__xludf.DUMMYFUNCTION("""COMPUTED_VALUE"""),79.0)</f>
        <v>79</v>
      </c>
      <c r="C521" s="3">
        <f>IFERROR(__xludf.DUMMYFUNCTION("""COMPUTED_VALUE"""),11.0)</f>
        <v>11</v>
      </c>
    </row>
    <row r="522">
      <c r="A522" s="2">
        <f>IFERROR(__xludf.DUMMYFUNCTION("""COMPUTED_VALUE"""),44414.0)</f>
        <v>44414</v>
      </c>
      <c r="B522" s="3">
        <f>IFERROR(__xludf.DUMMYFUNCTION("""COMPUTED_VALUE"""),76.0)</f>
        <v>76</v>
      </c>
      <c r="C522" s="3">
        <f>IFERROR(__xludf.DUMMYFUNCTION("""COMPUTED_VALUE"""),12.0)</f>
        <v>12</v>
      </c>
    </row>
    <row r="523">
      <c r="A523" s="2">
        <f>IFERROR(__xludf.DUMMYFUNCTION("""COMPUTED_VALUE"""),44415.0)</f>
        <v>44415</v>
      </c>
      <c r="B523" s="3"/>
      <c r="C523" s="3"/>
    </row>
    <row r="524">
      <c r="A524" s="2">
        <f>IFERROR(__xludf.DUMMYFUNCTION("""COMPUTED_VALUE"""),44416.0)</f>
        <v>44416</v>
      </c>
      <c r="B524" s="3"/>
      <c r="C524" s="3"/>
    </row>
    <row r="525">
      <c r="A525" s="2">
        <f>IFERROR(__xludf.DUMMYFUNCTION("""COMPUTED_VALUE"""),44417.0)</f>
        <v>44417</v>
      </c>
      <c r="B525" s="3">
        <f>IFERROR(__xludf.DUMMYFUNCTION("""COMPUTED_VALUE"""),75.0)</f>
        <v>75</v>
      </c>
      <c r="C525" s="3">
        <f>IFERROR(__xludf.DUMMYFUNCTION("""COMPUTED_VALUE"""),11.0)</f>
        <v>11</v>
      </c>
    </row>
    <row r="526">
      <c r="A526" s="2">
        <f>IFERROR(__xludf.DUMMYFUNCTION("""COMPUTED_VALUE"""),44418.0)</f>
        <v>44418</v>
      </c>
      <c r="B526" s="3">
        <f>IFERROR(__xludf.DUMMYFUNCTION("""COMPUTED_VALUE"""),87.0)</f>
        <v>87</v>
      </c>
      <c r="C526" s="3">
        <f>IFERROR(__xludf.DUMMYFUNCTION("""COMPUTED_VALUE"""),15.0)</f>
        <v>15</v>
      </c>
    </row>
    <row r="527">
      <c r="A527" s="2">
        <f>IFERROR(__xludf.DUMMYFUNCTION("""COMPUTED_VALUE"""),44419.0)</f>
        <v>44419</v>
      </c>
      <c r="B527" s="3">
        <f>IFERROR(__xludf.DUMMYFUNCTION("""COMPUTED_VALUE"""),79.0)</f>
        <v>79</v>
      </c>
      <c r="C527" s="3">
        <f>IFERROR(__xludf.DUMMYFUNCTION("""COMPUTED_VALUE"""),15.0)</f>
        <v>15</v>
      </c>
    </row>
    <row r="528">
      <c r="A528" s="2">
        <f>IFERROR(__xludf.DUMMYFUNCTION("""COMPUTED_VALUE"""),44420.0)</f>
        <v>44420</v>
      </c>
      <c r="B528" s="3">
        <f>IFERROR(__xludf.DUMMYFUNCTION("""COMPUTED_VALUE"""),80.0)</f>
        <v>80</v>
      </c>
      <c r="C528" s="3">
        <f>IFERROR(__xludf.DUMMYFUNCTION("""COMPUTED_VALUE"""),15.0)</f>
        <v>15</v>
      </c>
    </row>
    <row r="529">
      <c r="A529" s="2">
        <f>IFERROR(__xludf.DUMMYFUNCTION("""COMPUTED_VALUE"""),44421.0)</f>
        <v>44421</v>
      </c>
      <c r="B529" s="3">
        <f>IFERROR(__xludf.DUMMYFUNCTION("""COMPUTED_VALUE"""),83.0)</f>
        <v>83</v>
      </c>
      <c r="C529" s="3">
        <f>IFERROR(__xludf.DUMMYFUNCTION("""COMPUTED_VALUE"""),14.0)</f>
        <v>14</v>
      </c>
    </row>
    <row r="530">
      <c r="A530" s="2">
        <f>IFERROR(__xludf.DUMMYFUNCTION("""COMPUTED_VALUE"""),44422.0)</f>
        <v>44422</v>
      </c>
      <c r="B530" s="3"/>
      <c r="C530" s="3"/>
    </row>
    <row r="531">
      <c r="A531" s="2">
        <f>IFERROR(__xludf.DUMMYFUNCTION("""COMPUTED_VALUE"""),44423.0)</f>
        <v>44423</v>
      </c>
      <c r="B531" s="3"/>
      <c r="C531" s="3"/>
    </row>
    <row r="532">
      <c r="A532" s="2">
        <f>IFERROR(__xludf.DUMMYFUNCTION("""COMPUTED_VALUE"""),44424.0)</f>
        <v>44424</v>
      </c>
      <c r="B532" s="3">
        <f>IFERROR(__xludf.DUMMYFUNCTION("""COMPUTED_VALUE"""),92.0)</f>
        <v>92</v>
      </c>
      <c r="C532" s="3">
        <f>IFERROR(__xludf.DUMMYFUNCTION("""COMPUTED_VALUE"""),11.0)</f>
        <v>11</v>
      </c>
    </row>
    <row r="533">
      <c r="A533" s="2">
        <f>IFERROR(__xludf.DUMMYFUNCTION("""COMPUTED_VALUE"""),44425.0)</f>
        <v>44425</v>
      </c>
      <c r="B533" s="3">
        <f>IFERROR(__xludf.DUMMYFUNCTION("""COMPUTED_VALUE"""),85.0)</f>
        <v>85</v>
      </c>
      <c r="C533" s="3">
        <f>IFERROR(__xludf.DUMMYFUNCTION("""COMPUTED_VALUE"""),11.0)</f>
        <v>11</v>
      </c>
    </row>
    <row r="534">
      <c r="A534" s="2">
        <f>IFERROR(__xludf.DUMMYFUNCTION("""COMPUTED_VALUE"""),44426.0)</f>
        <v>44426</v>
      </c>
      <c r="B534" s="3">
        <f>IFERROR(__xludf.DUMMYFUNCTION("""COMPUTED_VALUE"""),75.0)</f>
        <v>75</v>
      </c>
      <c r="C534" s="3">
        <f>IFERROR(__xludf.DUMMYFUNCTION("""COMPUTED_VALUE"""),11.0)</f>
        <v>11</v>
      </c>
    </row>
    <row r="535">
      <c r="A535" s="2">
        <f>IFERROR(__xludf.DUMMYFUNCTION("""COMPUTED_VALUE"""),44427.0)</f>
        <v>44427</v>
      </c>
      <c r="B535" s="3">
        <f>IFERROR(__xludf.DUMMYFUNCTION("""COMPUTED_VALUE"""),76.0)</f>
        <v>76</v>
      </c>
      <c r="C535" s="3">
        <f>IFERROR(__xludf.DUMMYFUNCTION("""COMPUTED_VALUE"""),11.0)</f>
        <v>11</v>
      </c>
    </row>
    <row r="536">
      <c r="A536" s="2">
        <f>IFERROR(__xludf.DUMMYFUNCTION("""COMPUTED_VALUE"""),44428.0)</f>
        <v>44428</v>
      </c>
      <c r="B536" s="3"/>
      <c r="C536" s="3"/>
    </row>
    <row r="537">
      <c r="A537" s="2">
        <f>IFERROR(__xludf.DUMMYFUNCTION("""COMPUTED_VALUE"""),44429.0)</f>
        <v>44429</v>
      </c>
      <c r="B537" s="3"/>
      <c r="C537" s="3"/>
    </row>
    <row r="538">
      <c r="A538" s="2">
        <f>IFERROR(__xludf.DUMMYFUNCTION("""COMPUTED_VALUE"""),44430.0)</f>
        <v>44430</v>
      </c>
      <c r="B538" s="3"/>
      <c r="C538" s="3"/>
    </row>
    <row r="539">
      <c r="A539" s="2">
        <f>IFERROR(__xludf.DUMMYFUNCTION("""COMPUTED_VALUE"""),44431.0)</f>
        <v>44431</v>
      </c>
      <c r="B539" s="3">
        <f>IFERROR(__xludf.DUMMYFUNCTION("""COMPUTED_VALUE"""),73.0)</f>
        <v>73</v>
      </c>
      <c r="C539" s="3">
        <f>IFERROR(__xludf.DUMMYFUNCTION("""COMPUTED_VALUE"""),10.0)</f>
        <v>10</v>
      </c>
    </row>
    <row r="540">
      <c r="A540" s="2">
        <f>IFERROR(__xludf.DUMMYFUNCTION("""COMPUTED_VALUE"""),44432.0)</f>
        <v>44432</v>
      </c>
      <c r="B540" s="3">
        <f>IFERROR(__xludf.DUMMYFUNCTION("""COMPUTED_VALUE"""),81.0)</f>
        <v>81</v>
      </c>
      <c r="C540" s="3">
        <f>IFERROR(__xludf.DUMMYFUNCTION("""COMPUTED_VALUE"""),11.0)</f>
        <v>11</v>
      </c>
    </row>
    <row r="541">
      <c r="A541" s="2">
        <f>IFERROR(__xludf.DUMMYFUNCTION("""COMPUTED_VALUE"""),44433.0)</f>
        <v>44433</v>
      </c>
      <c r="B541" s="3">
        <f>IFERROR(__xludf.DUMMYFUNCTION("""COMPUTED_VALUE"""),92.0)</f>
        <v>92</v>
      </c>
      <c r="C541" s="3">
        <f>IFERROR(__xludf.DUMMYFUNCTION("""COMPUTED_VALUE"""),13.0)</f>
        <v>13</v>
      </c>
    </row>
    <row r="542">
      <c r="A542" s="2">
        <f>IFERROR(__xludf.DUMMYFUNCTION("""COMPUTED_VALUE"""),44434.0)</f>
        <v>44434</v>
      </c>
      <c r="B542" s="3">
        <f>IFERROR(__xludf.DUMMYFUNCTION("""COMPUTED_VALUE"""),93.0)</f>
        <v>93</v>
      </c>
      <c r="C542" s="3">
        <f>IFERROR(__xludf.DUMMYFUNCTION("""COMPUTED_VALUE"""),9.0)</f>
        <v>9</v>
      </c>
    </row>
    <row r="543">
      <c r="A543" s="2">
        <f>IFERROR(__xludf.DUMMYFUNCTION("""COMPUTED_VALUE"""),44435.0)</f>
        <v>44435</v>
      </c>
      <c r="B543" s="3">
        <f>IFERROR(__xludf.DUMMYFUNCTION("""COMPUTED_VALUE"""),82.0)</f>
        <v>82</v>
      </c>
      <c r="C543" s="3">
        <f>IFERROR(__xludf.DUMMYFUNCTION("""COMPUTED_VALUE"""),8.0)</f>
        <v>8</v>
      </c>
    </row>
    <row r="544">
      <c r="A544" s="2">
        <f>IFERROR(__xludf.DUMMYFUNCTION("""COMPUTED_VALUE"""),44436.0)</f>
        <v>44436</v>
      </c>
      <c r="B544" s="3"/>
      <c r="C544" s="3"/>
    </row>
    <row r="545">
      <c r="A545" s="2">
        <f>IFERROR(__xludf.DUMMYFUNCTION("""COMPUTED_VALUE"""),44437.0)</f>
        <v>44437</v>
      </c>
      <c r="B545" s="3"/>
      <c r="C545" s="3"/>
    </row>
    <row r="546">
      <c r="A546" s="2">
        <f>IFERROR(__xludf.DUMMYFUNCTION("""COMPUTED_VALUE"""),44438.0)</f>
        <v>44438</v>
      </c>
      <c r="B546" s="3">
        <f>IFERROR(__xludf.DUMMYFUNCTION("""COMPUTED_VALUE"""),98.0)</f>
        <v>98</v>
      </c>
      <c r="C546" s="3">
        <f>IFERROR(__xludf.DUMMYFUNCTION("""COMPUTED_VALUE"""),7.0)</f>
        <v>7</v>
      </c>
    </row>
    <row r="547">
      <c r="A547" s="2">
        <f>IFERROR(__xludf.DUMMYFUNCTION("""COMPUTED_VALUE"""),44439.0)</f>
        <v>44439</v>
      </c>
      <c r="B547" s="3">
        <f>IFERROR(__xludf.DUMMYFUNCTION("""COMPUTED_VALUE"""),119.0)</f>
        <v>119</v>
      </c>
      <c r="C547" s="3">
        <f>IFERROR(__xludf.DUMMYFUNCTION("""COMPUTED_VALUE"""),13.0)</f>
        <v>13</v>
      </c>
    </row>
    <row r="548">
      <c r="A548" s="2">
        <f>IFERROR(__xludf.DUMMYFUNCTION("""COMPUTED_VALUE"""),44440.0)</f>
        <v>44440</v>
      </c>
      <c r="B548" s="3">
        <f>IFERROR(__xludf.DUMMYFUNCTION("""COMPUTED_VALUE"""),132.0)</f>
        <v>132</v>
      </c>
      <c r="C548" s="3">
        <f>IFERROR(__xludf.DUMMYFUNCTION("""COMPUTED_VALUE"""),13.0)</f>
        <v>13</v>
      </c>
    </row>
    <row r="549">
      <c r="A549" s="2">
        <f>IFERROR(__xludf.DUMMYFUNCTION("""COMPUTED_VALUE"""),44441.0)</f>
        <v>44441</v>
      </c>
      <c r="B549" s="3">
        <f>IFERROR(__xludf.DUMMYFUNCTION("""COMPUTED_VALUE"""),138.0)</f>
        <v>138</v>
      </c>
      <c r="C549" s="3">
        <f>IFERROR(__xludf.DUMMYFUNCTION("""COMPUTED_VALUE"""),16.0)</f>
        <v>16</v>
      </c>
    </row>
    <row r="550">
      <c r="A550" s="2">
        <f>IFERROR(__xludf.DUMMYFUNCTION("""COMPUTED_VALUE"""),44442.0)</f>
        <v>44442</v>
      </c>
      <c r="B550" s="3">
        <f>IFERROR(__xludf.DUMMYFUNCTION("""COMPUTED_VALUE"""),149.0)</f>
        <v>149</v>
      </c>
      <c r="C550" s="3">
        <f>IFERROR(__xludf.DUMMYFUNCTION("""COMPUTED_VALUE"""),19.0)</f>
        <v>19</v>
      </c>
    </row>
    <row r="551">
      <c r="A551" s="2">
        <f>IFERROR(__xludf.DUMMYFUNCTION("""COMPUTED_VALUE"""),44443.0)</f>
        <v>44443</v>
      </c>
      <c r="B551" s="3"/>
      <c r="C551" s="3"/>
    </row>
    <row r="552">
      <c r="A552" s="2">
        <f>IFERROR(__xludf.DUMMYFUNCTION("""COMPUTED_VALUE"""),44444.0)</f>
        <v>44444</v>
      </c>
      <c r="B552" s="3"/>
      <c r="C552" s="3"/>
    </row>
    <row r="553">
      <c r="A553" s="2">
        <f>IFERROR(__xludf.DUMMYFUNCTION("""COMPUTED_VALUE"""),44445.0)</f>
        <v>44445</v>
      </c>
      <c r="B553" s="3">
        <f>IFERROR(__xludf.DUMMYFUNCTION("""COMPUTED_VALUE"""),194.0)</f>
        <v>194</v>
      </c>
      <c r="C553" s="3">
        <f>IFERROR(__xludf.DUMMYFUNCTION("""COMPUTED_VALUE"""),23.0)</f>
        <v>23</v>
      </c>
    </row>
    <row r="554">
      <c r="A554" s="2">
        <f>IFERROR(__xludf.DUMMYFUNCTION("""COMPUTED_VALUE"""),44446.0)</f>
        <v>44446</v>
      </c>
      <c r="B554" s="3">
        <f>IFERROR(__xludf.DUMMYFUNCTION("""COMPUTED_VALUE"""),210.0)</f>
        <v>210</v>
      </c>
      <c r="C554" s="3">
        <f>IFERROR(__xludf.DUMMYFUNCTION("""COMPUTED_VALUE"""),24.0)</f>
        <v>24</v>
      </c>
    </row>
    <row r="555">
      <c r="A555" s="2">
        <f>IFERROR(__xludf.DUMMYFUNCTION("""COMPUTED_VALUE"""),44447.0)</f>
        <v>44447</v>
      </c>
      <c r="B555" s="3">
        <f>IFERROR(__xludf.DUMMYFUNCTION("""COMPUTED_VALUE"""),208.0)</f>
        <v>208</v>
      </c>
      <c r="C555" s="3">
        <f>IFERROR(__xludf.DUMMYFUNCTION("""COMPUTED_VALUE"""),26.0)</f>
        <v>26</v>
      </c>
    </row>
    <row r="556">
      <c r="A556" s="2">
        <f>IFERROR(__xludf.DUMMYFUNCTION("""COMPUTED_VALUE"""),44448.0)</f>
        <v>44448</v>
      </c>
      <c r="B556" s="3">
        <f>IFERROR(__xludf.DUMMYFUNCTION("""COMPUTED_VALUE"""),215.0)</f>
        <v>215</v>
      </c>
      <c r="C556" s="3">
        <f>IFERROR(__xludf.DUMMYFUNCTION("""COMPUTED_VALUE"""),26.0)</f>
        <v>26</v>
      </c>
    </row>
    <row r="557">
      <c r="A557" s="2">
        <f>IFERROR(__xludf.DUMMYFUNCTION("""COMPUTED_VALUE"""),44449.0)</f>
        <v>44449</v>
      </c>
      <c r="B557" s="3">
        <f>IFERROR(__xludf.DUMMYFUNCTION("""COMPUTED_VALUE"""),220.0)</f>
        <v>220</v>
      </c>
      <c r="C557" s="3">
        <f>IFERROR(__xludf.DUMMYFUNCTION("""COMPUTED_VALUE"""),30.0)</f>
        <v>30</v>
      </c>
    </row>
    <row r="558">
      <c r="A558" s="2">
        <f>IFERROR(__xludf.DUMMYFUNCTION("""COMPUTED_VALUE"""),44450.0)</f>
        <v>44450</v>
      </c>
      <c r="B558" s="3"/>
      <c r="C558" s="3"/>
    </row>
    <row r="559">
      <c r="A559" s="2">
        <f>IFERROR(__xludf.DUMMYFUNCTION("""COMPUTED_VALUE"""),44451.0)</f>
        <v>44451</v>
      </c>
      <c r="B559" s="3"/>
      <c r="C559" s="3"/>
    </row>
    <row r="560">
      <c r="A560" s="2">
        <f>IFERROR(__xludf.DUMMYFUNCTION("""COMPUTED_VALUE"""),44452.0)</f>
        <v>44452</v>
      </c>
      <c r="B560" s="3">
        <f>IFERROR(__xludf.DUMMYFUNCTION("""COMPUTED_VALUE"""),266.0)</f>
        <v>266</v>
      </c>
      <c r="C560" s="3">
        <f>IFERROR(__xludf.DUMMYFUNCTION("""COMPUTED_VALUE"""),34.0)</f>
        <v>34</v>
      </c>
    </row>
    <row r="561">
      <c r="A561" s="2">
        <f>IFERROR(__xludf.DUMMYFUNCTION("""COMPUTED_VALUE"""),44453.0)</f>
        <v>44453</v>
      </c>
      <c r="B561" s="3">
        <f>IFERROR(__xludf.DUMMYFUNCTION("""COMPUTED_VALUE"""),300.0)</f>
        <v>300</v>
      </c>
      <c r="C561" s="3">
        <f>IFERROR(__xludf.DUMMYFUNCTION("""COMPUTED_VALUE"""),43.0)</f>
        <v>43</v>
      </c>
    </row>
    <row r="562">
      <c r="A562" s="2">
        <f>IFERROR(__xludf.DUMMYFUNCTION("""COMPUTED_VALUE"""),44454.0)</f>
        <v>44454</v>
      </c>
      <c r="B562" s="3">
        <f>IFERROR(__xludf.DUMMYFUNCTION("""COMPUTED_VALUE"""),307.0)</f>
        <v>307</v>
      </c>
      <c r="C562" s="3">
        <f>IFERROR(__xludf.DUMMYFUNCTION("""COMPUTED_VALUE"""),40.0)</f>
        <v>40</v>
      </c>
    </row>
    <row r="563">
      <c r="A563" s="2">
        <f>IFERROR(__xludf.DUMMYFUNCTION("""COMPUTED_VALUE"""),44455.0)</f>
        <v>44455</v>
      </c>
      <c r="B563" s="3">
        <f>IFERROR(__xludf.DUMMYFUNCTION("""COMPUTED_VALUE"""),343.0)</f>
        <v>343</v>
      </c>
      <c r="C563" s="3">
        <f>IFERROR(__xludf.DUMMYFUNCTION("""COMPUTED_VALUE"""),40.0)</f>
        <v>40</v>
      </c>
    </row>
    <row r="564">
      <c r="A564" s="2">
        <f>IFERROR(__xludf.DUMMYFUNCTION("""COMPUTED_VALUE"""),44456.0)</f>
        <v>44456</v>
      </c>
      <c r="B564" s="3">
        <f>IFERROR(__xludf.DUMMYFUNCTION("""COMPUTED_VALUE"""),353.0)</f>
        <v>353</v>
      </c>
      <c r="C564" s="3">
        <f>IFERROR(__xludf.DUMMYFUNCTION("""COMPUTED_VALUE"""),41.0)</f>
        <v>41</v>
      </c>
    </row>
    <row r="565">
      <c r="A565" s="2">
        <f>IFERROR(__xludf.DUMMYFUNCTION("""COMPUTED_VALUE"""),44457.0)</f>
        <v>44457</v>
      </c>
      <c r="B565" s="3"/>
      <c r="C565" s="3"/>
    </row>
    <row r="566">
      <c r="A566" s="2">
        <f>IFERROR(__xludf.DUMMYFUNCTION("""COMPUTED_VALUE"""),44458.0)</f>
        <v>44458</v>
      </c>
      <c r="B566" s="3"/>
      <c r="C566" s="3"/>
    </row>
    <row r="567">
      <c r="A567" s="2">
        <f>IFERROR(__xludf.DUMMYFUNCTION("""COMPUTED_VALUE"""),44459.0)</f>
        <v>44459</v>
      </c>
      <c r="B567" s="3">
        <f>IFERROR(__xludf.DUMMYFUNCTION("""COMPUTED_VALUE"""),380.0)</f>
        <v>380</v>
      </c>
      <c r="C567" s="3">
        <f>IFERROR(__xludf.DUMMYFUNCTION("""COMPUTED_VALUE"""),45.0)</f>
        <v>45</v>
      </c>
    </row>
    <row r="568">
      <c r="A568" s="2">
        <f>IFERROR(__xludf.DUMMYFUNCTION("""COMPUTED_VALUE"""),44460.0)</f>
        <v>44460</v>
      </c>
      <c r="B568" s="3">
        <f>IFERROR(__xludf.DUMMYFUNCTION("""COMPUTED_VALUE"""),401.0)</f>
        <v>401</v>
      </c>
      <c r="C568" s="3">
        <f>IFERROR(__xludf.DUMMYFUNCTION("""COMPUTED_VALUE"""),45.0)</f>
        <v>45</v>
      </c>
    </row>
    <row r="569">
      <c r="A569" s="2">
        <f>IFERROR(__xludf.DUMMYFUNCTION("""COMPUTED_VALUE"""),44461.0)</f>
        <v>44461</v>
      </c>
      <c r="B569" s="3">
        <f>IFERROR(__xludf.DUMMYFUNCTION("""COMPUTED_VALUE"""),406.0)</f>
        <v>406</v>
      </c>
      <c r="C569" s="3">
        <f>IFERROR(__xludf.DUMMYFUNCTION("""COMPUTED_VALUE"""),46.0)</f>
        <v>46</v>
      </c>
    </row>
    <row r="570">
      <c r="A570" s="2">
        <f>IFERROR(__xludf.DUMMYFUNCTION("""COMPUTED_VALUE"""),44462.0)</f>
        <v>44462</v>
      </c>
      <c r="B570" s="3">
        <f>IFERROR(__xludf.DUMMYFUNCTION("""COMPUTED_VALUE"""),411.0)</f>
        <v>411</v>
      </c>
      <c r="C570" s="3">
        <f>IFERROR(__xludf.DUMMYFUNCTION("""COMPUTED_VALUE"""),48.0)</f>
        <v>48</v>
      </c>
    </row>
    <row r="571">
      <c r="A571" s="2">
        <f>IFERROR(__xludf.DUMMYFUNCTION("""COMPUTED_VALUE"""),44463.0)</f>
        <v>44463</v>
      </c>
      <c r="B571" s="3">
        <f>IFERROR(__xludf.DUMMYFUNCTION("""COMPUTED_VALUE"""),438.0)</f>
        <v>438</v>
      </c>
      <c r="C571" s="3">
        <f>IFERROR(__xludf.DUMMYFUNCTION("""COMPUTED_VALUE"""),54.0)</f>
        <v>54</v>
      </c>
    </row>
    <row r="572">
      <c r="A572" s="2">
        <f>IFERROR(__xludf.DUMMYFUNCTION("""COMPUTED_VALUE"""),44464.0)</f>
        <v>44464</v>
      </c>
      <c r="B572" s="3"/>
      <c r="C572" s="3"/>
    </row>
    <row r="573">
      <c r="A573" s="2">
        <f>IFERROR(__xludf.DUMMYFUNCTION("""COMPUTED_VALUE"""),44465.0)</f>
        <v>44465</v>
      </c>
      <c r="B573" s="3"/>
      <c r="C573" s="3"/>
    </row>
    <row r="574">
      <c r="A574" s="2">
        <f>IFERROR(__xludf.DUMMYFUNCTION("""COMPUTED_VALUE"""),44466.0)</f>
        <v>44466</v>
      </c>
      <c r="B574" s="3">
        <f>IFERROR(__xludf.DUMMYFUNCTION("""COMPUTED_VALUE"""),478.0)</f>
        <v>478</v>
      </c>
      <c r="C574" s="3">
        <f>IFERROR(__xludf.DUMMYFUNCTION("""COMPUTED_VALUE"""),71.0)</f>
        <v>71</v>
      </c>
    </row>
    <row r="575">
      <c r="A575" s="2">
        <f>IFERROR(__xludf.DUMMYFUNCTION("""COMPUTED_VALUE"""),44467.0)</f>
        <v>44467</v>
      </c>
      <c r="B575" s="3">
        <f>IFERROR(__xludf.DUMMYFUNCTION("""COMPUTED_VALUE"""),513.0)</f>
        <v>513</v>
      </c>
      <c r="C575" s="3">
        <f>IFERROR(__xludf.DUMMYFUNCTION("""COMPUTED_VALUE"""),74.0)</f>
        <v>74</v>
      </c>
    </row>
    <row r="576">
      <c r="A576" s="2">
        <f>IFERROR(__xludf.DUMMYFUNCTION("""COMPUTED_VALUE"""),44468.0)</f>
        <v>44468</v>
      </c>
      <c r="B576" s="3">
        <f>IFERROR(__xludf.DUMMYFUNCTION("""COMPUTED_VALUE"""),529.0)</f>
        <v>529</v>
      </c>
      <c r="C576" s="3">
        <f>IFERROR(__xludf.DUMMYFUNCTION("""COMPUTED_VALUE"""),81.0)</f>
        <v>81</v>
      </c>
    </row>
    <row r="577">
      <c r="A577" s="2">
        <f>IFERROR(__xludf.DUMMYFUNCTION("""COMPUTED_VALUE"""),44469.0)</f>
        <v>44469</v>
      </c>
      <c r="B577" s="3">
        <f>IFERROR(__xludf.DUMMYFUNCTION("""COMPUTED_VALUE"""),539.0)</f>
        <v>539</v>
      </c>
      <c r="C577" s="3">
        <f>IFERROR(__xludf.DUMMYFUNCTION("""COMPUTED_VALUE"""),87.0)</f>
        <v>87</v>
      </c>
    </row>
    <row r="578">
      <c r="A578" s="2">
        <f>IFERROR(__xludf.DUMMYFUNCTION("""COMPUTED_VALUE"""),44470.0)</f>
        <v>44470</v>
      </c>
      <c r="B578" s="3">
        <f>IFERROR(__xludf.DUMMYFUNCTION("""COMPUTED_VALUE"""),533.0)</f>
        <v>533</v>
      </c>
      <c r="C578" s="3">
        <f>IFERROR(__xludf.DUMMYFUNCTION("""COMPUTED_VALUE"""),84.0)</f>
        <v>84</v>
      </c>
    </row>
    <row r="579">
      <c r="A579" s="2">
        <f>IFERROR(__xludf.DUMMYFUNCTION("""COMPUTED_VALUE"""),44471.0)</f>
        <v>44471</v>
      </c>
      <c r="B579" s="3"/>
      <c r="C579" s="3"/>
    </row>
    <row r="580">
      <c r="A580" s="2">
        <f>IFERROR(__xludf.DUMMYFUNCTION("""COMPUTED_VALUE"""),44472.0)</f>
        <v>44472</v>
      </c>
      <c r="B580" s="3"/>
      <c r="C580" s="3"/>
    </row>
    <row r="581">
      <c r="A581" s="2">
        <f>IFERROR(__xludf.DUMMYFUNCTION("""COMPUTED_VALUE"""),44473.0)</f>
        <v>44473</v>
      </c>
      <c r="B581" s="3">
        <f>IFERROR(__xludf.DUMMYFUNCTION("""COMPUTED_VALUE"""),560.0)</f>
        <v>560</v>
      </c>
      <c r="C581" s="3">
        <f>IFERROR(__xludf.DUMMYFUNCTION("""COMPUTED_VALUE"""),87.0)</f>
        <v>87</v>
      </c>
    </row>
    <row r="582">
      <c r="A582" s="2">
        <f>IFERROR(__xludf.DUMMYFUNCTION("""COMPUTED_VALUE"""),44474.0)</f>
        <v>44474</v>
      </c>
      <c r="B582" s="3">
        <f>IFERROR(__xludf.DUMMYFUNCTION("""COMPUTED_VALUE"""),585.0)</f>
        <v>585</v>
      </c>
      <c r="C582" s="3">
        <f>IFERROR(__xludf.DUMMYFUNCTION("""COMPUTED_VALUE"""),86.0)</f>
        <v>86</v>
      </c>
    </row>
    <row r="583">
      <c r="A583" s="2">
        <f>IFERROR(__xludf.DUMMYFUNCTION("""COMPUTED_VALUE"""),44475.0)</f>
        <v>44475</v>
      </c>
      <c r="B583" s="3">
        <f>IFERROR(__xludf.DUMMYFUNCTION("""COMPUTED_VALUE"""),574.0)</f>
        <v>574</v>
      </c>
      <c r="C583" s="3">
        <f>IFERROR(__xludf.DUMMYFUNCTION("""COMPUTED_VALUE"""),79.0)</f>
        <v>79</v>
      </c>
    </row>
    <row r="584">
      <c r="A584" s="2">
        <f>IFERROR(__xludf.DUMMYFUNCTION("""COMPUTED_VALUE"""),44476.0)</f>
        <v>44476</v>
      </c>
      <c r="B584" s="3">
        <f>IFERROR(__xludf.DUMMYFUNCTION("""COMPUTED_VALUE"""),627.0)</f>
        <v>627</v>
      </c>
      <c r="C584" s="3">
        <f>IFERROR(__xludf.DUMMYFUNCTION("""COMPUTED_VALUE"""),92.0)</f>
        <v>92</v>
      </c>
    </row>
    <row r="585">
      <c r="A585" s="2">
        <f>IFERROR(__xludf.DUMMYFUNCTION("""COMPUTED_VALUE"""),44477.0)</f>
        <v>44477</v>
      </c>
      <c r="B585" s="3">
        <f>IFERROR(__xludf.DUMMYFUNCTION("""COMPUTED_VALUE"""),650.0)</f>
        <v>650</v>
      </c>
      <c r="C585" s="3">
        <f>IFERROR(__xludf.DUMMYFUNCTION("""COMPUTED_VALUE"""),100.0)</f>
        <v>100</v>
      </c>
    </row>
    <row r="586">
      <c r="A586" s="2">
        <f>IFERROR(__xludf.DUMMYFUNCTION("""COMPUTED_VALUE"""),44478.0)</f>
        <v>44478</v>
      </c>
      <c r="B586" s="3"/>
      <c r="C586" s="3"/>
    </row>
    <row r="587">
      <c r="A587" s="2">
        <f>IFERROR(__xludf.DUMMYFUNCTION("""COMPUTED_VALUE"""),44479.0)</f>
        <v>44479</v>
      </c>
      <c r="B587" s="3"/>
      <c r="C587" s="3"/>
    </row>
    <row r="588">
      <c r="A588" s="2">
        <f>IFERROR(__xludf.DUMMYFUNCTION("""COMPUTED_VALUE"""),44480.0)</f>
        <v>44480</v>
      </c>
      <c r="B588" s="3">
        <f>IFERROR(__xludf.DUMMYFUNCTION("""COMPUTED_VALUE"""),715.0)</f>
        <v>715</v>
      </c>
      <c r="C588" s="3">
        <f>IFERROR(__xludf.DUMMYFUNCTION("""COMPUTED_VALUE"""),109.0)</f>
        <v>109</v>
      </c>
    </row>
    <row r="589">
      <c r="A589" s="2">
        <f>IFERROR(__xludf.DUMMYFUNCTION("""COMPUTED_VALUE"""),44481.0)</f>
        <v>44481</v>
      </c>
      <c r="B589" s="3">
        <f>IFERROR(__xludf.DUMMYFUNCTION("""COMPUTED_VALUE"""),733.0)</f>
        <v>733</v>
      </c>
      <c r="C589" s="3">
        <f>IFERROR(__xludf.DUMMYFUNCTION("""COMPUTED_VALUE"""),110.0)</f>
        <v>110</v>
      </c>
    </row>
    <row r="590">
      <c r="A590" s="2">
        <f>IFERROR(__xludf.DUMMYFUNCTION("""COMPUTED_VALUE"""),44482.0)</f>
        <v>44482</v>
      </c>
      <c r="B590" s="3">
        <f>IFERROR(__xludf.DUMMYFUNCTION("""COMPUTED_VALUE"""),737.0)</f>
        <v>737</v>
      </c>
      <c r="C590" s="3">
        <f>IFERROR(__xludf.DUMMYFUNCTION("""COMPUTED_VALUE"""),116.0)</f>
        <v>116</v>
      </c>
    </row>
    <row r="591">
      <c r="A591" s="2">
        <f>IFERROR(__xludf.DUMMYFUNCTION("""COMPUTED_VALUE"""),44483.0)</f>
        <v>44483</v>
      </c>
      <c r="B591" s="3">
        <f>IFERROR(__xludf.DUMMYFUNCTION("""COMPUTED_VALUE"""),742.0)</f>
        <v>742</v>
      </c>
      <c r="C591" s="3">
        <f>IFERROR(__xludf.DUMMYFUNCTION("""COMPUTED_VALUE"""),113.0)</f>
        <v>113</v>
      </c>
    </row>
    <row r="592">
      <c r="A592" s="2">
        <f>IFERROR(__xludf.DUMMYFUNCTION("""COMPUTED_VALUE"""),44484.0)</f>
        <v>44484</v>
      </c>
      <c r="B592" s="3">
        <f>IFERROR(__xludf.DUMMYFUNCTION("""COMPUTED_VALUE"""),800.0)</f>
        <v>800</v>
      </c>
      <c r="C592" s="3">
        <f>IFERROR(__xludf.DUMMYFUNCTION("""COMPUTED_VALUE"""),124.0)</f>
        <v>124</v>
      </c>
    </row>
    <row r="593">
      <c r="A593" s="2">
        <f>IFERROR(__xludf.DUMMYFUNCTION("""COMPUTED_VALUE"""),44485.0)</f>
        <v>44485</v>
      </c>
      <c r="B593" s="3"/>
      <c r="C593" s="3"/>
    </row>
    <row r="594">
      <c r="A594" s="2">
        <f>IFERROR(__xludf.DUMMYFUNCTION("""COMPUTED_VALUE"""),44486.0)</f>
        <v>44486</v>
      </c>
      <c r="B594" s="3"/>
      <c r="C594" s="3"/>
    </row>
    <row r="595">
      <c r="A595" s="2">
        <f>IFERROR(__xludf.DUMMYFUNCTION("""COMPUTED_VALUE"""),44487.0)</f>
        <v>44487</v>
      </c>
      <c r="B595" s="3">
        <f>IFERROR(__xludf.DUMMYFUNCTION("""COMPUTED_VALUE"""),908.0)</f>
        <v>908</v>
      </c>
      <c r="C595" s="3">
        <f>IFERROR(__xludf.DUMMYFUNCTION("""COMPUTED_VALUE"""),126.0)</f>
        <v>126</v>
      </c>
    </row>
    <row r="596">
      <c r="A596" s="2">
        <f>IFERROR(__xludf.DUMMYFUNCTION("""COMPUTED_VALUE"""),44488.0)</f>
        <v>44488</v>
      </c>
      <c r="B596" s="3">
        <f>IFERROR(__xludf.DUMMYFUNCTION("""COMPUTED_VALUE"""),999.0)</f>
        <v>999</v>
      </c>
      <c r="C596" s="3">
        <f>IFERROR(__xludf.DUMMYFUNCTION("""COMPUTED_VALUE"""),144.0)</f>
        <v>144</v>
      </c>
    </row>
    <row r="597">
      <c r="A597" s="2">
        <f>IFERROR(__xludf.DUMMYFUNCTION("""COMPUTED_VALUE"""),44489.0)</f>
        <v>44489</v>
      </c>
      <c r="B597" s="3">
        <f>IFERROR(__xludf.DUMMYFUNCTION("""COMPUTED_VALUE"""),1058.0)</f>
        <v>1058</v>
      </c>
      <c r="C597" s="3">
        <f>IFERROR(__xludf.DUMMYFUNCTION("""COMPUTED_VALUE"""),145.0)</f>
        <v>145</v>
      </c>
    </row>
    <row r="598">
      <c r="A598" s="2">
        <f>IFERROR(__xludf.DUMMYFUNCTION("""COMPUTED_VALUE"""),44490.0)</f>
        <v>44490</v>
      </c>
      <c r="B598" s="3">
        <f>IFERROR(__xludf.DUMMYFUNCTION("""COMPUTED_VALUE"""),1105.0)</f>
        <v>1105</v>
      </c>
      <c r="C598" s="3">
        <f>IFERROR(__xludf.DUMMYFUNCTION("""COMPUTED_VALUE"""),155.0)</f>
        <v>155</v>
      </c>
    </row>
    <row r="599">
      <c r="A599" s="2">
        <f>IFERROR(__xludf.DUMMYFUNCTION("""COMPUTED_VALUE"""),44491.0)</f>
        <v>44491</v>
      </c>
      <c r="B599" s="3">
        <f>IFERROR(__xludf.DUMMYFUNCTION("""COMPUTED_VALUE"""),1233.0)</f>
        <v>1233</v>
      </c>
      <c r="C599" s="3">
        <f>IFERROR(__xludf.DUMMYFUNCTION("""COMPUTED_VALUE"""),169.0)</f>
        <v>169</v>
      </c>
    </row>
    <row r="600">
      <c r="A600" s="2">
        <f>IFERROR(__xludf.DUMMYFUNCTION("""COMPUTED_VALUE"""),44492.0)</f>
        <v>44492</v>
      </c>
      <c r="B600" s="3"/>
      <c r="C600" s="3"/>
    </row>
    <row r="601">
      <c r="A601" s="2">
        <f>IFERROR(__xludf.DUMMYFUNCTION("""COMPUTED_VALUE"""),44493.0)</f>
        <v>44493</v>
      </c>
      <c r="B601" s="3"/>
      <c r="C601" s="3"/>
    </row>
    <row r="602">
      <c r="A602" s="2">
        <f>IFERROR(__xludf.DUMMYFUNCTION("""COMPUTED_VALUE"""),44494.0)</f>
        <v>44494</v>
      </c>
      <c r="B602" s="3">
        <f>IFERROR(__xludf.DUMMYFUNCTION("""COMPUTED_VALUE"""),1588.0)</f>
        <v>1588</v>
      </c>
      <c r="C602" s="3">
        <f>IFERROR(__xludf.DUMMYFUNCTION("""COMPUTED_VALUE"""),191.0)</f>
        <v>191</v>
      </c>
    </row>
    <row r="603">
      <c r="A603" s="2">
        <f>IFERROR(__xludf.DUMMYFUNCTION("""COMPUTED_VALUE"""),44495.0)</f>
        <v>44495</v>
      </c>
      <c r="B603" s="3">
        <f>IFERROR(__xludf.DUMMYFUNCTION("""COMPUTED_VALUE"""),1685.0)</f>
        <v>1685</v>
      </c>
      <c r="C603" s="3">
        <f>IFERROR(__xludf.DUMMYFUNCTION("""COMPUTED_VALUE"""),197.0)</f>
        <v>197</v>
      </c>
    </row>
    <row r="604">
      <c r="A604" s="2">
        <f>IFERROR(__xludf.DUMMYFUNCTION("""COMPUTED_VALUE"""),44496.0)</f>
        <v>44496</v>
      </c>
      <c r="B604" s="3">
        <f>IFERROR(__xludf.DUMMYFUNCTION("""COMPUTED_VALUE"""),1798.0)</f>
        <v>1798</v>
      </c>
      <c r="C604" s="3">
        <f>IFERROR(__xludf.DUMMYFUNCTION("""COMPUTED_VALUE"""),197.0)</f>
        <v>197</v>
      </c>
    </row>
    <row r="605">
      <c r="A605" s="2">
        <f>IFERROR(__xludf.DUMMYFUNCTION("""COMPUTED_VALUE"""),44497.0)</f>
        <v>44497</v>
      </c>
      <c r="B605" s="3">
        <f>IFERROR(__xludf.DUMMYFUNCTION("""COMPUTED_VALUE"""),1970.0)</f>
        <v>1970</v>
      </c>
      <c r="C605" s="3">
        <f>IFERROR(__xludf.DUMMYFUNCTION("""COMPUTED_VALUE"""),204.0)</f>
        <v>204</v>
      </c>
    </row>
    <row r="606">
      <c r="A606" s="2">
        <f>IFERROR(__xludf.DUMMYFUNCTION("""COMPUTED_VALUE"""),44498.0)</f>
        <v>44498</v>
      </c>
      <c r="B606" s="3">
        <f>IFERROR(__xludf.DUMMYFUNCTION("""COMPUTED_VALUE"""),2130.0)</f>
        <v>2130</v>
      </c>
      <c r="C606" s="3">
        <f>IFERROR(__xludf.DUMMYFUNCTION("""COMPUTED_VALUE"""),230.0)</f>
        <v>230</v>
      </c>
    </row>
    <row r="607">
      <c r="A607" s="2">
        <f>IFERROR(__xludf.DUMMYFUNCTION("""COMPUTED_VALUE"""),44499.0)</f>
        <v>44499</v>
      </c>
      <c r="B607" s="3"/>
      <c r="C607" s="3"/>
    </row>
    <row r="608">
      <c r="A608" s="2">
        <f>IFERROR(__xludf.DUMMYFUNCTION("""COMPUTED_VALUE"""),44500.0)</f>
        <v>44500</v>
      </c>
      <c r="B608" s="3"/>
      <c r="C608" s="3"/>
    </row>
    <row r="609">
      <c r="A609" s="2">
        <f>IFERROR(__xludf.DUMMYFUNCTION("""COMPUTED_VALUE"""),44501.0)</f>
        <v>44501</v>
      </c>
      <c r="B609" s="3">
        <f>IFERROR(__xludf.DUMMYFUNCTION("""COMPUTED_VALUE"""),2605.0)</f>
        <v>2605</v>
      </c>
      <c r="C609" s="3">
        <f>IFERROR(__xludf.DUMMYFUNCTION("""COMPUTED_VALUE"""),299.0)</f>
        <v>299</v>
      </c>
    </row>
    <row r="610">
      <c r="A610" s="2">
        <f>IFERROR(__xludf.DUMMYFUNCTION("""COMPUTED_VALUE"""),44502.0)</f>
        <v>44502</v>
      </c>
      <c r="B610" s="3">
        <f>IFERROR(__xludf.DUMMYFUNCTION("""COMPUTED_VALUE"""),2839.0)</f>
        <v>2839</v>
      </c>
      <c r="C610" s="3">
        <f>IFERROR(__xludf.DUMMYFUNCTION("""COMPUTED_VALUE"""),312.0)</f>
        <v>312</v>
      </c>
    </row>
    <row r="611">
      <c r="A611" s="2">
        <f>IFERROR(__xludf.DUMMYFUNCTION("""COMPUTED_VALUE"""),44503.0)</f>
        <v>44503</v>
      </c>
      <c r="B611" s="3">
        <f>IFERROR(__xludf.DUMMYFUNCTION("""COMPUTED_VALUE"""),3172.0)</f>
        <v>3172</v>
      </c>
      <c r="C611" s="3">
        <f>IFERROR(__xludf.DUMMYFUNCTION("""COMPUTED_VALUE"""),350.0)</f>
        <v>350</v>
      </c>
    </row>
    <row r="612">
      <c r="A612" s="2">
        <f>IFERROR(__xludf.DUMMYFUNCTION("""COMPUTED_VALUE"""),44504.0)</f>
        <v>44504</v>
      </c>
      <c r="B612" s="3">
        <f>IFERROR(__xludf.DUMMYFUNCTION("""COMPUTED_VALUE"""),3366.0)</f>
        <v>3366</v>
      </c>
      <c r="C612" s="3">
        <f>IFERROR(__xludf.DUMMYFUNCTION("""COMPUTED_VALUE"""),349.0)</f>
        <v>349</v>
      </c>
    </row>
    <row r="613">
      <c r="A613" s="2">
        <f>IFERROR(__xludf.DUMMYFUNCTION("""COMPUTED_VALUE"""),44505.0)</f>
        <v>44505</v>
      </c>
      <c r="B613" s="3">
        <f>IFERROR(__xludf.DUMMYFUNCTION("""COMPUTED_VALUE"""),3629.0)</f>
        <v>3629</v>
      </c>
      <c r="C613" s="3">
        <f>IFERROR(__xludf.DUMMYFUNCTION("""COMPUTED_VALUE"""),366.0)</f>
        <v>366</v>
      </c>
    </row>
    <row r="614">
      <c r="A614" s="2">
        <f>IFERROR(__xludf.DUMMYFUNCTION("""COMPUTED_VALUE"""),44506.0)</f>
        <v>44506</v>
      </c>
      <c r="B614" s="3"/>
      <c r="C614" s="3"/>
    </row>
    <row r="615">
      <c r="A615" s="2">
        <f>IFERROR(__xludf.DUMMYFUNCTION("""COMPUTED_VALUE"""),44507.0)</f>
        <v>44507</v>
      </c>
      <c r="B615" s="3"/>
      <c r="C615" s="3"/>
    </row>
    <row r="616">
      <c r="A616" s="2">
        <f>IFERROR(__xludf.DUMMYFUNCTION("""COMPUTED_VALUE"""),44508.0)</f>
        <v>44508</v>
      </c>
      <c r="B616" s="3">
        <f>IFERROR(__xludf.DUMMYFUNCTION("""COMPUTED_VALUE"""),3980.0)</f>
        <v>3980</v>
      </c>
      <c r="C616" s="3">
        <f>IFERROR(__xludf.DUMMYFUNCTION("""COMPUTED_VALUE"""),434.0)</f>
        <v>434</v>
      </c>
    </row>
    <row r="617">
      <c r="A617" s="2">
        <f>IFERROR(__xludf.DUMMYFUNCTION("""COMPUTED_VALUE"""),44509.0)</f>
        <v>44509</v>
      </c>
      <c r="B617" s="3">
        <f>IFERROR(__xludf.DUMMYFUNCTION("""COMPUTED_VALUE"""),4522.0)</f>
        <v>4522</v>
      </c>
      <c r="C617" s="3">
        <f>IFERROR(__xludf.DUMMYFUNCTION("""COMPUTED_VALUE"""),452.0)</f>
        <v>452</v>
      </c>
    </row>
    <row r="618">
      <c r="A618" s="2">
        <f>IFERROR(__xludf.DUMMYFUNCTION("""COMPUTED_VALUE"""),44510.0)</f>
        <v>44510</v>
      </c>
      <c r="B618" s="3">
        <f>IFERROR(__xludf.DUMMYFUNCTION("""COMPUTED_VALUE"""),4830.0)</f>
        <v>4830</v>
      </c>
      <c r="C618" s="3">
        <f>IFERROR(__xludf.DUMMYFUNCTION("""COMPUTED_VALUE"""),463.0)</f>
        <v>463</v>
      </c>
    </row>
    <row r="619">
      <c r="A619" s="2">
        <f>IFERROR(__xludf.DUMMYFUNCTION("""COMPUTED_VALUE"""),44511.0)</f>
        <v>44511</v>
      </c>
      <c r="B619" s="3">
        <f>IFERROR(__xludf.DUMMYFUNCTION("""COMPUTED_VALUE"""),4990.0)</f>
        <v>4990</v>
      </c>
      <c r="C619" s="3">
        <f>IFERROR(__xludf.DUMMYFUNCTION("""COMPUTED_VALUE"""),488.0)</f>
        <v>488</v>
      </c>
    </row>
    <row r="620">
      <c r="A620" s="2">
        <f>IFERROR(__xludf.DUMMYFUNCTION("""COMPUTED_VALUE"""),44512.0)</f>
        <v>44512</v>
      </c>
      <c r="B620" s="3">
        <f>IFERROR(__xludf.DUMMYFUNCTION("""COMPUTED_VALUE"""),5147.0)</f>
        <v>5147</v>
      </c>
      <c r="C620" s="3">
        <f>IFERROR(__xludf.DUMMYFUNCTION("""COMPUTED_VALUE"""),509.0)</f>
        <v>509</v>
      </c>
    </row>
    <row r="621">
      <c r="A621" s="2">
        <f>IFERROR(__xludf.DUMMYFUNCTION("""COMPUTED_VALUE"""),44513.0)</f>
        <v>44513</v>
      </c>
      <c r="B621" s="3"/>
      <c r="C621" s="3"/>
    </row>
    <row r="622">
      <c r="A622" s="2">
        <f>IFERROR(__xludf.DUMMYFUNCTION("""COMPUTED_VALUE"""),44514.0)</f>
        <v>44514</v>
      </c>
      <c r="B622" s="3"/>
      <c r="C622" s="3"/>
    </row>
    <row r="623">
      <c r="A623" s="2">
        <f>IFERROR(__xludf.DUMMYFUNCTION("""COMPUTED_VALUE"""),44515.0)</f>
        <v>44515</v>
      </c>
      <c r="B623" s="3">
        <f>IFERROR(__xludf.DUMMYFUNCTION("""COMPUTED_VALUE"""),5286.0)</f>
        <v>5286</v>
      </c>
      <c r="C623" s="3">
        <f>IFERROR(__xludf.DUMMYFUNCTION("""COMPUTED_VALUE"""),519.0)</f>
        <v>519</v>
      </c>
    </row>
    <row r="624">
      <c r="A624" s="2">
        <f>IFERROR(__xludf.DUMMYFUNCTION("""COMPUTED_VALUE"""),44516.0)</f>
        <v>44516</v>
      </c>
      <c r="B624" s="3">
        <f>IFERROR(__xludf.DUMMYFUNCTION("""COMPUTED_VALUE"""),5811.0)</f>
        <v>5811</v>
      </c>
      <c r="C624" s="3">
        <f>IFERROR(__xludf.DUMMYFUNCTION("""COMPUTED_VALUE"""),545.0)</f>
        <v>545</v>
      </c>
    </row>
    <row r="625">
      <c r="A625" s="2">
        <f>IFERROR(__xludf.DUMMYFUNCTION("""COMPUTED_VALUE"""),44517.0)</f>
        <v>44517</v>
      </c>
      <c r="B625" s="3">
        <f>IFERROR(__xludf.DUMMYFUNCTION("""COMPUTED_VALUE"""),5852.0)</f>
        <v>5852</v>
      </c>
      <c r="C625" s="3">
        <f>IFERROR(__xludf.DUMMYFUNCTION("""COMPUTED_VALUE"""),565.0)</f>
        <v>565</v>
      </c>
    </row>
    <row r="626">
      <c r="A626" s="2">
        <f>IFERROR(__xludf.DUMMYFUNCTION("""COMPUTED_VALUE"""),44518.0)</f>
        <v>44518</v>
      </c>
      <c r="B626" s="3">
        <f>IFERROR(__xludf.DUMMYFUNCTION("""COMPUTED_VALUE"""),5969.0)</f>
        <v>5969</v>
      </c>
      <c r="C626" s="3">
        <f>IFERROR(__xludf.DUMMYFUNCTION("""COMPUTED_VALUE"""),606.0)</f>
        <v>606</v>
      </c>
    </row>
    <row r="627">
      <c r="A627" s="2">
        <f>IFERROR(__xludf.DUMMYFUNCTION("""COMPUTED_VALUE"""),44519.0)</f>
        <v>44519</v>
      </c>
      <c r="B627" s="3">
        <f>IFERROR(__xludf.DUMMYFUNCTION("""COMPUTED_VALUE"""),6122.0)</f>
        <v>6122</v>
      </c>
      <c r="C627" s="3">
        <f>IFERROR(__xludf.DUMMYFUNCTION("""COMPUTED_VALUE"""),613.0)</f>
        <v>613</v>
      </c>
    </row>
    <row r="628">
      <c r="A628" s="2">
        <f>IFERROR(__xludf.DUMMYFUNCTION("""COMPUTED_VALUE"""),44520.0)</f>
        <v>44520</v>
      </c>
      <c r="B628" s="3"/>
      <c r="C628" s="3"/>
    </row>
    <row r="629">
      <c r="A629" s="2">
        <f>IFERROR(__xludf.DUMMYFUNCTION("""COMPUTED_VALUE"""),44521.0)</f>
        <v>44521</v>
      </c>
      <c r="B629" s="3"/>
      <c r="C629" s="3"/>
    </row>
    <row r="630">
      <c r="A630" s="2">
        <f>IFERROR(__xludf.DUMMYFUNCTION("""COMPUTED_VALUE"""),44522.0)</f>
        <v>44522</v>
      </c>
      <c r="B630" s="3">
        <f>IFERROR(__xludf.DUMMYFUNCTION("""COMPUTED_VALUE"""),6451.0)</f>
        <v>6451</v>
      </c>
      <c r="C630" s="3">
        <f>IFERROR(__xludf.DUMMYFUNCTION("""COMPUTED_VALUE"""),649.0)</f>
        <v>649</v>
      </c>
    </row>
    <row r="631">
      <c r="A631" s="2">
        <f>IFERROR(__xludf.DUMMYFUNCTION("""COMPUTED_VALUE"""),44523.0)</f>
        <v>44523</v>
      </c>
      <c r="B631" s="3">
        <f>IFERROR(__xludf.DUMMYFUNCTION("""COMPUTED_VALUE"""),6830.0)</f>
        <v>6830</v>
      </c>
      <c r="C631" s="3">
        <f>IFERROR(__xludf.DUMMYFUNCTION("""COMPUTED_VALUE"""),663.0)</f>
        <v>663</v>
      </c>
    </row>
    <row r="632">
      <c r="A632" s="2">
        <f>IFERROR(__xludf.DUMMYFUNCTION("""COMPUTED_VALUE"""),44524.0)</f>
        <v>44524</v>
      </c>
      <c r="B632" s="3">
        <f>IFERROR(__xludf.DUMMYFUNCTION("""COMPUTED_VALUE"""),6840.0)</f>
        <v>6840</v>
      </c>
      <c r="C632" s="3">
        <f>IFERROR(__xludf.DUMMYFUNCTION("""COMPUTED_VALUE"""),664.0)</f>
        <v>664</v>
      </c>
    </row>
    <row r="633">
      <c r="A633" s="2">
        <f>IFERROR(__xludf.DUMMYFUNCTION("""COMPUTED_VALUE"""),44525.0)</f>
        <v>44525</v>
      </c>
      <c r="B633" s="3">
        <f>IFERROR(__xludf.DUMMYFUNCTION("""COMPUTED_VALUE"""),6858.0)</f>
        <v>6858</v>
      </c>
      <c r="C633" s="3">
        <f>IFERROR(__xludf.DUMMYFUNCTION("""COMPUTED_VALUE"""),680.0)</f>
        <v>680</v>
      </c>
    </row>
    <row r="634">
      <c r="A634" s="2">
        <f>IFERROR(__xludf.DUMMYFUNCTION("""COMPUTED_VALUE"""),44526.0)</f>
        <v>44526</v>
      </c>
      <c r="B634" s="3">
        <f>IFERROR(__xludf.DUMMYFUNCTION("""COMPUTED_VALUE"""),6913.0)</f>
        <v>6913</v>
      </c>
      <c r="C634" s="3">
        <f>IFERROR(__xludf.DUMMYFUNCTION("""COMPUTED_VALUE"""),695.0)</f>
        <v>695</v>
      </c>
    </row>
    <row r="635">
      <c r="A635" s="2">
        <f>IFERROR(__xludf.DUMMYFUNCTION("""COMPUTED_VALUE"""),44527.0)</f>
        <v>44527</v>
      </c>
      <c r="B635" s="3"/>
      <c r="C635" s="3"/>
    </row>
    <row r="636">
      <c r="A636" s="2">
        <f>IFERROR(__xludf.DUMMYFUNCTION("""COMPUTED_VALUE"""),44528.0)</f>
        <v>44528</v>
      </c>
      <c r="B636" s="3"/>
      <c r="C636" s="3"/>
    </row>
    <row r="637">
      <c r="A637" s="2">
        <f>IFERROR(__xludf.DUMMYFUNCTION("""COMPUTED_VALUE"""),44529.0)</f>
        <v>44529</v>
      </c>
      <c r="B637" s="3">
        <f>IFERROR(__xludf.DUMMYFUNCTION("""COMPUTED_VALUE"""),7438.0)</f>
        <v>7438</v>
      </c>
      <c r="C637" s="3">
        <f>IFERROR(__xludf.DUMMYFUNCTION("""COMPUTED_VALUE"""),538.0)</f>
        <v>538</v>
      </c>
    </row>
    <row r="638">
      <c r="A638" s="2">
        <f>IFERROR(__xludf.DUMMYFUNCTION("""COMPUTED_VALUE"""),44530.0)</f>
        <v>44530</v>
      </c>
      <c r="B638" s="3">
        <f>IFERROR(__xludf.DUMMYFUNCTION("""COMPUTED_VALUE"""),7596.0)</f>
        <v>7596</v>
      </c>
      <c r="C638" s="3">
        <f>IFERROR(__xludf.DUMMYFUNCTION("""COMPUTED_VALUE"""),513.0)</f>
        <v>513</v>
      </c>
    </row>
    <row r="639">
      <c r="A639" s="2">
        <f>IFERROR(__xludf.DUMMYFUNCTION("""COMPUTED_VALUE"""),44531.0)</f>
        <v>44531</v>
      </c>
      <c r="B639" s="3">
        <f>IFERROR(__xludf.DUMMYFUNCTION("""COMPUTED_VALUE"""),7546.0)</f>
        <v>7546</v>
      </c>
      <c r="C639" s="3">
        <f>IFERROR(__xludf.DUMMYFUNCTION("""COMPUTED_VALUE"""),562.0)</f>
        <v>562</v>
      </c>
    </row>
    <row r="640">
      <c r="A640" s="2">
        <f>IFERROR(__xludf.DUMMYFUNCTION("""COMPUTED_VALUE"""),44532.0)</f>
        <v>44532</v>
      </c>
      <c r="B640" s="3">
        <f>IFERROR(__xludf.DUMMYFUNCTION("""COMPUTED_VALUE"""),7450.0)</f>
        <v>7450</v>
      </c>
      <c r="C640" s="3">
        <f>IFERROR(__xludf.DUMMYFUNCTION("""COMPUTED_VALUE"""),550.0)</f>
        <v>550</v>
      </c>
    </row>
    <row r="641">
      <c r="A641" s="2">
        <f>IFERROR(__xludf.DUMMYFUNCTION("""COMPUTED_VALUE"""),44533.0)</f>
        <v>44533</v>
      </c>
      <c r="B641" s="3">
        <f>IFERROR(__xludf.DUMMYFUNCTION("""COMPUTED_VALUE"""),7463.0)</f>
        <v>7463</v>
      </c>
      <c r="C641" s="3">
        <f>IFERROR(__xludf.DUMMYFUNCTION("""COMPUTED_VALUE"""),566.0)</f>
        <v>566</v>
      </c>
    </row>
    <row r="642">
      <c r="A642" s="2">
        <f>IFERROR(__xludf.DUMMYFUNCTION("""COMPUTED_VALUE"""),44534.0)</f>
        <v>44534</v>
      </c>
      <c r="B642" s="3"/>
      <c r="C642" s="3"/>
    </row>
    <row r="643">
      <c r="A643" s="2">
        <f>IFERROR(__xludf.DUMMYFUNCTION("""COMPUTED_VALUE"""),44535.0)</f>
        <v>44535</v>
      </c>
      <c r="B643" s="3"/>
      <c r="C643" s="3"/>
    </row>
    <row r="644">
      <c r="A644" s="2">
        <f>IFERROR(__xludf.DUMMYFUNCTION("""COMPUTED_VALUE"""),44536.0)</f>
        <v>44536</v>
      </c>
      <c r="B644" s="3">
        <f>IFERROR(__xludf.DUMMYFUNCTION("""COMPUTED_VALUE"""),7440.0)</f>
        <v>7440</v>
      </c>
      <c r="C644" s="3">
        <f>IFERROR(__xludf.DUMMYFUNCTION("""COMPUTED_VALUE"""),586.0)</f>
        <v>586</v>
      </c>
    </row>
    <row r="645">
      <c r="A645" s="2">
        <f>IFERROR(__xludf.DUMMYFUNCTION("""COMPUTED_VALUE"""),44537.0)</f>
        <v>44537</v>
      </c>
      <c r="B645" s="3">
        <f>IFERROR(__xludf.DUMMYFUNCTION("""COMPUTED_VALUE"""),7568.0)</f>
        <v>7568</v>
      </c>
      <c r="C645" s="3">
        <f>IFERROR(__xludf.DUMMYFUNCTION("""COMPUTED_VALUE"""),618.0)</f>
        <v>618</v>
      </c>
    </row>
    <row r="646">
      <c r="A646" s="2">
        <f>IFERROR(__xludf.DUMMYFUNCTION("""COMPUTED_VALUE"""),44538.0)</f>
        <v>44538</v>
      </c>
      <c r="B646" s="3">
        <f>IFERROR(__xludf.DUMMYFUNCTION("""COMPUTED_VALUE"""),7206.0)</f>
        <v>7206</v>
      </c>
      <c r="C646" s="3">
        <f>IFERROR(__xludf.DUMMYFUNCTION("""COMPUTED_VALUE"""),607.0)</f>
        <v>607</v>
      </c>
    </row>
    <row r="647">
      <c r="A647" s="2">
        <f>IFERROR(__xludf.DUMMYFUNCTION("""COMPUTED_VALUE"""),44539.0)</f>
        <v>44539</v>
      </c>
      <c r="B647" s="3">
        <f>IFERROR(__xludf.DUMMYFUNCTION("""COMPUTED_VALUE"""),7119.0)</f>
        <v>7119</v>
      </c>
      <c r="C647" s="3">
        <f>IFERROR(__xludf.DUMMYFUNCTION("""COMPUTED_VALUE"""),579.0)</f>
        <v>579</v>
      </c>
    </row>
    <row r="648">
      <c r="A648" s="2">
        <f>IFERROR(__xludf.DUMMYFUNCTION("""COMPUTED_VALUE"""),44540.0)</f>
        <v>44540</v>
      </c>
      <c r="B648" s="3">
        <f>IFERROR(__xludf.DUMMYFUNCTION("""COMPUTED_VALUE"""),6939.0)</f>
        <v>6939</v>
      </c>
      <c r="C648" s="3">
        <f>IFERROR(__xludf.DUMMYFUNCTION("""COMPUTED_VALUE"""),573.0)</f>
        <v>573</v>
      </c>
    </row>
    <row r="649">
      <c r="A649" s="2">
        <f>IFERROR(__xludf.DUMMYFUNCTION("""COMPUTED_VALUE"""),44541.0)</f>
        <v>44541</v>
      </c>
      <c r="B649" s="3"/>
      <c r="C649" s="3"/>
    </row>
    <row r="650">
      <c r="A650" s="2">
        <f>IFERROR(__xludf.DUMMYFUNCTION("""COMPUTED_VALUE"""),44542.0)</f>
        <v>44542</v>
      </c>
      <c r="B650" s="3"/>
      <c r="C650" s="3"/>
    </row>
    <row r="651">
      <c r="A651" s="2">
        <f>IFERROR(__xludf.DUMMYFUNCTION("""COMPUTED_VALUE"""),44543.0)</f>
        <v>44543</v>
      </c>
      <c r="B651" s="3">
        <f>IFERROR(__xludf.DUMMYFUNCTION("""COMPUTED_VALUE"""),6531.0)</f>
        <v>6531</v>
      </c>
      <c r="C651" s="3">
        <f>IFERROR(__xludf.DUMMYFUNCTION("""COMPUTED_VALUE"""),565.0)</f>
        <v>565</v>
      </c>
    </row>
    <row r="652">
      <c r="A652" s="2">
        <f>IFERROR(__xludf.DUMMYFUNCTION("""COMPUTED_VALUE"""),44544.0)</f>
        <v>44544</v>
      </c>
      <c r="B652" s="3">
        <f>IFERROR(__xludf.DUMMYFUNCTION("""COMPUTED_VALUE"""),6507.0)</f>
        <v>6507</v>
      </c>
      <c r="C652" s="3">
        <f>IFERROR(__xludf.DUMMYFUNCTION("""COMPUTED_VALUE"""),563.0)</f>
        <v>563</v>
      </c>
    </row>
    <row r="653">
      <c r="A653" s="2">
        <f>IFERROR(__xludf.DUMMYFUNCTION("""COMPUTED_VALUE"""),44545.0)</f>
        <v>44545</v>
      </c>
      <c r="B653" s="3">
        <f>IFERROR(__xludf.DUMMYFUNCTION("""COMPUTED_VALUE"""),6337.0)</f>
        <v>6337</v>
      </c>
      <c r="C653" s="3">
        <f>IFERROR(__xludf.DUMMYFUNCTION("""COMPUTED_VALUE"""),540.0)</f>
        <v>540</v>
      </c>
    </row>
    <row r="654">
      <c r="A654" s="2">
        <f>IFERROR(__xludf.DUMMYFUNCTION("""COMPUTED_VALUE"""),44546.0)</f>
        <v>44546</v>
      </c>
      <c r="B654" s="3">
        <f>IFERROR(__xludf.DUMMYFUNCTION("""COMPUTED_VALUE"""),6109.0)</f>
        <v>6109</v>
      </c>
      <c r="C654" s="3">
        <f>IFERROR(__xludf.DUMMYFUNCTION("""COMPUTED_VALUE"""),542.0)</f>
        <v>542</v>
      </c>
    </row>
    <row r="655">
      <c r="A655" s="2">
        <f>IFERROR(__xludf.DUMMYFUNCTION("""COMPUTED_VALUE"""),44547.0)</f>
        <v>44547</v>
      </c>
      <c r="B655" s="3">
        <f>IFERROR(__xludf.DUMMYFUNCTION("""COMPUTED_VALUE"""),5856.0)</f>
        <v>5856</v>
      </c>
      <c r="C655" s="3">
        <f>IFERROR(__xludf.DUMMYFUNCTION("""COMPUTED_VALUE"""),519.0)</f>
        <v>519</v>
      </c>
    </row>
    <row r="656">
      <c r="A656" s="2">
        <f>IFERROR(__xludf.DUMMYFUNCTION("""COMPUTED_VALUE"""),44548.0)</f>
        <v>44548</v>
      </c>
      <c r="B656" s="3"/>
      <c r="C656" s="3"/>
    </row>
    <row r="657">
      <c r="A657" s="2">
        <f>IFERROR(__xludf.DUMMYFUNCTION("""COMPUTED_VALUE"""),44549.0)</f>
        <v>44549</v>
      </c>
      <c r="B657" s="3"/>
      <c r="C657" s="3"/>
    </row>
    <row r="658">
      <c r="A658" s="2">
        <f>IFERROR(__xludf.DUMMYFUNCTION("""COMPUTED_VALUE"""),44550.0)</f>
        <v>44550</v>
      </c>
      <c r="B658" s="3">
        <f>IFERROR(__xludf.DUMMYFUNCTION("""COMPUTED_VALUE"""),5537.0)</f>
        <v>5537</v>
      </c>
      <c r="C658" s="3">
        <f>IFERROR(__xludf.DUMMYFUNCTION("""COMPUTED_VALUE"""),503.0)</f>
        <v>503</v>
      </c>
    </row>
    <row r="659">
      <c r="A659" s="2">
        <f>IFERROR(__xludf.DUMMYFUNCTION("""COMPUTED_VALUE"""),44551.0)</f>
        <v>44551</v>
      </c>
      <c r="B659" s="3">
        <f>IFERROR(__xludf.DUMMYFUNCTION("""COMPUTED_VALUE"""),5527.0)</f>
        <v>5527</v>
      </c>
      <c r="C659" s="3">
        <f>IFERROR(__xludf.DUMMYFUNCTION("""COMPUTED_VALUE"""),501.0)</f>
        <v>501</v>
      </c>
    </row>
    <row r="660">
      <c r="A660" s="2">
        <f>IFERROR(__xludf.DUMMYFUNCTION("""COMPUTED_VALUE"""),44552.0)</f>
        <v>44552</v>
      </c>
      <c r="B660" s="3">
        <f>IFERROR(__xludf.DUMMYFUNCTION("""COMPUTED_VALUE"""),5159.0)</f>
        <v>5159</v>
      </c>
      <c r="C660" s="3">
        <f>IFERROR(__xludf.DUMMYFUNCTION("""COMPUTED_VALUE"""),464.0)</f>
        <v>464</v>
      </c>
    </row>
    <row r="661">
      <c r="A661" s="2">
        <f>IFERROR(__xludf.DUMMYFUNCTION("""COMPUTED_VALUE"""),44553.0)</f>
        <v>44553</v>
      </c>
      <c r="B661" s="3">
        <f>IFERROR(__xludf.DUMMYFUNCTION("""COMPUTED_VALUE"""),4827.0)</f>
        <v>4827</v>
      </c>
      <c r="C661" s="3">
        <f>IFERROR(__xludf.DUMMYFUNCTION("""COMPUTED_VALUE"""),454.0)</f>
        <v>454</v>
      </c>
    </row>
    <row r="662">
      <c r="A662" s="2">
        <f>IFERROR(__xludf.DUMMYFUNCTION("""COMPUTED_VALUE"""),44554.0)</f>
        <v>44554</v>
      </c>
      <c r="B662" s="3"/>
      <c r="C662" s="3"/>
    </row>
    <row r="663">
      <c r="A663" s="2">
        <f>IFERROR(__xludf.DUMMYFUNCTION("""COMPUTED_VALUE"""),44555.0)</f>
        <v>44555</v>
      </c>
      <c r="B663" s="3"/>
      <c r="C663" s="3"/>
    </row>
    <row r="664">
      <c r="A664" s="2">
        <f>IFERROR(__xludf.DUMMYFUNCTION("""COMPUTED_VALUE"""),44556.0)</f>
        <v>44556</v>
      </c>
      <c r="B664" s="3"/>
      <c r="C664" s="3"/>
    </row>
    <row r="665">
      <c r="A665" s="2">
        <f>IFERROR(__xludf.DUMMYFUNCTION("""COMPUTED_VALUE"""),44557.0)</f>
        <v>44557</v>
      </c>
      <c r="B665" s="3">
        <f>IFERROR(__xludf.DUMMYFUNCTION("""COMPUTED_VALUE"""),4063.0)</f>
        <v>4063</v>
      </c>
      <c r="C665" s="3">
        <f>IFERROR(__xludf.DUMMYFUNCTION("""COMPUTED_VALUE"""),409.0)</f>
        <v>409</v>
      </c>
    </row>
    <row r="666">
      <c r="A666" s="2">
        <f>IFERROR(__xludf.DUMMYFUNCTION("""COMPUTED_VALUE"""),44558.0)</f>
        <v>44558</v>
      </c>
      <c r="B666" s="3">
        <f>IFERROR(__xludf.DUMMYFUNCTION("""COMPUTED_VALUE"""),4019.0)</f>
        <v>4019</v>
      </c>
      <c r="C666" s="3">
        <f>IFERROR(__xludf.DUMMYFUNCTION("""COMPUTED_VALUE"""),374.0)</f>
        <v>374</v>
      </c>
    </row>
    <row r="667">
      <c r="A667" s="2">
        <f>IFERROR(__xludf.DUMMYFUNCTION("""COMPUTED_VALUE"""),44559.0)</f>
        <v>44559</v>
      </c>
      <c r="B667" s="3">
        <f>IFERROR(__xludf.DUMMYFUNCTION("""COMPUTED_VALUE"""),3854.0)</f>
        <v>3854</v>
      </c>
      <c r="C667" s="3">
        <f>IFERROR(__xludf.DUMMYFUNCTION("""COMPUTED_VALUE"""),357.0)</f>
        <v>357</v>
      </c>
    </row>
    <row r="668">
      <c r="A668" s="2">
        <f>IFERROR(__xludf.DUMMYFUNCTION("""COMPUTED_VALUE"""),44560.0)</f>
        <v>44560</v>
      </c>
      <c r="B668" s="3">
        <f>IFERROR(__xludf.DUMMYFUNCTION("""COMPUTED_VALUE"""),3697.0)</f>
        <v>3697</v>
      </c>
      <c r="C668" s="3">
        <f>IFERROR(__xludf.DUMMYFUNCTION("""COMPUTED_VALUE"""),342.0)</f>
        <v>342</v>
      </c>
    </row>
    <row r="669">
      <c r="A669" s="2">
        <f>IFERROR(__xludf.DUMMYFUNCTION("""COMPUTED_VALUE"""),44561.0)</f>
        <v>44561</v>
      </c>
      <c r="B669" s="3">
        <f>IFERROR(__xludf.DUMMYFUNCTION("""COMPUTED_VALUE"""),3492.0)</f>
        <v>3492</v>
      </c>
      <c r="C669" s="3">
        <f>IFERROR(__xludf.DUMMYFUNCTION("""COMPUTED_VALUE"""),334.0)</f>
        <v>334</v>
      </c>
    </row>
    <row r="670">
      <c r="A670" s="2">
        <f>IFERROR(__xludf.DUMMYFUNCTION("""COMPUTED_VALUE"""),44562.0)</f>
        <v>44562</v>
      </c>
      <c r="B670" s="3"/>
      <c r="C670" s="3"/>
    </row>
    <row r="671">
      <c r="A671" s="2">
        <f>IFERROR(__xludf.DUMMYFUNCTION("""COMPUTED_VALUE"""),44563.0)</f>
        <v>44563</v>
      </c>
      <c r="B671" s="3"/>
      <c r="C671" s="3"/>
    </row>
    <row r="672">
      <c r="A672" s="2">
        <f>IFERROR(__xludf.DUMMYFUNCTION("""COMPUTED_VALUE"""),44564.0)</f>
        <v>44564</v>
      </c>
      <c r="B672" s="3">
        <f>IFERROR(__xludf.DUMMYFUNCTION("""COMPUTED_VALUE"""),3313.0)</f>
        <v>3313</v>
      </c>
      <c r="C672" s="3">
        <f>IFERROR(__xludf.DUMMYFUNCTION("""COMPUTED_VALUE"""),318.0)</f>
        <v>318</v>
      </c>
    </row>
    <row r="673">
      <c r="A673" s="2">
        <f>IFERROR(__xludf.DUMMYFUNCTION("""COMPUTED_VALUE"""),44565.0)</f>
        <v>44565</v>
      </c>
      <c r="B673" s="3">
        <f>IFERROR(__xludf.DUMMYFUNCTION("""COMPUTED_VALUE"""),3335.0)</f>
        <v>3335</v>
      </c>
      <c r="C673" s="3">
        <f>IFERROR(__xludf.DUMMYFUNCTION("""COMPUTED_VALUE"""),316.0)</f>
        <v>316</v>
      </c>
    </row>
    <row r="674">
      <c r="A674" s="2">
        <f>IFERROR(__xludf.DUMMYFUNCTION("""COMPUTED_VALUE"""),44566.0)</f>
        <v>44566</v>
      </c>
      <c r="B674" s="3">
        <f>IFERROR(__xludf.DUMMYFUNCTION("""COMPUTED_VALUE"""),3090.0)</f>
        <v>3090</v>
      </c>
      <c r="C674" s="3">
        <f>IFERROR(__xludf.DUMMYFUNCTION("""COMPUTED_VALUE"""),307.0)</f>
        <v>307</v>
      </c>
    </row>
    <row r="675">
      <c r="A675" s="2">
        <f>IFERROR(__xludf.DUMMYFUNCTION("""COMPUTED_VALUE"""),44567.0)</f>
        <v>44567</v>
      </c>
      <c r="B675" s="3">
        <f>IFERROR(__xludf.DUMMYFUNCTION("""COMPUTED_VALUE"""),3101.0)</f>
        <v>3101</v>
      </c>
      <c r="C675" s="3">
        <f>IFERROR(__xludf.DUMMYFUNCTION("""COMPUTED_VALUE"""),307.0)</f>
        <v>307</v>
      </c>
    </row>
    <row r="676">
      <c r="A676" s="2">
        <f>IFERROR(__xludf.DUMMYFUNCTION("""COMPUTED_VALUE"""),44568.0)</f>
        <v>44568</v>
      </c>
      <c r="B676" s="3">
        <f>IFERROR(__xludf.DUMMYFUNCTION("""COMPUTED_VALUE"""),3070.0)</f>
        <v>3070</v>
      </c>
      <c r="C676" s="3">
        <f>IFERROR(__xludf.DUMMYFUNCTION("""COMPUTED_VALUE"""),291.0)</f>
        <v>291</v>
      </c>
    </row>
    <row r="677">
      <c r="A677" s="2">
        <f>IFERROR(__xludf.DUMMYFUNCTION("""COMPUTED_VALUE"""),44569.0)</f>
        <v>44569</v>
      </c>
      <c r="B677" s="3"/>
      <c r="C677" s="3"/>
    </row>
    <row r="678">
      <c r="A678" s="2">
        <f>IFERROR(__xludf.DUMMYFUNCTION("""COMPUTED_VALUE"""),44570.0)</f>
        <v>44570</v>
      </c>
      <c r="B678" s="3"/>
      <c r="C678" s="3"/>
    </row>
    <row r="679">
      <c r="A679" s="2">
        <f>IFERROR(__xludf.DUMMYFUNCTION("""COMPUTED_VALUE"""),44571.0)</f>
        <v>44571</v>
      </c>
      <c r="B679" s="3">
        <f>IFERROR(__xludf.DUMMYFUNCTION("""COMPUTED_VALUE"""),2931.0)</f>
        <v>2931</v>
      </c>
      <c r="C679" s="3">
        <f>IFERROR(__xludf.DUMMYFUNCTION("""COMPUTED_VALUE"""),281.0)</f>
        <v>281</v>
      </c>
    </row>
    <row r="680">
      <c r="A680" s="2">
        <f>IFERROR(__xludf.DUMMYFUNCTION("""COMPUTED_VALUE"""),44572.0)</f>
        <v>44572</v>
      </c>
      <c r="B680" s="3">
        <f>IFERROR(__xludf.DUMMYFUNCTION("""COMPUTED_VALUE"""),2932.0)</f>
        <v>2932</v>
      </c>
      <c r="C680" s="3">
        <f>IFERROR(__xludf.DUMMYFUNCTION("""COMPUTED_VALUE"""),274.0)</f>
        <v>274</v>
      </c>
    </row>
    <row r="681">
      <c r="A681" s="2">
        <f>IFERROR(__xludf.DUMMYFUNCTION("""COMPUTED_VALUE"""),44573.0)</f>
        <v>44573</v>
      </c>
      <c r="B681" s="3">
        <f>IFERROR(__xludf.DUMMYFUNCTION("""COMPUTED_VALUE"""),2758.0)</f>
        <v>2758</v>
      </c>
      <c r="C681" s="3">
        <f>IFERROR(__xludf.DUMMYFUNCTION("""COMPUTED_VALUE"""),257.0)</f>
        <v>257</v>
      </c>
    </row>
    <row r="682">
      <c r="A682" s="2">
        <f>IFERROR(__xludf.DUMMYFUNCTION("""COMPUTED_VALUE"""),44574.0)</f>
        <v>44574</v>
      </c>
      <c r="B682" s="3">
        <f>IFERROR(__xludf.DUMMYFUNCTION("""COMPUTED_VALUE"""),2647.0)</f>
        <v>2647</v>
      </c>
      <c r="C682" s="3">
        <f>IFERROR(__xludf.DUMMYFUNCTION("""COMPUTED_VALUE"""),249.0)</f>
        <v>249</v>
      </c>
    </row>
    <row r="683">
      <c r="A683" s="2">
        <f>IFERROR(__xludf.DUMMYFUNCTION("""COMPUTED_VALUE"""),44575.0)</f>
        <v>44575</v>
      </c>
      <c r="B683" s="3">
        <f>IFERROR(__xludf.DUMMYFUNCTION("""COMPUTED_VALUE"""),2611.0)</f>
        <v>2611</v>
      </c>
      <c r="C683" s="3">
        <f>IFERROR(__xludf.DUMMYFUNCTION("""COMPUTED_VALUE"""),243.0)</f>
        <v>243</v>
      </c>
    </row>
    <row r="684">
      <c r="A684" s="2">
        <f>IFERROR(__xludf.DUMMYFUNCTION("""COMPUTED_VALUE"""),44576.0)</f>
        <v>44576</v>
      </c>
      <c r="B684" s="3"/>
      <c r="C684" s="3"/>
    </row>
    <row r="685">
      <c r="A685" s="2">
        <f>IFERROR(__xludf.DUMMYFUNCTION("""COMPUTED_VALUE"""),44577.0)</f>
        <v>44577</v>
      </c>
      <c r="B685" s="3"/>
      <c r="C685" s="3"/>
    </row>
    <row r="686">
      <c r="A686" s="2">
        <f>IFERROR(__xludf.DUMMYFUNCTION("""COMPUTED_VALUE"""),44578.0)</f>
        <v>44578</v>
      </c>
      <c r="B686" s="3">
        <f>IFERROR(__xludf.DUMMYFUNCTION("""COMPUTED_VALUE"""),2630.0)</f>
        <v>2630</v>
      </c>
      <c r="C686" s="3">
        <f>IFERROR(__xludf.DUMMYFUNCTION("""COMPUTED_VALUE"""),228.0)</f>
        <v>228</v>
      </c>
    </row>
    <row r="687">
      <c r="A687" s="2">
        <f>IFERROR(__xludf.DUMMYFUNCTION("""COMPUTED_VALUE"""),44579.0)</f>
        <v>44579</v>
      </c>
      <c r="B687" s="3">
        <f>IFERROR(__xludf.DUMMYFUNCTION("""COMPUTED_VALUE"""),2689.0)</f>
        <v>2689</v>
      </c>
      <c r="C687" s="3">
        <f>IFERROR(__xludf.DUMMYFUNCTION("""COMPUTED_VALUE"""),217.0)</f>
        <v>217</v>
      </c>
    </row>
    <row r="688">
      <c r="A688" s="2">
        <f>IFERROR(__xludf.DUMMYFUNCTION("""COMPUTED_VALUE"""),44580.0)</f>
        <v>44580</v>
      </c>
      <c r="B688" s="3">
        <f>IFERROR(__xludf.DUMMYFUNCTION("""COMPUTED_VALUE"""),2645.0)</f>
        <v>2645</v>
      </c>
      <c r="C688" s="3">
        <f>IFERROR(__xludf.DUMMYFUNCTION("""COMPUTED_VALUE"""),208.0)</f>
        <v>208</v>
      </c>
    </row>
    <row r="689">
      <c r="A689" s="2">
        <f>IFERROR(__xludf.DUMMYFUNCTION("""COMPUTED_VALUE"""),44581.0)</f>
        <v>44581</v>
      </c>
      <c r="B689" s="3">
        <f>IFERROR(__xludf.DUMMYFUNCTION("""COMPUTED_VALUE"""),2673.0)</f>
        <v>2673</v>
      </c>
      <c r="C689" s="3">
        <f>IFERROR(__xludf.DUMMYFUNCTION("""COMPUTED_VALUE"""),202.0)</f>
        <v>202</v>
      </c>
    </row>
    <row r="690">
      <c r="A690" s="2">
        <f>IFERROR(__xludf.DUMMYFUNCTION("""COMPUTED_VALUE"""),44582.0)</f>
        <v>44582</v>
      </c>
      <c r="B690" s="3">
        <f>IFERROR(__xludf.DUMMYFUNCTION("""COMPUTED_VALUE"""),2674.0)</f>
        <v>2674</v>
      </c>
      <c r="C690" s="3">
        <f>IFERROR(__xludf.DUMMYFUNCTION("""COMPUTED_VALUE"""),201.0)</f>
        <v>201</v>
      </c>
    </row>
    <row r="691">
      <c r="A691" s="2">
        <f>IFERROR(__xludf.DUMMYFUNCTION("""COMPUTED_VALUE"""),44583.0)</f>
        <v>44583</v>
      </c>
      <c r="B691" s="3"/>
      <c r="C691" s="3"/>
    </row>
    <row r="692">
      <c r="A692" s="2">
        <f>IFERROR(__xludf.DUMMYFUNCTION("""COMPUTED_VALUE"""),44584.0)</f>
        <v>44584</v>
      </c>
      <c r="B692" s="3"/>
      <c r="C692" s="3"/>
    </row>
    <row r="693">
      <c r="A693" s="2">
        <f>IFERROR(__xludf.DUMMYFUNCTION("""COMPUTED_VALUE"""),44585.0)</f>
        <v>44585</v>
      </c>
      <c r="B693" s="3">
        <f>IFERROR(__xludf.DUMMYFUNCTION("""COMPUTED_VALUE"""),2921.0)</f>
        <v>2921</v>
      </c>
      <c r="C693" s="3">
        <f>IFERROR(__xludf.DUMMYFUNCTION("""COMPUTED_VALUE"""),176.0)</f>
        <v>176</v>
      </c>
    </row>
    <row r="694">
      <c r="A694" s="2">
        <f>IFERROR(__xludf.DUMMYFUNCTION("""COMPUTED_VALUE"""),44586.0)</f>
        <v>44586</v>
      </c>
      <c r="B694" s="3">
        <f>IFERROR(__xludf.DUMMYFUNCTION("""COMPUTED_VALUE"""),3115.0)</f>
        <v>3115</v>
      </c>
      <c r="C694" s="3">
        <f>IFERROR(__xludf.DUMMYFUNCTION("""COMPUTED_VALUE"""),177.0)</f>
        <v>177</v>
      </c>
    </row>
    <row r="695">
      <c r="A695" s="2">
        <f>IFERROR(__xludf.DUMMYFUNCTION("""COMPUTED_VALUE"""),44587.0)</f>
        <v>44587</v>
      </c>
      <c r="B695" s="3">
        <f>IFERROR(__xludf.DUMMYFUNCTION("""COMPUTED_VALUE"""),3145.0)</f>
        <v>3145</v>
      </c>
      <c r="C695" s="3">
        <f>IFERROR(__xludf.DUMMYFUNCTION("""COMPUTED_VALUE"""),164.0)</f>
        <v>164</v>
      </c>
    </row>
    <row r="696">
      <c r="A696" s="2">
        <f>IFERROR(__xludf.DUMMYFUNCTION("""COMPUTED_VALUE"""),44588.0)</f>
        <v>44588</v>
      </c>
      <c r="B696" s="3">
        <f>IFERROR(__xludf.DUMMYFUNCTION("""COMPUTED_VALUE"""),3267.0)</f>
        <v>3267</v>
      </c>
      <c r="C696" s="3">
        <f>IFERROR(__xludf.DUMMYFUNCTION("""COMPUTED_VALUE"""),157.0)</f>
        <v>157</v>
      </c>
    </row>
    <row r="697">
      <c r="A697" s="2">
        <f>IFERROR(__xludf.DUMMYFUNCTION("""COMPUTED_VALUE"""),44589.0)</f>
        <v>44589</v>
      </c>
      <c r="B697" s="3">
        <f>IFERROR(__xludf.DUMMYFUNCTION("""COMPUTED_VALUE"""),3463.0)</f>
        <v>3463</v>
      </c>
      <c r="C697" s="3">
        <f>IFERROR(__xludf.DUMMYFUNCTION("""COMPUTED_VALUE"""),145.0)</f>
        <v>145</v>
      </c>
    </row>
    <row r="698">
      <c r="A698" s="2">
        <f>IFERROR(__xludf.DUMMYFUNCTION("""COMPUTED_VALUE"""),44590.0)</f>
        <v>44590</v>
      </c>
      <c r="B698" s="3"/>
      <c r="C698" s="3"/>
    </row>
    <row r="699">
      <c r="A699" s="2">
        <f>IFERROR(__xludf.DUMMYFUNCTION("""COMPUTED_VALUE"""),44591.0)</f>
        <v>44591</v>
      </c>
      <c r="B699" s="3"/>
      <c r="C699" s="3"/>
    </row>
    <row r="700">
      <c r="A700" s="2">
        <f>IFERROR(__xludf.DUMMYFUNCTION("""COMPUTED_VALUE"""),44592.0)</f>
        <v>44592</v>
      </c>
      <c r="B700" s="3">
        <f>IFERROR(__xludf.DUMMYFUNCTION("""COMPUTED_VALUE"""),3903.0)</f>
        <v>3903</v>
      </c>
      <c r="C700" s="3">
        <f>IFERROR(__xludf.DUMMYFUNCTION("""COMPUTED_VALUE"""),150.0)</f>
        <v>150</v>
      </c>
    </row>
    <row r="701">
      <c r="A701" s="2">
        <f>IFERROR(__xludf.DUMMYFUNCTION("""COMPUTED_VALUE"""),44593.0)</f>
        <v>44593</v>
      </c>
      <c r="B701" s="3">
        <f>IFERROR(__xludf.DUMMYFUNCTION("""COMPUTED_VALUE"""),4218.0)</f>
        <v>4218</v>
      </c>
      <c r="C701" s="3">
        <f>IFERROR(__xludf.DUMMYFUNCTION("""COMPUTED_VALUE"""),169.0)</f>
        <v>169</v>
      </c>
    </row>
    <row r="702">
      <c r="A702" s="2">
        <f>IFERROR(__xludf.DUMMYFUNCTION("""COMPUTED_VALUE"""),44594.0)</f>
        <v>44594</v>
      </c>
      <c r="B702" s="3">
        <f>IFERROR(__xludf.DUMMYFUNCTION("""COMPUTED_VALUE"""),4341.0)</f>
        <v>4341</v>
      </c>
      <c r="C702" s="3">
        <f>IFERROR(__xludf.DUMMYFUNCTION("""COMPUTED_VALUE"""),163.0)</f>
        <v>163</v>
      </c>
    </row>
    <row r="703">
      <c r="A703" s="2">
        <f>IFERROR(__xludf.DUMMYFUNCTION("""COMPUTED_VALUE"""),44595.0)</f>
        <v>44595</v>
      </c>
      <c r="B703" s="3">
        <f>IFERROR(__xludf.DUMMYFUNCTION("""COMPUTED_VALUE"""),4451.0)</f>
        <v>4451</v>
      </c>
      <c r="C703" s="3">
        <f>IFERROR(__xludf.DUMMYFUNCTION("""COMPUTED_VALUE"""),163.0)</f>
        <v>163</v>
      </c>
    </row>
    <row r="704">
      <c r="A704" s="2">
        <f>IFERROR(__xludf.DUMMYFUNCTION("""COMPUTED_VALUE"""),44596.0)</f>
        <v>44596</v>
      </c>
      <c r="B704" s="3">
        <f>IFERROR(__xludf.DUMMYFUNCTION("""COMPUTED_VALUE"""),4588.0)</f>
        <v>4588</v>
      </c>
      <c r="C704" s="3">
        <f>IFERROR(__xludf.DUMMYFUNCTION("""COMPUTED_VALUE"""),168.0)</f>
        <v>168</v>
      </c>
    </row>
    <row r="705">
      <c r="A705" s="2">
        <f>IFERROR(__xludf.DUMMYFUNCTION("""COMPUTED_VALUE"""),44597.0)</f>
        <v>44597</v>
      </c>
      <c r="B705" s="3"/>
      <c r="C705" s="3"/>
    </row>
    <row r="706">
      <c r="A706" s="2">
        <f>IFERROR(__xludf.DUMMYFUNCTION("""COMPUTED_VALUE"""),44598.0)</f>
        <v>44598</v>
      </c>
      <c r="B706" s="3"/>
      <c r="C706" s="3"/>
    </row>
    <row r="707">
      <c r="A707" s="2">
        <f>IFERROR(__xludf.DUMMYFUNCTION("""COMPUTED_VALUE"""),44599.0)</f>
        <v>44599</v>
      </c>
      <c r="B707" s="3">
        <f>IFERROR(__xludf.DUMMYFUNCTION("""COMPUTED_VALUE"""),4919.0)</f>
        <v>4919</v>
      </c>
      <c r="C707" s="3">
        <f>IFERROR(__xludf.DUMMYFUNCTION("""COMPUTED_VALUE"""),168.0)</f>
        <v>168</v>
      </c>
    </row>
    <row r="708">
      <c r="A708" s="2">
        <f>IFERROR(__xludf.DUMMYFUNCTION("""COMPUTED_VALUE"""),44600.0)</f>
        <v>44600</v>
      </c>
      <c r="B708" s="3">
        <f>IFERROR(__xludf.DUMMYFUNCTION("""COMPUTED_VALUE"""),5167.0)</f>
        <v>5167</v>
      </c>
      <c r="C708" s="3">
        <f>IFERROR(__xludf.DUMMYFUNCTION("""COMPUTED_VALUE"""),176.0)</f>
        <v>176</v>
      </c>
    </row>
    <row r="709">
      <c r="A709" s="2">
        <f>IFERROR(__xludf.DUMMYFUNCTION("""COMPUTED_VALUE"""),44601.0)</f>
        <v>44601</v>
      </c>
      <c r="B709" s="3">
        <f>IFERROR(__xludf.DUMMYFUNCTION("""COMPUTED_VALUE"""),5108.0)</f>
        <v>5108</v>
      </c>
      <c r="C709" s="3">
        <f>IFERROR(__xludf.DUMMYFUNCTION("""COMPUTED_VALUE"""),193.0)</f>
        <v>193</v>
      </c>
    </row>
    <row r="710">
      <c r="A710" s="2">
        <f>IFERROR(__xludf.DUMMYFUNCTION("""COMPUTED_VALUE"""),44602.0)</f>
        <v>44602</v>
      </c>
      <c r="B710" s="3">
        <f>IFERROR(__xludf.DUMMYFUNCTION("""COMPUTED_VALUE"""),5198.0)</f>
        <v>5198</v>
      </c>
      <c r="C710" s="3">
        <f>IFERROR(__xludf.DUMMYFUNCTION("""COMPUTED_VALUE"""),198.0)</f>
        <v>198</v>
      </c>
    </row>
    <row r="711">
      <c r="A711" s="2">
        <f>IFERROR(__xludf.DUMMYFUNCTION("""COMPUTED_VALUE"""),44603.0)</f>
        <v>44603</v>
      </c>
      <c r="B711" s="3">
        <f>IFERROR(__xludf.DUMMYFUNCTION("""COMPUTED_VALUE"""),5152.0)</f>
        <v>5152</v>
      </c>
      <c r="C711" s="3">
        <f>IFERROR(__xludf.DUMMYFUNCTION("""COMPUTED_VALUE"""),209.0)</f>
        <v>209</v>
      </c>
    </row>
    <row r="712">
      <c r="A712" s="2">
        <f>IFERROR(__xludf.DUMMYFUNCTION("""COMPUTED_VALUE"""),44604.0)</f>
        <v>44604</v>
      </c>
      <c r="B712" s="3"/>
      <c r="C712" s="3"/>
    </row>
    <row r="713">
      <c r="A713" s="2">
        <f>IFERROR(__xludf.DUMMYFUNCTION("""COMPUTED_VALUE"""),44605.0)</f>
        <v>44605</v>
      </c>
      <c r="B713" s="3"/>
      <c r="C713" s="3"/>
    </row>
    <row r="714">
      <c r="A714" s="2">
        <f>IFERROR(__xludf.DUMMYFUNCTION("""COMPUTED_VALUE"""),44606.0)</f>
        <v>44606</v>
      </c>
      <c r="B714" s="3">
        <f>IFERROR(__xludf.DUMMYFUNCTION("""COMPUTED_VALUE"""),5186.0)</f>
        <v>5186</v>
      </c>
      <c r="C714" s="3">
        <f>IFERROR(__xludf.DUMMYFUNCTION("""COMPUTED_VALUE"""),199.0)</f>
        <v>199</v>
      </c>
    </row>
    <row r="715">
      <c r="A715" s="2">
        <f>IFERROR(__xludf.DUMMYFUNCTION("""COMPUTED_VALUE"""),44607.0)</f>
        <v>44607</v>
      </c>
      <c r="B715" s="3">
        <f>IFERROR(__xludf.DUMMYFUNCTION("""COMPUTED_VALUE"""),5291.0)</f>
        <v>5291</v>
      </c>
      <c r="C715" s="3">
        <f>IFERROR(__xludf.DUMMYFUNCTION("""COMPUTED_VALUE"""),211.0)</f>
        <v>211</v>
      </c>
    </row>
    <row r="716">
      <c r="A716" s="2">
        <f>IFERROR(__xludf.DUMMYFUNCTION("""COMPUTED_VALUE"""),44608.0)</f>
        <v>44608</v>
      </c>
      <c r="B716" s="3">
        <f>IFERROR(__xludf.DUMMYFUNCTION("""COMPUTED_VALUE"""),5166.0)</f>
        <v>5166</v>
      </c>
      <c r="C716" s="3">
        <f>IFERROR(__xludf.DUMMYFUNCTION("""COMPUTED_VALUE"""),203.0)</f>
        <v>203</v>
      </c>
    </row>
    <row r="717">
      <c r="A717" s="2">
        <f>IFERROR(__xludf.DUMMYFUNCTION("""COMPUTED_VALUE"""),44609.0)</f>
        <v>44609</v>
      </c>
      <c r="B717" s="3">
        <f>IFERROR(__xludf.DUMMYFUNCTION("""COMPUTED_VALUE"""),5062.0)</f>
        <v>5062</v>
      </c>
      <c r="C717" s="3">
        <f>IFERROR(__xludf.DUMMYFUNCTION("""COMPUTED_VALUE"""),206.0)</f>
        <v>206</v>
      </c>
    </row>
    <row r="718">
      <c r="A718" s="2">
        <f>IFERROR(__xludf.DUMMYFUNCTION("""COMPUTED_VALUE"""),44610.0)</f>
        <v>44610</v>
      </c>
      <c r="B718" s="3">
        <f>IFERROR(__xludf.DUMMYFUNCTION("""COMPUTED_VALUE"""),4919.0)</f>
        <v>4919</v>
      </c>
      <c r="C718" s="3">
        <f>IFERROR(__xludf.DUMMYFUNCTION("""COMPUTED_VALUE"""),201.0)</f>
        <v>201</v>
      </c>
    </row>
    <row r="719">
      <c r="A719" s="2">
        <f>IFERROR(__xludf.DUMMYFUNCTION("""COMPUTED_VALUE"""),44611.0)</f>
        <v>44611</v>
      </c>
      <c r="B719" s="3"/>
      <c r="C719" s="3"/>
    </row>
    <row r="720">
      <c r="A720" s="2">
        <f>IFERROR(__xludf.DUMMYFUNCTION("""COMPUTED_VALUE"""),44612.0)</f>
        <v>44612</v>
      </c>
      <c r="B720" s="3"/>
      <c r="C720" s="3"/>
    </row>
    <row r="721">
      <c r="A721" s="2">
        <f>IFERROR(__xludf.DUMMYFUNCTION("""COMPUTED_VALUE"""),44613.0)</f>
        <v>44613</v>
      </c>
      <c r="B721" s="3">
        <f>IFERROR(__xludf.DUMMYFUNCTION("""COMPUTED_VALUE"""),4741.0)</f>
        <v>4741</v>
      </c>
      <c r="C721" s="3">
        <f>IFERROR(__xludf.DUMMYFUNCTION("""COMPUTED_VALUE"""),176.0)</f>
        <v>176</v>
      </c>
    </row>
    <row r="722">
      <c r="A722" s="2">
        <f>IFERROR(__xludf.DUMMYFUNCTION("""COMPUTED_VALUE"""),44614.0)</f>
        <v>44614</v>
      </c>
      <c r="B722" s="3">
        <f>IFERROR(__xludf.DUMMYFUNCTION("""COMPUTED_VALUE"""),4740.0)</f>
        <v>4740</v>
      </c>
      <c r="C722" s="3">
        <f>IFERROR(__xludf.DUMMYFUNCTION("""COMPUTED_VALUE"""),177.0)</f>
        <v>177</v>
      </c>
    </row>
    <row r="723">
      <c r="A723" s="2">
        <f>IFERROR(__xludf.DUMMYFUNCTION("""COMPUTED_VALUE"""),44615.0)</f>
        <v>44615</v>
      </c>
      <c r="B723" s="3">
        <f>IFERROR(__xludf.DUMMYFUNCTION("""COMPUTED_VALUE"""),4463.0)</f>
        <v>4463</v>
      </c>
      <c r="C723" s="3">
        <f>IFERROR(__xludf.DUMMYFUNCTION("""COMPUTED_VALUE"""),170.0)</f>
        <v>170</v>
      </c>
    </row>
    <row r="724">
      <c r="A724" s="2">
        <f>IFERROR(__xludf.DUMMYFUNCTION("""COMPUTED_VALUE"""),44616.0)</f>
        <v>44616</v>
      </c>
      <c r="B724" s="3">
        <f>IFERROR(__xludf.DUMMYFUNCTION("""COMPUTED_VALUE"""),4199.0)</f>
        <v>4199</v>
      </c>
      <c r="C724" s="3">
        <f>IFERROR(__xludf.DUMMYFUNCTION("""COMPUTED_VALUE"""),165.0)</f>
        <v>165</v>
      </c>
    </row>
    <row r="725">
      <c r="A725" s="2">
        <f>IFERROR(__xludf.DUMMYFUNCTION("""COMPUTED_VALUE"""),44617.0)</f>
        <v>44617</v>
      </c>
      <c r="B725" s="3">
        <f>IFERROR(__xludf.DUMMYFUNCTION("""COMPUTED_VALUE"""),3997.0)</f>
        <v>3997</v>
      </c>
      <c r="C725" s="3">
        <f>IFERROR(__xludf.DUMMYFUNCTION("""COMPUTED_VALUE"""),148.0)</f>
        <v>148</v>
      </c>
    </row>
    <row r="726">
      <c r="A726" s="2">
        <f>IFERROR(__xludf.DUMMYFUNCTION("""COMPUTED_VALUE"""),44618.0)</f>
        <v>44618</v>
      </c>
      <c r="B726" s="3"/>
      <c r="C726" s="3"/>
    </row>
    <row r="727">
      <c r="A727" s="2">
        <f>IFERROR(__xludf.DUMMYFUNCTION("""COMPUTED_VALUE"""),44619.0)</f>
        <v>44619</v>
      </c>
      <c r="B727" s="3"/>
      <c r="C727" s="3"/>
    </row>
    <row r="728">
      <c r="A728" s="2">
        <f>IFERROR(__xludf.DUMMYFUNCTION("""COMPUTED_VALUE"""),44620.0)</f>
        <v>44620</v>
      </c>
      <c r="B728" s="3">
        <f>IFERROR(__xludf.DUMMYFUNCTION("""COMPUTED_VALUE"""),3615.0)</f>
        <v>3615</v>
      </c>
      <c r="C728" s="3">
        <f>IFERROR(__xludf.DUMMYFUNCTION("""COMPUTED_VALUE"""),132.0)</f>
        <v>132</v>
      </c>
    </row>
    <row r="729">
      <c r="A729" s="2">
        <f>IFERROR(__xludf.DUMMYFUNCTION("""COMPUTED_VALUE"""),44621.0)</f>
        <v>44621</v>
      </c>
      <c r="B729" s="3">
        <f>IFERROR(__xludf.DUMMYFUNCTION("""COMPUTED_VALUE"""),3610.0)</f>
        <v>3610</v>
      </c>
      <c r="C729" s="3">
        <f>IFERROR(__xludf.DUMMYFUNCTION("""COMPUTED_VALUE"""),136.0)</f>
        <v>136</v>
      </c>
    </row>
    <row r="730">
      <c r="A730" s="2">
        <f>IFERROR(__xludf.DUMMYFUNCTION("""COMPUTED_VALUE"""),44622.0)</f>
        <v>44622</v>
      </c>
      <c r="B730" s="3">
        <f>IFERROR(__xludf.DUMMYFUNCTION("""COMPUTED_VALUE"""),3313.0)</f>
        <v>3313</v>
      </c>
      <c r="C730" s="3">
        <f>IFERROR(__xludf.DUMMYFUNCTION("""COMPUTED_VALUE"""),133.0)</f>
        <v>133</v>
      </c>
    </row>
    <row r="731">
      <c r="A731" s="2">
        <f>IFERROR(__xludf.DUMMYFUNCTION("""COMPUTED_VALUE"""),44623.0)</f>
        <v>44623</v>
      </c>
      <c r="B731" s="3">
        <f>IFERROR(__xludf.DUMMYFUNCTION("""COMPUTED_VALUE"""),3120.0)</f>
        <v>3120</v>
      </c>
      <c r="C731" s="3">
        <f>IFERROR(__xludf.DUMMYFUNCTION("""COMPUTED_VALUE"""),126.0)</f>
        <v>126</v>
      </c>
    </row>
    <row r="732">
      <c r="A732" s="2">
        <f>IFERROR(__xludf.DUMMYFUNCTION("""COMPUTED_VALUE"""),44624.0)</f>
        <v>44624</v>
      </c>
      <c r="B732" s="3">
        <f>IFERROR(__xludf.DUMMYFUNCTION("""COMPUTED_VALUE"""),2961.0)</f>
        <v>2961</v>
      </c>
      <c r="C732" s="3">
        <f>IFERROR(__xludf.DUMMYFUNCTION("""COMPUTED_VALUE"""),127.0)</f>
        <v>127</v>
      </c>
    </row>
    <row r="733">
      <c r="A733" s="2">
        <f>IFERROR(__xludf.DUMMYFUNCTION("""COMPUTED_VALUE"""),44625.0)</f>
        <v>44625</v>
      </c>
      <c r="B733" s="3"/>
      <c r="C733" s="3"/>
    </row>
    <row r="734">
      <c r="A734" s="2">
        <f>IFERROR(__xludf.DUMMYFUNCTION("""COMPUTED_VALUE"""),44626.0)</f>
        <v>44626</v>
      </c>
      <c r="B734" s="3"/>
      <c r="C734" s="3"/>
    </row>
    <row r="735">
      <c r="A735" s="2">
        <f>IFERROR(__xludf.DUMMYFUNCTION("""COMPUTED_VALUE"""),44627.0)</f>
        <v>44627</v>
      </c>
      <c r="B735" s="3">
        <f>IFERROR(__xludf.DUMMYFUNCTION("""COMPUTED_VALUE"""),2745.0)</f>
        <v>2745</v>
      </c>
      <c r="C735" s="3">
        <f>IFERROR(__xludf.DUMMYFUNCTION("""COMPUTED_VALUE"""),117.0)</f>
        <v>117</v>
      </c>
    </row>
    <row r="736">
      <c r="A736" s="2">
        <f>IFERROR(__xludf.DUMMYFUNCTION("""COMPUTED_VALUE"""),44628.0)</f>
        <v>44628</v>
      </c>
      <c r="B736" s="3">
        <f>IFERROR(__xludf.DUMMYFUNCTION("""COMPUTED_VALUE"""),2766.0)</f>
        <v>2766</v>
      </c>
      <c r="C736" s="3">
        <f>IFERROR(__xludf.DUMMYFUNCTION("""COMPUTED_VALUE"""),114.0)</f>
        <v>114</v>
      </c>
    </row>
    <row r="737">
      <c r="A737" s="2">
        <f>IFERROR(__xludf.DUMMYFUNCTION("""COMPUTED_VALUE"""),44629.0)</f>
        <v>44629</v>
      </c>
      <c r="B737" s="3">
        <f>IFERROR(__xludf.DUMMYFUNCTION("""COMPUTED_VALUE"""),2617.0)</f>
        <v>2617</v>
      </c>
      <c r="C737" s="3">
        <f>IFERROR(__xludf.DUMMYFUNCTION("""COMPUTED_VALUE"""),118.0)</f>
        <v>118</v>
      </c>
    </row>
    <row r="738">
      <c r="A738" s="2">
        <f>IFERROR(__xludf.DUMMYFUNCTION("""COMPUTED_VALUE"""),44630.0)</f>
        <v>44630</v>
      </c>
      <c r="B738" s="3">
        <f>IFERROR(__xludf.DUMMYFUNCTION("""COMPUTED_VALUE"""),2499.0)</f>
        <v>2499</v>
      </c>
      <c r="C738" s="3">
        <f>IFERROR(__xludf.DUMMYFUNCTION("""COMPUTED_VALUE"""),117.0)</f>
        <v>117</v>
      </c>
    </row>
    <row r="739">
      <c r="A739" s="2">
        <f>IFERROR(__xludf.DUMMYFUNCTION("""COMPUTED_VALUE"""),44631.0)</f>
        <v>44631</v>
      </c>
      <c r="B739" s="3">
        <f>IFERROR(__xludf.DUMMYFUNCTION("""COMPUTED_VALUE"""),2338.0)</f>
        <v>2338</v>
      </c>
      <c r="C739" s="3">
        <f>IFERROR(__xludf.DUMMYFUNCTION("""COMPUTED_VALUE"""),109.0)</f>
        <v>109</v>
      </c>
    </row>
    <row r="740">
      <c r="A740" s="2">
        <f>IFERROR(__xludf.DUMMYFUNCTION("""COMPUTED_VALUE"""),44632.0)</f>
        <v>44632</v>
      </c>
      <c r="B740" s="3"/>
      <c r="C740" s="3"/>
    </row>
    <row r="741">
      <c r="A741" s="2">
        <f>IFERROR(__xludf.DUMMYFUNCTION("""COMPUTED_VALUE"""),44633.0)</f>
        <v>44633</v>
      </c>
      <c r="B741" s="3"/>
      <c r="C741" s="3"/>
    </row>
    <row r="742">
      <c r="A742" s="2">
        <f>IFERROR(__xludf.DUMMYFUNCTION("""COMPUTED_VALUE"""),44634.0)</f>
        <v>44634</v>
      </c>
      <c r="B742" s="3"/>
      <c r="C742" s="3"/>
    </row>
    <row r="743">
      <c r="A743" s="2">
        <f>IFERROR(__xludf.DUMMYFUNCTION("""COMPUTED_VALUE"""),44635.0)</f>
        <v>44635</v>
      </c>
      <c r="B743" s="3"/>
      <c r="C743" s="3"/>
    </row>
    <row r="744">
      <c r="A744" s="2">
        <f>IFERROR(__xludf.DUMMYFUNCTION("""COMPUTED_VALUE"""),44636.0)</f>
        <v>44636</v>
      </c>
      <c r="B744" s="3">
        <f>IFERROR(__xludf.DUMMYFUNCTION("""COMPUTED_VALUE"""),2259.0)</f>
        <v>2259</v>
      </c>
      <c r="C744" s="3">
        <f>IFERROR(__xludf.DUMMYFUNCTION("""COMPUTED_VALUE"""),101.0)</f>
        <v>101</v>
      </c>
    </row>
    <row r="745">
      <c r="A745" s="2">
        <f>IFERROR(__xludf.DUMMYFUNCTION("""COMPUTED_VALUE"""),44637.0)</f>
        <v>44637</v>
      </c>
      <c r="B745" s="3">
        <f>IFERROR(__xludf.DUMMYFUNCTION("""COMPUTED_VALUE"""),2287.0)</f>
        <v>2287</v>
      </c>
      <c r="C745" s="3">
        <f>IFERROR(__xludf.DUMMYFUNCTION("""COMPUTED_VALUE"""),90.0)</f>
        <v>90</v>
      </c>
    </row>
    <row r="746">
      <c r="A746" s="2">
        <f>IFERROR(__xludf.DUMMYFUNCTION("""COMPUTED_VALUE"""),44638.0)</f>
        <v>44638</v>
      </c>
      <c r="B746" s="3">
        <f>IFERROR(__xludf.DUMMYFUNCTION("""COMPUTED_VALUE"""),2205.0)</f>
        <v>2205</v>
      </c>
      <c r="C746" s="3">
        <f>IFERROR(__xludf.DUMMYFUNCTION("""COMPUTED_VALUE"""),90.0)</f>
        <v>90</v>
      </c>
    </row>
    <row r="747">
      <c r="A747" s="2">
        <f>IFERROR(__xludf.DUMMYFUNCTION("""COMPUTED_VALUE"""),44639.0)</f>
        <v>44639</v>
      </c>
      <c r="B747" s="3"/>
      <c r="C747" s="3"/>
    </row>
    <row r="748">
      <c r="A748" s="2">
        <f>IFERROR(__xludf.DUMMYFUNCTION("""COMPUTED_VALUE"""),44640.0)</f>
        <v>44640</v>
      </c>
      <c r="B748" s="3"/>
      <c r="C748" s="3"/>
    </row>
    <row r="749">
      <c r="A749" s="2">
        <f>IFERROR(__xludf.DUMMYFUNCTION("""COMPUTED_VALUE"""),44641.0)</f>
        <v>44641</v>
      </c>
      <c r="B749" s="3">
        <f>IFERROR(__xludf.DUMMYFUNCTION("""COMPUTED_VALUE"""),2061.0)</f>
        <v>2061</v>
      </c>
      <c r="C749" s="3">
        <f>IFERROR(__xludf.DUMMYFUNCTION("""COMPUTED_VALUE"""),74.0)</f>
        <v>74</v>
      </c>
    </row>
    <row r="750">
      <c r="A750" s="2">
        <f>IFERROR(__xludf.DUMMYFUNCTION("""COMPUTED_VALUE"""),44642.0)</f>
        <v>44642</v>
      </c>
      <c r="B750" s="3">
        <f>IFERROR(__xludf.DUMMYFUNCTION("""COMPUTED_VALUE"""),2062.0)</f>
        <v>2062</v>
      </c>
      <c r="C750" s="3">
        <f>IFERROR(__xludf.DUMMYFUNCTION("""COMPUTED_VALUE"""),78.0)</f>
        <v>78</v>
      </c>
    </row>
    <row r="751">
      <c r="A751" s="2">
        <f>IFERROR(__xludf.DUMMYFUNCTION("""COMPUTED_VALUE"""),44643.0)</f>
        <v>44643</v>
      </c>
      <c r="B751" s="3">
        <f>IFERROR(__xludf.DUMMYFUNCTION("""COMPUTED_VALUE"""),2006.0)</f>
        <v>2006</v>
      </c>
      <c r="C751" s="3">
        <f>IFERROR(__xludf.DUMMYFUNCTION("""COMPUTED_VALUE"""),77.0)</f>
        <v>77</v>
      </c>
    </row>
    <row r="752">
      <c r="A752" s="2">
        <f>IFERROR(__xludf.DUMMYFUNCTION("""COMPUTED_VALUE"""),44644.0)</f>
        <v>44644</v>
      </c>
      <c r="B752" s="3">
        <f>IFERROR(__xludf.DUMMYFUNCTION("""COMPUTED_VALUE"""),1971.0)</f>
        <v>1971</v>
      </c>
      <c r="C752" s="3">
        <f>IFERROR(__xludf.DUMMYFUNCTION("""COMPUTED_VALUE"""),71.0)</f>
        <v>71</v>
      </c>
    </row>
    <row r="753">
      <c r="A753" s="2">
        <f>IFERROR(__xludf.DUMMYFUNCTION("""COMPUTED_VALUE"""),44645.0)</f>
        <v>44645</v>
      </c>
      <c r="B753" s="3">
        <f>IFERROR(__xludf.DUMMYFUNCTION("""COMPUTED_VALUE"""),1953.0)</f>
        <v>1953</v>
      </c>
      <c r="C753" s="3">
        <f>IFERROR(__xludf.DUMMYFUNCTION("""COMPUTED_VALUE"""),70.0)</f>
        <v>70</v>
      </c>
    </row>
    <row r="754">
      <c r="A754" s="2">
        <f>IFERROR(__xludf.DUMMYFUNCTION("""COMPUTED_VALUE"""),44646.0)</f>
        <v>44646</v>
      </c>
      <c r="B754" s="3"/>
      <c r="C754" s="3"/>
    </row>
    <row r="755">
      <c r="A755" s="2">
        <f>IFERROR(__xludf.DUMMYFUNCTION("""COMPUTED_VALUE"""),44647.0)</f>
        <v>44647</v>
      </c>
      <c r="B755" s="3"/>
      <c r="C755" s="3"/>
    </row>
    <row r="756">
      <c r="A756" s="2">
        <f>IFERROR(__xludf.DUMMYFUNCTION("""COMPUTED_VALUE"""),44648.0)</f>
        <v>44648</v>
      </c>
      <c r="B756" s="3">
        <f>IFERROR(__xludf.DUMMYFUNCTION("""COMPUTED_VALUE"""),1887.0)</f>
        <v>1887</v>
      </c>
      <c r="C756" s="3">
        <f>IFERROR(__xludf.DUMMYFUNCTION("""COMPUTED_VALUE"""),60.0)</f>
        <v>60</v>
      </c>
    </row>
    <row r="757">
      <c r="A757" s="2">
        <f>IFERROR(__xludf.DUMMYFUNCTION("""COMPUTED_VALUE"""),44649.0)</f>
        <v>44649</v>
      </c>
      <c r="B757" s="3">
        <f>IFERROR(__xludf.DUMMYFUNCTION("""COMPUTED_VALUE"""),1896.0)</f>
        <v>1896</v>
      </c>
      <c r="C757" s="3">
        <f>IFERROR(__xludf.DUMMYFUNCTION("""COMPUTED_VALUE"""),55.0)</f>
        <v>55</v>
      </c>
    </row>
    <row r="758">
      <c r="A758" s="2">
        <f>IFERROR(__xludf.DUMMYFUNCTION("""COMPUTED_VALUE"""),44650.0)</f>
        <v>44650</v>
      </c>
      <c r="B758" s="3">
        <f>IFERROR(__xludf.DUMMYFUNCTION("""COMPUTED_VALUE"""),1873.0)</f>
        <v>1873</v>
      </c>
      <c r="C758" s="3">
        <f>IFERROR(__xludf.DUMMYFUNCTION("""COMPUTED_VALUE"""),55.0)</f>
        <v>55</v>
      </c>
    </row>
    <row r="759">
      <c r="A759" s="2">
        <f>IFERROR(__xludf.DUMMYFUNCTION("""COMPUTED_VALUE"""),44651.0)</f>
        <v>44651</v>
      </c>
      <c r="B759" s="3">
        <f>IFERROR(__xludf.DUMMYFUNCTION("""COMPUTED_VALUE"""),1865.0)</f>
        <v>1865</v>
      </c>
      <c r="C759" s="3">
        <f>IFERROR(__xludf.DUMMYFUNCTION("""COMPUTED_VALUE"""),52.0)</f>
        <v>52</v>
      </c>
    </row>
    <row r="760">
      <c r="A760" s="2">
        <f>IFERROR(__xludf.DUMMYFUNCTION("""COMPUTED_VALUE"""),44652.0)</f>
        <v>44652</v>
      </c>
      <c r="B760" s="3">
        <f>IFERROR(__xludf.DUMMYFUNCTION("""COMPUTED_VALUE"""),1858.0)</f>
        <v>1858</v>
      </c>
      <c r="C760" s="3">
        <f>IFERROR(__xludf.DUMMYFUNCTION("""COMPUTED_VALUE"""),56.0)</f>
        <v>56</v>
      </c>
    </row>
    <row r="761">
      <c r="A761" s="2">
        <f>IFERROR(__xludf.DUMMYFUNCTION("""COMPUTED_VALUE"""),44653.0)</f>
        <v>44653</v>
      </c>
      <c r="B761" s="3"/>
      <c r="C761" s="3"/>
    </row>
    <row r="762">
      <c r="A762" s="2">
        <f>IFERROR(__xludf.DUMMYFUNCTION("""COMPUTED_VALUE"""),44654.0)</f>
        <v>44654</v>
      </c>
      <c r="B762" s="3"/>
      <c r="C762" s="3"/>
    </row>
    <row r="763">
      <c r="A763" s="2">
        <f>IFERROR(__xludf.DUMMYFUNCTION("""COMPUTED_VALUE"""),44655.0)</f>
        <v>44655</v>
      </c>
      <c r="B763" s="3"/>
      <c r="C763" s="3"/>
    </row>
    <row r="764">
      <c r="A764" s="2">
        <f>IFERROR(__xludf.DUMMYFUNCTION("""COMPUTED_VALUE"""),44656.0)</f>
        <v>44656</v>
      </c>
      <c r="B764" s="3">
        <f>IFERROR(__xludf.DUMMYFUNCTION("""COMPUTED_VALUE"""),1833.0)</f>
        <v>1833</v>
      </c>
      <c r="C764" s="3">
        <f>IFERROR(__xludf.DUMMYFUNCTION("""COMPUTED_VALUE"""),49.0)</f>
        <v>49</v>
      </c>
    </row>
    <row r="765">
      <c r="A765" s="2">
        <f>IFERROR(__xludf.DUMMYFUNCTION("""COMPUTED_VALUE"""),44657.0)</f>
        <v>44657</v>
      </c>
      <c r="B765" s="3">
        <f>IFERROR(__xludf.DUMMYFUNCTION("""COMPUTED_VALUE"""),1785.0)</f>
        <v>1785</v>
      </c>
      <c r="C765" s="3">
        <f>IFERROR(__xludf.DUMMYFUNCTION("""COMPUTED_VALUE"""),49.0)</f>
        <v>49</v>
      </c>
    </row>
    <row r="766">
      <c r="A766" s="2">
        <f>IFERROR(__xludf.DUMMYFUNCTION("""COMPUTED_VALUE"""),44658.0)</f>
        <v>44658</v>
      </c>
      <c r="B766" s="3">
        <f>IFERROR(__xludf.DUMMYFUNCTION("""COMPUTED_VALUE"""),1724.0)</f>
        <v>1724</v>
      </c>
      <c r="C766" s="3">
        <f>IFERROR(__xludf.DUMMYFUNCTION("""COMPUTED_VALUE"""),51.0)</f>
        <v>51</v>
      </c>
    </row>
    <row r="767">
      <c r="A767" s="2">
        <f>IFERROR(__xludf.DUMMYFUNCTION("""COMPUTED_VALUE"""),44659.0)</f>
        <v>44659</v>
      </c>
      <c r="B767" s="3">
        <f>IFERROR(__xludf.DUMMYFUNCTION("""COMPUTED_VALUE"""),1688.0)</f>
        <v>1688</v>
      </c>
      <c r="C767" s="3">
        <f>IFERROR(__xludf.DUMMYFUNCTION("""COMPUTED_VALUE"""),50.0)</f>
        <v>50</v>
      </c>
    </row>
    <row r="768">
      <c r="A768" s="2">
        <f>IFERROR(__xludf.DUMMYFUNCTION("""COMPUTED_VALUE"""),44660.0)</f>
        <v>44660</v>
      </c>
      <c r="B768" s="3"/>
      <c r="C768" s="3"/>
    </row>
    <row r="769">
      <c r="A769" s="2">
        <f>IFERROR(__xludf.DUMMYFUNCTION("""COMPUTED_VALUE"""),44661.0)</f>
        <v>44661</v>
      </c>
      <c r="B769" s="3"/>
      <c r="C769" s="3"/>
    </row>
    <row r="770">
      <c r="A770" s="2">
        <f>IFERROR(__xludf.DUMMYFUNCTION("""COMPUTED_VALUE"""),44662.0)</f>
        <v>44662</v>
      </c>
      <c r="B770" s="3">
        <f>IFERROR(__xludf.DUMMYFUNCTION("""COMPUTED_VALUE"""),1755.0)</f>
        <v>1755</v>
      </c>
      <c r="C770" s="3">
        <f>IFERROR(__xludf.DUMMYFUNCTION("""COMPUTED_VALUE"""),48.0)</f>
        <v>48</v>
      </c>
    </row>
    <row r="771">
      <c r="A771" s="2">
        <f>IFERROR(__xludf.DUMMYFUNCTION("""COMPUTED_VALUE"""),44663.0)</f>
        <v>44663</v>
      </c>
      <c r="B771" s="3">
        <f>IFERROR(__xludf.DUMMYFUNCTION("""COMPUTED_VALUE"""),1800.0)</f>
        <v>1800</v>
      </c>
      <c r="C771" s="3">
        <f>IFERROR(__xludf.DUMMYFUNCTION("""COMPUTED_VALUE"""),51.0)</f>
        <v>51</v>
      </c>
    </row>
    <row r="772">
      <c r="A772" s="2">
        <f>IFERROR(__xludf.DUMMYFUNCTION("""COMPUTED_VALUE"""),44664.0)</f>
        <v>44664</v>
      </c>
      <c r="B772" s="3">
        <f>IFERROR(__xludf.DUMMYFUNCTION("""COMPUTED_VALUE"""),1717.0)</f>
        <v>1717</v>
      </c>
      <c r="C772" s="3">
        <f>IFERROR(__xludf.DUMMYFUNCTION("""COMPUTED_VALUE"""),47.0)</f>
        <v>47</v>
      </c>
    </row>
    <row r="773">
      <c r="A773" s="2">
        <f>IFERROR(__xludf.DUMMYFUNCTION("""COMPUTED_VALUE"""),44665.0)</f>
        <v>44665</v>
      </c>
      <c r="B773" s="3">
        <f>IFERROR(__xludf.DUMMYFUNCTION("""COMPUTED_VALUE"""),1648.0)</f>
        <v>1648</v>
      </c>
      <c r="C773" s="3">
        <f>IFERROR(__xludf.DUMMYFUNCTION("""COMPUTED_VALUE"""),50.0)</f>
        <v>50</v>
      </c>
    </row>
    <row r="774">
      <c r="A774" s="2">
        <f>IFERROR(__xludf.DUMMYFUNCTION("""COMPUTED_VALUE"""),44666.0)</f>
        <v>44666</v>
      </c>
      <c r="B774" s="3"/>
      <c r="C774" s="3"/>
    </row>
    <row r="775">
      <c r="A775" s="2">
        <f>IFERROR(__xludf.DUMMYFUNCTION("""COMPUTED_VALUE"""),44667.0)</f>
        <v>44667</v>
      </c>
      <c r="B775" s="3"/>
      <c r="C775" s="3"/>
    </row>
    <row r="776">
      <c r="A776" s="2">
        <f>IFERROR(__xludf.DUMMYFUNCTION("""COMPUTED_VALUE"""),44668.0)</f>
        <v>44668</v>
      </c>
      <c r="B776" s="3"/>
      <c r="C776" s="3"/>
    </row>
    <row r="777">
      <c r="A777" s="2">
        <f>IFERROR(__xludf.DUMMYFUNCTION("""COMPUTED_VALUE"""),44669.0)</f>
        <v>44669</v>
      </c>
      <c r="B777" s="3"/>
      <c r="C777" s="3"/>
    </row>
    <row r="778">
      <c r="A778" s="2">
        <f>IFERROR(__xludf.DUMMYFUNCTION("""COMPUTED_VALUE"""),44670.0)</f>
        <v>44670</v>
      </c>
      <c r="B778" s="3">
        <f>IFERROR(__xludf.DUMMYFUNCTION("""COMPUTED_VALUE"""),1560.0)</f>
        <v>1560</v>
      </c>
      <c r="C778" s="3">
        <f>IFERROR(__xludf.DUMMYFUNCTION("""COMPUTED_VALUE"""),49.0)</f>
        <v>49</v>
      </c>
    </row>
    <row r="779">
      <c r="A779" s="2">
        <f>IFERROR(__xludf.DUMMYFUNCTION("""COMPUTED_VALUE"""),44671.0)</f>
        <v>44671</v>
      </c>
      <c r="B779" s="3">
        <f>IFERROR(__xludf.DUMMYFUNCTION("""COMPUTED_VALUE"""),1603.0)</f>
        <v>1603</v>
      </c>
      <c r="C779" s="3">
        <f>IFERROR(__xludf.DUMMYFUNCTION("""COMPUTED_VALUE"""),47.0)</f>
        <v>47</v>
      </c>
    </row>
    <row r="780">
      <c r="A780" s="2">
        <f>IFERROR(__xludf.DUMMYFUNCTION("""COMPUTED_VALUE"""),44672.0)</f>
        <v>44672</v>
      </c>
      <c r="B780" s="3">
        <f>IFERROR(__xludf.DUMMYFUNCTION("""COMPUTED_VALUE"""),1500.0)</f>
        <v>1500</v>
      </c>
      <c r="C780" s="3">
        <f>IFERROR(__xludf.DUMMYFUNCTION("""COMPUTED_VALUE"""),48.0)</f>
        <v>48</v>
      </c>
    </row>
    <row r="781">
      <c r="A781" s="2">
        <f>IFERROR(__xludf.DUMMYFUNCTION("""COMPUTED_VALUE"""),44673.0)</f>
        <v>44673</v>
      </c>
      <c r="B781" s="3">
        <f>IFERROR(__xludf.DUMMYFUNCTION("""COMPUTED_VALUE"""),1449.0)</f>
        <v>1449</v>
      </c>
      <c r="C781" s="3">
        <f>IFERROR(__xludf.DUMMYFUNCTION("""COMPUTED_VALUE"""),45.0)</f>
        <v>45</v>
      </c>
    </row>
    <row r="782">
      <c r="A782" s="2">
        <f>IFERROR(__xludf.DUMMYFUNCTION("""COMPUTED_VALUE"""),44674.0)</f>
        <v>44674</v>
      </c>
      <c r="B782" s="3"/>
      <c r="C782" s="3"/>
    </row>
    <row r="783">
      <c r="A783" s="2">
        <f>IFERROR(__xludf.DUMMYFUNCTION("""COMPUTED_VALUE"""),44675.0)</f>
        <v>44675</v>
      </c>
      <c r="B783" s="3"/>
      <c r="C783" s="3"/>
    </row>
    <row r="784">
      <c r="A784" s="2">
        <f>IFERROR(__xludf.DUMMYFUNCTION("""COMPUTED_VALUE"""),44676.0)</f>
        <v>44676</v>
      </c>
      <c r="B784" s="3">
        <f>IFERROR(__xludf.DUMMYFUNCTION("""COMPUTED_VALUE"""),1460.0)</f>
        <v>1460</v>
      </c>
      <c r="C784" s="3">
        <f>IFERROR(__xludf.DUMMYFUNCTION("""COMPUTED_VALUE"""),40.0)</f>
        <v>40</v>
      </c>
    </row>
    <row r="785">
      <c r="A785" s="2">
        <f>IFERROR(__xludf.DUMMYFUNCTION("""COMPUTED_VALUE"""),44677.0)</f>
        <v>44677</v>
      </c>
      <c r="B785" s="3">
        <f>IFERROR(__xludf.DUMMYFUNCTION("""COMPUTED_VALUE"""),1499.0)</f>
        <v>1499</v>
      </c>
      <c r="C785" s="3">
        <f>IFERROR(__xludf.DUMMYFUNCTION("""COMPUTED_VALUE"""),37.0)</f>
        <v>37</v>
      </c>
    </row>
    <row r="786">
      <c r="A786" s="2">
        <f>IFERROR(__xludf.DUMMYFUNCTION("""COMPUTED_VALUE"""),44678.0)</f>
        <v>44678</v>
      </c>
      <c r="B786" s="3">
        <f>IFERROR(__xludf.DUMMYFUNCTION("""COMPUTED_VALUE"""),1451.0)</f>
        <v>1451</v>
      </c>
      <c r="C786" s="3">
        <f>IFERROR(__xludf.DUMMYFUNCTION("""COMPUTED_VALUE"""),38.0)</f>
        <v>38</v>
      </c>
    </row>
    <row r="787">
      <c r="A787" s="2">
        <f>IFERROR(__xludf.DUMMYFUNCTION("""COMPUTED_VALUE"""),44679.0)</f>
        <v>44679</v>
      </c>
      <c r="B787" s="3">
        <f>IFERROR(__xludf.DUMMYFUNCTION("""COMPUTED_VALUE"""),1437.0)</f>
        <v>1437</v>
      </c>
      <c r="C787" s="3">
        <f>IFERROR(__xludf.DUMMYFUNCTION("""COMPUTED_VALUE"""),36.0)</f>
        <v>36</v>
      </c>
    </row>
    <row r="788">
      <c r="A788" s="2">
        <f>IFERROR(__xludf.DUMMYFUNCTION("""COMPUTED_VALUE"""),44680.0)</f>
        <v>44680</v>
      </c>
      <c r="B788" s="3">
        <f>IFERROR(__xludf.DUMMYFUNCTION("""COMPUTED_VALUE"""),1427.0)</f>
        <v>1427</v>
      </c>
      <c r="C788" s="3">
        <f>IFERROR(__xludf.DUMMYFUNCTION("""COMPUTED_VALUE"""),41.0)</f>
        <v>41</v>
      </c>
    </row>
    <row r="789">
      <c r="A789" s="2">
        <f>IFERROR(__xludf.DUMMYFUNCTION("""COMPUTED_VALUE"""),44681.0)</f>
        <v>44681</v>
      </c>
      <c r="B789" s="3"/>
      <c r="C789" s="3"/>
    </row>
    <row r="790">
      <c r="A790" s="2">
        <f>IFERROR(__xludf.DUMMYFUNCTION("""COMPUTED_VALUE"""),44682.0)</f>
        <v>44682</v>
      </c>
      <c r="B790" s="3"/>
      <c r="C790" s="3"/>
    </row>
    <row r="791">
      <c r="A791" s="2">
        <f>IFERROR(__xludf.DUMMYFUNCTION("""COMPUTED_VALUE"""),44683.0)</f>
        <v>44683</v>
      </c>
      <c r="B791" s="3">
        <f>IFERROR(__xludf.DUMMYFUNCTION("""COMPUTED_VALUE"""),1310.0)</f>
        <v>1310</v>
      </c>
      <c r="C791" s="3">
        <f>IFERROR(__xludf.DUMMYFUNCTION("""COMPUTED_VALUE"""),40.0)</f>
        <v>40</v>
      </c>
    </row>
    <row r="792">
      <c r="A792" s="2">
        <f>IFERROR(__xludf.DUMMYFUNCTION("""COMPUTED_VALUE"""),44684.0)</f>
        <v>44684</v>
      </c>
      <c r="B792" s="3"/>
      <c r="C792" s="3"/>
    </row>
    <row r="793">
      <c r="A793" s="2">
        <f>IFERROR(__xludf.DUMMYFUNCTION("""COMPUTED_VALUE"""),44685.0)</f>
        <v>44685</v>
      </c>
      <c r="B793" s="3"/>
      <c r="C793" s="3"/>
    </row>
    <row r="794">
      <c r="A794" s="2">
        <f>IFERROR(__xludf.DUMMYFUNCTION("""COMPUTED_VALUE"""),44686.0)</f>
        <v>44686</v>
      </c>
      <c r="B794" s="3"/>
      <c r="C794" s="3"/>
    </row>
    <row r="795">
      <c r="A795" s="2">
        <f>IFERROR(__xludf.DUMMYFUNCTION("""COMPUTED_VALUE"""),44687.0)</f>
        <v>44687</v>
      </c>
      <c r="B795" s="3"/>
      <c r="C795" s="3"/>
    </row>
    <row r="796">
      <c r="A796" s="2">
        <f>IFERROR(__xludf.DUMMYFUNCTION("""COMPUTED_VALUE"""),44688.0)</f>
        <v>44688</v>
      </c>
      <c r="B796" s="3"/>
      <c r="C796" s="3"/>
    </row>
    <row r="797">
      <c r="A797" s="2">
        <f>IFERROR(__xludf.DUMMYFUNCTION("""COMPUTED_VALUE"""),44689.0)</f>
        <v>44689</v>
      </c>
      <c r="B797" s="3"/>
      <c r="C797" s="3"/>
    </row>
    <row r="798">
      <c r="A798" s="2">
        <f>IFERROR(__xludf.DUMMYFUNCTION("""COMPUTED_VALUE"""),44690.0)</f>
        <v>44690</v>
      </c>
      <c r="B798" s="3"/>
      <c r="C798" s="3"/>
    </row>
    <row r="799">
      <c r="A799" s="2">
        <f>IFERROR(__xludf.DUMMYFUNCTION("""COMPUTED_VALUE"""),44691.0)</f>
        <v>44691</v>
      </c>
      <c r="B799" s="3"/>
      <c r="C799" s="3"/>
    </row>
    <row r="800">
      <c r="A800" s="2">
        <f>IFERROR(__xludf.DUMMYFUNCTION("""COMPUTED_VALUE"""),44692.0)</f>
        <v>44692</v>
      </c>
      <c r="B800" s="3">
        <f>IFERROR(__xludf.DUMMYFUNCTION("""COMPUTED_VALUE"""),1015.0)</f>
        <v>1015</v>
      </c>
      <c r="C800" s="3">
        <f>IFERROR(__xludf.DUMMYFUNCTION("""COMPUTED_VALUE"""),29.0)</f>
        <v>29</v>
      </c>
    </row>
    <row r="801">
      <c r="A801" s="2">
        <f>IFERROR(__xludf.DUMMYFUNCTION("""COMPUTED_VALUE"""),44693.0)</f>
        <v>44693</v>
      </c>
      <c r="B801" s="3"/>
      <c r="C801" s="3"/>
    </row>
    <row r="802">
      <c r="A802" s="2">
        <f>IFERROR(__xludf.DUMMYFUNCTION("""COMPUTED_VALUE"""),44694.0)</f>
        <v>44694</v>
      </c>
      <c r="B802" s="3"/>
      <c r="C802" s="3"/>
    </row>
    <row r="803">
      <c r="A803" s="2">
        <f>IFERROR(__xludf.DUMMYFUNCTION("""COMPUTED_VALUE"""),44695.0)</f>
        <v>44695</v>
      </c>
      <c r="B803" s="3"/>
      <c r="C803" s="3"/>
    </row>
    <row r="804">
      <c r="A804" s="2">
        <f>IFERROR(__xludf.DUMMYFUNCTION("""COMPUTED_VALUE"""),44696.0)</f>
        <v>44696</v>
      </c>
      <c r="B804" s="3"/>
      <c r="C804" s="3"/>
    </row>
    <row r="805">
      <c r="A805" s="2">
        <f>IFERROR(__xludf.DUMMYFUNCTION("""COMPUTED_VALUE"""),44697.0)</f>
        <v>44697</v>
      </c>
      <c r="B805" s="3"/>
      <c r="C805" s="3"/>
    </row>
    <row r="806">
      <c r="A806" s="2">
        <f>IFERROR(__xludf.DUMMYFUNCTION("""COMPUTED_VALUE"""),44698.0)</f>
        <v>44698</v>
      </c>
      <c r="B806" s="3"/>
      <c r="C806" s="3"/>
    </row>
    <row r="807">
      <c r="A807" s="2">
        <f>IFERROR(__xludf.DUMMYFUNCTION("""COMPUTED_VALUE"""),44699.0)</f>
        <v>44699</v>
      </c>
      <c r="B807" s="3">
        <f>IFERROR(__xludf.DUMMYFUNCTION("""COMPUTED_VALUE"""),742.0)</f>
        <v>742</v>
      </c>
      <c r="C807" s="3">
        <f>IFERROR(__xludf.DUMMYFUNCTION("""COMPUTED_VALUE"""),21.0)</f>
        <v>21</v>
      </c>
    </row>
    <row r="808">
      <c r="A808" s="2">
        <f>IFERROR(__xludf.DUMMYFUNCTION("""COMPUTED_VALUE"""),44700.0)</f>
        <v>44700</v>
      </c>
      <c r="B808" s="3"/>
      <c r="C808" s="3"/>
    </row>
    <row r="809">
      <c r="A809" s="2">
        <f>IFERROR(__xludf.DUMMYFUNCTION("""COMPUTED_VALUE"""),44701.0)</f>
        <v>44701</v>
      </c>
      <c r="B809" s="3"/>
      <c r="C809" s="3"/>
    </row>
    <row r="810">
      <c r="A810" s="2">
        <f>IFERROR(__xludf.DUMMYFUNCTION("""COMPUTED_VALUE"""),44702.0)</f>
        <v>44702</v>
      </c>
      <c r="B810" s="3"/>
      <c r="C810" s="3"/>
    </row>
    <row r="811">
      <c r="A811" s="2">
        <f>IFERROR(__xludf.DUMMYFUNCTION("""COMPUTED_VALUE"""),44703.0)</f>
        <v>44703</v>
      </c>
      <c r="B811" s="3"/>
      <c r="C811" s="3"/>
    </row>
    <row r="812">
      <c r="A812" s="2">
        <f>IFERROR(__xludf.DUMMYFUNCTION("""COMPUTED_VALUE"""),44704.0)</f>
        <v>44704</v>
      </c>
      <c r="B812" s="3"/>
      <c r="C812" s="3"/>
    </row>
    <row r="813">
      <c r="A813" s="2">
        <f>IFERROR(__xludf.DUMMYFUNCTION("""COMPUTED_VALUE"""),44705.0)</f>
        <v>44705</v>
      </c>
      <c r="B813" s="3"/>
      <c r="C813" s="3"/>
    </row>
    <row r="814">
      <c r="A814" s="2">
        <f>IFERROR(__xludf.DUMMYFUNCTION("""COMPUTED_VALUE"""),44706.0)</f>
        <v>44706</v>
      </c>
      <c r="B814" s="3">
        <f>IFERROR(__xludf.DUMMYFUNCTION("""COMPUTED_VALUE"""),483.0)</f>
        <v>483</v>
      </c>
      <c r="C814" s="3">
        <f>IFERROR(__xludf.DUMMYFUNCTION("""COMPUTED_VALUE"""),18.0)</f>
        <v>18</v>
      </c>
    </row>
    <row r="815">
      <c r="A815" s="2">
        <f>IFERROR(__xludf.DUMMYFUNCTION("""COMPUTED_VALUE"""),44707.0)</f>
        <v>44707</v>
      </c>
      <c r="B815" s="3"/>
      <c r="C815" s="3"/>
    </row>
    <row r="816">
      <c r="A816" s="2">
        <f>IFERROR(__xludf.DUMMYFUNCTION("""COMPUTED_VALUE"""),44708.0)</f>
        <v>44708</v>
      </c>
      <c r="B816" s="3"/>
      <c r="C816" s="3"/>
    </row>
    <row r="817">
      <c r="A817" s="2">
        <f>IFERROR(__xludf.DUMMYFUNCTION("""COMPUTED_VALUE"""),44709.0)</f>
        <v>44709</v>
      </c>
      <c r="B817" s="3"/>
      <c r="C817" s="3"/>
    </row>
    <row r="818">
      <c r="A818" s="2">
        <f>IFERROR(__xludf.DUMMYFUNCTION("""COMPUTED_VALUE"""),44710.0)</f>
        <v>44710</v>
      </c>
      <c r="B818" s="3"/>
      <c r="C818" s="3"/>
    </row>
    <row r="819">
      <c r="A819" s="2">
        <f>IFERROR(__xludf.DUMMYFUNCTION("""COMPUTED_VALUE"""),44711.0)</f>
        <v>44711</v>
      </c>
      <c r="B819" s="3"/>
      <c r="C819" s="3"/>
    </row>
    <row r="820">
      <c r="A820" s="2">
        <f>IFERROR(__xludf.DUMMYFUNCTION("""COMPUTED_VALUE"""),44712.0)</f>
        <v>44712</v>
      </c>
      <c r="B820" s="3"/>
      <c r="C820" s="3"/>
    </row>
    <row r="821">
      <c r="A821" s="2">
        <f>IFERROR(__xludf.DUMMYFUNCTION("""COMPUTED_VALUE"""),44713.0)</f>
        <v>44713</v>
      </c>
      <c r="B821" s="3">
        <f>IFERROR(__xludf.DUMMYFUNCTION("""COMPUTED_VALUE"""),362.0)</f>
        <v>362</v>
      </c>
      <c r="C821" s="3">
        <f>IFERROR(__xludf.DUMMYFUNCTION("""COMPUTED_VALUE"""),13.0)</f>
        <v>13</v>
      </c>
    </row>
    <row r="822">
      <c r="A822" s="2">
        <f>IFERROR(__xludf.DUMMYFUNCTION("""COMPUTED_VALUE"""),44714.0)</f>
        <v>44714</v>
      </c>
      <c r="B822" s="3"/>
      <c r="C822" s="3"/>
    </row>
    <row r="823">
      <c r="A823" s="2">
        <f>IFERROR(__xludf.DUMMYFUNCTION("""COMPUTED_VALUE"""),44715.0)</f>
        <v>44715</v>
      </c>
      <c r="B823" s="3"/>
      <c r="C823" s="3"/>
    </row>
    <row r="824">
      <c r="A824" s="2">
        <f>IFERROR(__xludf.DUMMYFUNCTION("""COMPUTED_VALUE"""),44716.0)</f>
        <v>44716</v>
      </c>
      <c r="B824" s="3"/>
      <c r="C824" s="3"/>
    </row>
    <row r="825">
      <c r="A825" s="2">
        <f>IFERROR(__xludf.DUMMYFUNCTION("""COMPUTED_VALUE"""),44717.0)</f>
        <v>44717</v>
      </c>
      <c r="B825" s="3"/>
      <c r="C825" s="3"/>
    </row>
    <row r="826">
      <c r="A826" s="2">
        <f>IFERROR(__xludf.DUMMYFUNCTION("""COMPUTED_VALUE"""),44718.0)</f>
        <v>44718</v>
      </c>
      <c r="B826" s="3"/>
      <c r="C826" s="3"/>
    </row>
    <row r="827">
      <c r="A827" s="2">
        <f>IFERROR(__xludf.DUMMYFUNCTION("""COMPUTED_VALUE"""),44719.0)</f>
        <v>44719</v>
      </c>
      <c r="B827" s="3"/>
      <c r="C827" s="3"/>
    </row>
    <row r="828">
      <c r="A828" s="2">
        <f>IFERROR(__xludf.DUMMYFUNCTION("""COMPUTED_VALUE"""),44720.0)</f>
        <v>44720</v>
      </c>
      <c r="B828" s="3">
        <f>IFERROR(__xludf.DUMMYFUNCTION("""COMPUTED_VALUE"""),292.0)</f>
        <v>292</v>
      </c>
      <c r="C828" s="3">
        <f>IFERROR(__xludf.DUMMYFUNCTION("""COMPUTED_VALUE"""),8.0)</f>
        <v>8</v>
      </c>
    </row>
    <row r="829">
      <c r="A829" s="2">
        <f>IFERROR(__xludf.DUMMYFUNCTION("""COMPUTED_VALUE"""),44721.0)</f>
        <v>44721</v>
      </c>
      <c r="B829" s="3"/>
      <c r="C829" s="3"/>
    </row>
    <row r="830">
      <c r="A830" s="2">
        <f>IFERROR(__xludf.DUMMYFUNCTION("""COMPUTED_VALUE"""),44722.0)</f>
        <v>44722</v>
      </c>
      <c r="B830" s="3"/>
      <c r="C830" s="3"/>
    </row>
    <row r="831">
      <c r="A831" s="2">
        <f>IFERROR(__xludf.DUMMYFUNCTION("""COMPUTED_VALUE"""),44723.0)</f>
        <v>44723</v>
      </c>
      <c r="B831" s="3"/>
      <c r="C831" s="3"/>
    </row>
    <row r="832">
      <c r="A832" s="2">
        <f>IFERROR(__xludf.DUMMYFUNCTION("""COMPUTED_VALUE"""),44724.0)</f>
        <v>44724</v>
      </c>
      <c r="B832" s="3"/>
      <c r="C832" s="3"/>
    </row>
    <row r="833">
      <c r="A833" s="2">
        <f>IFERROR(__xludf.DUMMYFUNCTION("""COMPUTED_VALUE"""),44725.0)</f>
        <v>44725</v>
      </c>
      <c r="B833" s="3"/>
      <c r="C833" s="3"/>
    </row>
    <row r="834">
      <c r="A834" s="2">
        <f>IFERROR(__xludf.DUMMYFUNCTION("""COMPUTED_VALUE"""),44726.0)</f>
        <v>44726</v>
      </c>
      <c r="B834" s="3"/>
      <c r="C834" s="3"/>
    </row>
    <row r="835">
      <c r="A835" s="2">
        <f>IFERROR(__xludf.DUMMYFUNCTION("""COMPUTED_VALUE"""),44727.0)</f>
        <v>44727</v>
      </c>
      <c r="B835" s="3">
        <f>IFERROR(__xludf.DUMMYFUNCTION("""COMPUTED_VALUE"""),232.0)</f>
        <v>232</v>
      </c>
      <c r="C835" s="3">
        <f>IFERROR(__xludf.DUMMYFUNCTION("""COMPUTED_VALUE"""),7.0)</f>
        <v>7</v>
      </c>
    </row>
    <row r="836">
      <c r="A836" s="2">
        <f>IFERROR(__xludf.DUMMYFUNCTION("""COMPUTED_VALUE"""),44728.0)</f>
        <v>44728</v>
      </c>
      <c r="B836" s="3"/>
      <c r="C836" s="3"/>
    </row>
    <row r="837">
      <c r="A837" s="2">
        <f>IFERROR(__xludf.DUMMYFUNCTION("""COMPUTED_VALUE"""),44729.0)</f>
        <v>44729</v>
      </c>
      <c r="B837" s="3"/>
      <c r="C837" s="3"/>
    </row>
    <row r="838">
      <c r="A838" s="2">
        <f>IFERROR(__xludf.DUMMYFUNCTION("""COMPUTED_VALUE"""),44730.0)</f>
        <v>44730</v>
      </c>
      <c r="B838" s="3"/>
      <c r="C838" s="3"/>
    </row>
    <row r="839">
      <c r="A839" s="2">
        <f>IFERROR(__xludf.DUMMYFUNCTION("""COMPUTED_VALUE"""),44731.0)</f>
        <v>44731</v>
      </c>
      <c r="B839" s="3"/>
      <c r="C839" s="3"/>
    </row>
    <row r="840">
      <c r="A840" s="2">
        <f>IFERROR(__xludf.DUMMYFUNCTION("""COMPUTED_VALUE"""),44732.0)</f>
        <v>44732</v>
      </c>
      <c r="B840" s="3"/>
      <c r="C840" s="3"/>
    </row>
    <row r="841">
      <c r="A841" s="2">
        <f>IFERROR(__xludf.DUMMYFUNCTION("""COMPUTED_VALUE"""),44733.0)</f>
        <v>44733</v>
      </c>
      <c r="B841" s="3"/>
      <c r="C841" s="3"/>
    </row>
    <row r="842">
      <c r="A842" s="2">
        <f>IFERROR(__xludf.DUMMYFUNCTION("""COMPUTED_VALUE"""),44734.0)</f>
        <v>44734</v>
      </c>
      <c r="B842" s="3">
        <f>IFERROR(__xludf.DUMMYFUNCTION("""COMPUTED_VALUE"""),197.0)</f>
        <v>197</v>
      </c>
      <c r="C842" s="3">
        <f>IFERROR(__xludf.DUMMYFUNCTION("""COMPUTED_VALUE"""),6.0)</f>
        <v>6</v>
      </c>
    </row>
    <row r="843">
      <c r="A843" s="2">
        <f>IFERROR(__xludf.DUMMYFUNCTION("""COMPUTED_VALUE"""),44735.0)</f>
        <v>44735</v>
      </c>
      <c r="B843" s="3"/>
      <c r="C843" s="3"/>
    </row>
    <row r="844">
      <c r="A844" s="2">
        <f>IFERROR(__xludf.DUMMYFUNCTION("""COMPUTED_VALUE"""),44736.0)</f>
        <v>44736</v>
      </c>
      <c r="B844" s="3"/>
      <c r="C844" s="3"/>
    </row>
    <row r="845">
      <c r="A845" s="2">
        <f>IFERROR(__xludf.DUMMYFUNCTION("""COMPUTED_VALUE"""),44737.0)</f>
        <v>44737</v>
      </c>
      <c r="B845" s="3"/>
      <c r="C845" s="3"/>
    </row>
    <row r="846">
      <c r="A846" s="2">
        <f>IFERROR(__xludf.DUMMYFUNCTION("""COMPUTED_VALUE"""),44738.0)</f>
        <v>44738</v>
      </c>
      <c r="B846" s="3"/>
      <c r="C846" s="3"/>
    </row>
    <row r="847">
      <c r="A847" s="2">
        <f>IFERROR(__xludf.DUMMYFUNCTION("""COMPUTED_VALUE"""),44739.0)</f>
        <v>44739</v>
      </c>
      <c r="B847" s="3"/>
      <c r="C847" s="3"/>
    </row>
    <row r="848">
      <c r="A848" s="2">
        <f>IFERROR(__xludf.DUMMYFUNCTION("""COMPUTED_VALUE"""),44740.0)</f>
        <v>44740</v>
      </c>
      <c r="B848" s="3"/>
      <c r="C848" s="3"/>
    </row>
    <row r="849">
      <c r="A849" s="2">
        <f>IFERROR(__xludf.DUMMYFUNCTION("""COMPUTED_VALUE"""),44741.0)</f>
        <v>44741</v>
      </c>
      <c r="B849" s="3">
        <f>IFERROR(__xludf.DUMMYFUNCTION("""COMPUTED_VALUE"""),233.0)</f>
        <v>233</v>
      </c>
      <c r="C849" s="3">
        <f>IFERROR(__xludf.DUMMYFUNCTION("""COMPUTED_VALUE"""),5.0)</f>
        <v>5</v>
      </c>
    </row>
    <row r="850">
      <c r="A850" s="2">
        <f>IFERROR(__xludf.DUMMYFUNCTION("""COMPUTED_VALUE"""),44742.0)</f>
        <v>44742</v>
      </c>
      <c r="B850" s="3"/>
      <c r="C850" s="3"/>
    </row>
    <row r="851">
      <c r="A851" s="2">
        <f>IFERROR(__xludf.DUMMYFUNCTION("""COMPUTED_VALUE"""),44743.0)</f>
        <v>44743</v>
      </c>
      <c r="B851" s="3"/>
      <c r="C851" s="3"/>
    </row>
    <row r="852">
      <c r="A852" s="2">
        <f>IFERROR(__xludf.DUMMYFUNCTION("""COMPUTED_VALUE"""),44744.0)</f>
        <v>44744</v>
      </c>
      <c r="B852" s="3"/>
      <c r="C852" s="3"/>
    </row>
    <row r="853">
      <c r="A853" s="2">
        <f>IFERROR(__xludf.DUMMYFUNCTION("""COMPUTED_VALUE"""),44745.0)</f>
        <v>44745</v>
      </c>
      <c r="B853" s="3"/>
      <c r="C853" s="3"/>
    </row>
    <row r="854">
      <c r="A854" s="2">
        <f>IFERROR(__xludf.DUMMYFUNCTION("""COMPUTED_VALUE"""),44746.0)</f>
        <v>44746</v>
      </c>
      <c r="B854" s="3"/>
      <c r="C854" s="3"/>
    </row>
    <row r="855">
      <c r="A855" s="2">
        <f>IFERROR(__xludf.DUMMYFUNCTION("""COMPUTED_VALUE"""),44747.0)</f>
        <v>44747</v>
      </c>
      <c r="B855" s="3"/>
      <c r="C855" s="3"/>
    </row>
    <row r="856">
      <c r="A856" s="2">
        <f>IFERROR(__xludf.DUMMYFUNCTION("""COMPUTED_VALUE"""),44748.0)</f>
        <v>44748</v>
      </c>
      <c r="B856" s="3">
        <f>IFERROR(__xludf.DUMMYFUNCTION("""COMPUTED_VALUE"""),488.0)</f>
        <v>488</v>
      </c>
      <c r="C856" s="3">
        <f>IFERROR(__xludf.DUMMYFUNCTION("""COMPUTED_VALUE"""),10.0)</f>
        <v>10</v>
      </c>
    </row>
    <row r="857">
      <c r="A857" s="2">
        <f>IFERROR(__xludf.DUMMYFUNCTION("""COMPUTED_VALUE"""),44749.0)</f>
        <v>44749</v>
      </c>
      <c r="B857" s="3"/>
      <c r="C857" s="3"/>
    </row>
    <row r="858">
      <c r="A858" s="2">
        <f>IFERROR(__xludf.DUMMYFUNCTION("""COMPUTED_VALUE"""),44750.0)</f>
        <v>44750</v>
      </c>
      <c r="B858" s="3"/>
      <c r="C858" s="3"/>
    </row>
    <row r="859">
      <c r="A859" s="2">
        <f>IFERROR(__xludf.DUMMYFUNCTION("""COMPUTED_VALUE"""),44751.0)</f>
        <v>44751</v>
      </c>
      <c r="B859" s="3"/>
      <c r="C859" s="3"/>
    </row>
    <row r="860">
      <c r="A860" s="2">
        <f>IFERROR(__xludf.DUMMYFUNCTION("""COMPUTED_VALUE"""),44752.0)</f>
        <v>44752</v>
      </c>
      <c r="B860" s="3"/>
      <c r="C860" s="3"/>
    </row>
    <row r="861">
      <c r="A861" s="2">
        <f>IFERROR(__xludf.DUMMYFUNCTION("""COMPUTED_VALUE"""),44753.0)</f>
        <v>44753</v>
      </c>
      <c r="B861" s="3"/>
      <c r="C861" s="3"/>
    </row>
    <row r="862">
      <c r="A862" s="2">
        <f>IFERROR(__xludf.DUMMYFUNCTION("""COMPUTED_VALUE"""),44754.0)</f>
        <v>44754</v>
      </c>
      <c r="B862" s="3"/>
      <c r="C862" s="3"/>
    </row>
    <row r="863">
      <c r="A863" s="2">
        <f>IFERROR(__xludf.DUMMYFUNCTION("""COMPUTED_VALUE"""),44755.0)</f>
        <v>44755</v>
      </c>
      <c r="B863" s="3">
        <f>IFERROR(__xludf.DUMMYFUNCTION("""COMPUTED_VALUE"""),628.0)</f>
        <v>628</v>
      </c>
      <c r="C863" s="3">
        <f>IFERROR(__xludf.DUMMYFUNCTION("""COMPUTED_VALUE"""),16.0)</f>
        <v>16</v>
      </c>
    </row>
    <row r="864">
      <c r="A864" s="2">
        <f>IFERROR(__xludf.DUMMYFUNCTION("""COMPUTED_VALUE"""),44756.0)</f>
        <v>44756</v>
      </c>
      <c r="B864" s="3"/>
      <c r="C864" s="3"/>
    </row>
    <row r="865">
      <c r="A865" s="2">
        <f>IFERROR(__xludf.DUMMYFUNCTION("""COMPUTED_VALUE"""),44757.0)</f>
        <v>44757</v>
      </c>
      <c r="B865" s="3"/>
      <c r="C865" s="3"/>
    </row>
    <row r="866">
      <c r="A866" s="2">
        <f>IFERROR(__xludf.DUMMYFUNCTION("""COMPUTED_VALUE"""),44758.0)</f>
        <v>44758</v>
      </c>
      <c r="B866" s="3"/>
      <c r="C866" s="3"/>
    </row>
    <row r="867">
      <c r="A867" s="2">
        <f>IFERROR(__xludf.DUMMYFUNCTION("""COMPUTED_VALUE"""),44759.0)</f>
        <v>44759</v>
      </c>
      <c r="B867" s="3"/>
      <c r="C867" s="3"/>
    </row>
    <row r="868">
      <c r="A868" s="2">
        <f>IFERROR(__xludf.DUMMYFUNCTION("""COMPUTED_VALUE"""),44760.0)</f>
        <v>44760</v>
      </c>
      <c r="B868" s="3"/>
      <c r="C868" s="3"/>
    </row>
    <row r="869">
      <c r="A869" s="2">
        <f>IFERROR(__xludf.DUMMYFUNCTION("""COMPUTED_VALUE"""),44761.0)</f>
        <v>44761</v>
      </c>
      <c r="B869" s="3"/>
      <c r="C869" s="3"/>
    </row>
    <row r="870">
      <c r="A870" s="2">
        <f>IFERROR(__xludf.DUMMYFUNCTION("""COMPUTED_VALUE"""),44762.0)</f>
        <v>44762</v>
      </c>
      <c r="B870" s="3">
        <f>IFERROR(__xludf.DUMMYFUNCTION("""COMPUTED_VALUE"""),866.0)</f>
        <v>866</v>
      </c>
      <c r="C870" s="3">
        <f>IFERROR(__xludf.DUMMYFUNCTION("""COMPUTED_VALUE"""),17.0)</f>
        <v>17</v>
      </c>
    </row>
    <row r="871">
      <c r="A871" s="2">
        <f>IFERROR(__xludf.DUMMYFUNCTION("""COMPUTED_VALUE"""),44763.0)</f>
        <v>44763</v>
      </c>
      <c r="B871" s="3"/>
      <c r="C871" s="3"/>
    </row>
    <row r="872">
      <c r="A872" s="2">
        <f>IFERROR(__xludf.DUMMYFUNCTION("""COMPUTED_VALUE"""),44764.0)</f>
        <v>44764</v>
      </c>
      <c r="B872" s="3"/>
      <c r="C872" s="3"/>
    </row>
    <row r="873">
      <c r="A873" s="2">
        <f>IFERROR(__xludf.DUMMYFUNCTION("""COMPUTED_VALUE"""),44765.0)</f>
        <v>44765</v>
      </c>
      <c r="B873" s="3"/>
      <c r="C873" s="3"/>
    </row>
    <row r="874">
      <c r="A874" s="2">
        <f>IFERROR(__xludf.DUMMYFUNCTION("""COMPUTED_VALUE"""),44766.0)</f>
        <v>44766</v>
      </c>
      <c r="B874" s="3"/>
      <c r="C874" s="3"/>
    </row>
    <row r="875">
      <c r="A875" s="2">
        <f>IFERROR(__xludf.DUMMYFUNCTION("""COMPUTED_VALUE"""),44767.0)</f>
        <v>44767</v>
      </c>
      <c r="B875" s="3"/>
      <c r="C875" s="3"/>
    </row>
    <row r="876">
      <c r="A876" s="2">
        <f>IFERROR(__xludf.DUMMYFUNCTION("""COMPUTED_VALUE"""),44768.0)</f>
        <v>44768</v>
      </c>
      <c r="B876" s="3"/>
      <c r="C876" s="3"/>
    </row>
    <row r="877">
      <c r="A877" s="2">
        <f>IFERROR(__xludf.DUMMYFUNCTION("""COMPUTED_VALUE"""),44769.0)</f>
        <v>44769</v>
      </c>
      <c r="B877" s="3">
        <f>IFERROR(__xludf.DUMMYFUNCTION("""COMPUTED_VALUE"""),866.0)</f>
        <v>866</v>
      </c>
      <c r="C877" s="3">
        <f>IFERROR(__xludf.DUMMYFUNCTION("""COMPUTED_VALUE"""),17.0)</f>
        <v>17</v>
      </c>
    </row>
    <row r="878">
      <c r="A878" s="2">
        <f>IFERROR(__xludf.DUMMYFUNCTION("""COMPUTED_VALUE"""),44770.0)</f>
        <v>44770</v>
      </c>
      <c r="B878" s="3"/>
      <c r="C878" s="3"/>
    </row>
    <row r="879">
      <c r="A879" s="2">
        <f>IFERROR(__xludf.DUMMYFUNCTION("""COMPUTED_VALUE"""),44771.0)</f>
        <v>44771</v>
      </c>
      <c r="B879" s="3"/>
      <c r="C879" s="3"/>
    </row>
    <row r="880">
      <c r="A880" s="2">
        <f>IFERROR(__xludf.DUMMYFUNCTION("""COMPUTED_VALUE"""),44772.0)</f>
        <v>44772</v>
      </c>
      <c r="B880" s="3"/>
      <c r="C880" s="3"/>
    </row>
    <row r="881">
      <c r="A881" s="2">
        <f>IFERROR(__xludf.DUMMYFUNCTION("""COMPUTED_VALUE"""),44773.0)</f>
        <v>44773</v>
      </c>
      <c r="B881" s="3"/>
      <c r="C881" s="3"/>
    </row>
    <row r="882">
      <c r="A882" s="2">
        <f>IFERROR(__xludf.DUMMYFUNCTION("""COMPUTED_VALUE"""),44774.0)</f>
        <v>44774</v>
      </c>
      <c r="B882" s="3"/>
      <c r="C882" s="3"/>
    </row>
    <row r="883">
      <c r="A883" s="2">
        <f>IFERROR(__xludf.DUMMYFUNCTION("""COMPUTED_VALUE"""),44775.0)</f>
        <v>44775</v>
      </c>
      <c r="B883" s="3"/>
      <c r="C883" s="3"/>
    </row>
    <row r="884">
      <c r="A884" s="2">
        <f>IFERROR(__xludf.DUMMYFUNCTION("""COMPUTED_VALUE"""),44776.0)</f>
        <v>44776</v>
      </c>
      <c r="B884" s="3">
        <f>IFERROR(__xludf.DUMMYFUNCTION("""COMPUTED_VALUE"""),1593.0)</f>
        <v>1593</v>
      </c>
      <c r="C884" s="3">
        <f>IFERROR(__xludf.DUMMYFUNCTION("""COMPUTED_VALUE"""),19.0)</f>
        <v>19</v>
      </c>
    </row>
    <row r="885">
      <c r="A885" s="2">
        <f>IFERROR(__xludf.DUMMYFUNCTION("""COMPUTED_VALUE"""),44777.0)</f>
        <v>44777</v>
      </c>
      <c r="B885" s="3"/>
      <c r="C885" s="3"/>
    </row>
    <row r="886">
      <c r="A886" s="2">
        <f>IFERROR(__xludf.DUMMYFUNCTION("""COMPUTED_VALUE"""),44778.0)</f>
        <v>44778</v>
      </c>
      <c r="B886" s="3"/>
      <c r="C886" s="3"/>
    </row>
    <row r="887">
      <c r="A887" s="2">
        <f>IFERROR(__xludf.DUMMYFUNCTION("""COMPUTED_VALUE"""),44779.0)</f>
        <v>44779</v>
      </c>
      <c r="B887" s="3"/>
      <c r="C887" s="3"/>
    </row>
    <row r="888">
      <c r="A888" s="2">
        <f>IFERROR(__xludf.DUMMYFUNCTION("""COMPUTED_VALUE"""),44780.0)</f>
        <v>44780</v>
      </c>
      <c r="B888" s="3"/>
      <c r="C888" s="3"/>
    </row>
    <row r="889">
      <c r="A889" s="2">
        <f>IFERROR(__xludf.DUMMYFUNCTION("""COMPUTED_VALUE"""),44781.0)</f>
        <v>44781</v>
      </c>
      <c r="B889" s="3"/>
      <c r="C889" s="3"/>
    </row>
    <row r="890">
      <c r="A890" s="2">
        <f>IFERROR(__xludf.DUMMYFUNCTION("""COMPUTED_VALUE"""),44782.0)</f>
        <v>44782</v>
      </c>
      <c r="B890" s="3"/>
      <c r="C890" s="3"/>
    </row>
    <row r="891">
      <c r="A891" s="2">
        <f>IFERROR(__xludf.DUMMYFUNCTION("""COMPUTED_VALUE"""),44783.0)</f>
        <v>44783</v>
      </c>
      <c r="B891" s="3">
        <f>IFERROR(__xludf.DUMMYFUNCTION("""COMPUTED_VALUE"""),1501.0)</f>
        <v>1501</v>
      </c>
      <c r="C891" s="3">
        <f>IFERROR(__xludf.DUMMYFUNCTION("""COMPUTED_VALUE"""),22.0)</f>
        <v>22</v>
      </c>
    </row>
    <row r="892">
      <c r="A892" s="2">
        <f>IFERROR(__xludf.DUMMYFUNCTION("""COMPUTED_VALUE"""),44784.0)</f>
        <v>44784</v>
      </c>
      <c r="B892" s="3"/>
      <c r="C892" s="3"/>
    </row>
    <row r="893">
      <c r="A893" s="2">
        <f>IFERROR(__xludf.DUMMYFUNCTION("""COMPUTED_VALUE"""),44785.0)</f>
        <v>44785</v>
      </c>
      <c r="B893" s="3"/>
      <c r="C893" s="3"/>
    </row>
    <row r="894">
      <c r="A894" s="2">
        <f>IFERROR(__xludf.DUMMYFUNCTION("""COMPUTED_VALUE"""),44786.0)</f>
        <v>44786</v>
      </c>
      <c r="B894" s="3"/>
      <c r="C894" s="3"/>
    </row>
    <row r="895">
      <c r="A895" s="2">
        <f>IFERROR(__xludf.DUMMYFUNCTION("""COMPUTED_VALUE"""),44787.0)</f>
        <v>44787</v>
      </c>
      <c r="B895" s="3"/>
      <c r="C895" s="3"/>
    </row>
    <row r="896">
      <c r="A896" s="2">
        <f>IFERROR(__xludf.DUMMYFUNCTION("""COMPUTED_VALUE"""),44788.0)</f>
        <v>44788</v>
      </c>
      <c r="B896" s="3"/>
      <c r="C896" s="3"/>
    </row>
    <row r="897">
      <c r="A897" s="2">
        <f>IFERROR(__xludf.DUMMYFUNCTION("""COMPUTED_VALUE"""),44789.0)</f>
        <v>44789</v>
      </c>
      <c r="B897" s="3"/>
      <c r="C897" s="3"/>
    </row>
    <row r="898">
      <c r="A898" s="2">
        <f>IFERROR(__xludf.DUMMYFUNCTION("""COMPUTED_VALUE"""),44790.0)</f>
        <v>44790</v>
      </c>
      <c r="B898" s="3">
        <f>IFERROR(__xludf.DUMMYFUNCTION("""COMPUTED_VALUE"""),570.0)</f>
        <v>570</v>
      </c>
      <c r="C898" s="3">
        <f>IFERROR(__xludf.DUMMYFUNCTION("""COMPUTED_VALUE"""),9.0)</f>
        <v>9</v>
      </c>
    </row>
    <row r="899">
      <c r="A899" s="2">
        <f>IFERROR(__xludf.DUMMYFUNCTION("""COMPUTED_VALUE"""),44791.0)</f>
        <v>44791</v>
      </c>
      <c r="B899" s="3"/>
      <c r="C899" s="3"/>
    </row>
    <row r="900">
      <c r="A900" s="2">
        <f>IFERROR(__xludf.DUMMYFUNCTION("""COMPUTED_VALUE"""),44792.0)</f>
        <v>44792</v>
      </c>
      <c r="B900" s="3"/>
      <c r="C900" s="3"/>
    </row>
    <row r="901">
      <c r="A901" s="2">
        <f>IFERROR(__xludf.DUMMYFUNCTION("""COMPUTED_VALUE"""),44793.0)</f>
        <v>44793</v>
      </c>
      <c r="B901" s="3"/>
      <c r="C901" s="3"/>
    </row>
    <row r="902">
      <c r="A902" s="2">
        <f>IFERROR(__xludf.DUMMYFUNCTION("""COMPUTED_VALUE"""),44794.0)</f>
        <v>44794</v>
      </c>
      <c r="B902" s="3"/>
      <c r="C902" s="3"/>
    </row>
    <row r="903">
      <c r="A903" s="2">
        <f>IFERROR(__xludf.DUMMYFUNCTION("""COMPUTED_VALUE"""),44795.0)</f>
        <v>44795</v>
      </c>
      <c r="B903" s="3"/>
      <c r="C903" s="3"/>
    </row>
    <row r="904">
      <c r="A904" s="2">
        <f>IFERROR(__xludf.DUMMYFUNCTION("""COMPUTED_VALUE"""),44796.0)</f>
        <v>44796</v>
      </c>
      <c r="B904" s="3"/>
      <c r="C904" s="3"/>
    </row>
    <row r="905">
      <c r="A905" s="2">
        <f>IFERROR(__xludf.DUMMYFUNCTION("""COMPUTED_VALUE"""),44797.0)</f>
        <v>44797</v>
      </c>
      <c r="B905" s="3">
        <f>IFERROR(__xludf.DUMMYFUNCTION("""COMPUTED_VALUE"""),1251.0)</f>
        <v>1251</v>
      </c>
      <c r="C905" s="3">
        <f>IFERROR(__xludf.DUMMYFUNCTION("""COMPUTED_VALUE"""),27.0)</f>
        <v>27</v>
      </c>
    </row>
    <row r="906">
      <c r="A906" s="2">
        <f>IFERROR(__xludf.DUMMYFUNCTION("""COMPUTED_VALUE"""),44798.0)</f>
        <v>44798</v>
      </c>
      <c r="B906" s="3"/>
      <c r="C906" s="3"/>
    </row>
    <row r="907">
      <c r="A907" s="2">
        <f>IFERROR(__xludf.DUMMYFUNCTION("""COMPUTED_VALUE"""),44799.0)</f>
        <v>44799</v>
      </c>
      <c r="B907" s="3"/>
      <c r="C907" s="3"/>
    </row>
    <row r="908">
      <c r="A908" s="2">
        <f>IFERROR(__xludf.DUMMYFUNCTION("""COMPUTED_VALUE"""),44800.0)</f>
        <v>44800</v>
      </c>
      <c r="B908" s="3"/>
      <c r="C908" s="3"/>
    </row>
    <row r="909">
      <c r="A909" s="2">
        <f>IFERROR(__xludf.DUMMYFUNCTION("""COMPUTED_VALUE"""),44801.0)</f>
        <v>44801</v>
      </c>
      <c r="B909" s="3"/>
      <c r="C909" s="3"/>
    </row>
    <row r="910">
      <c r="A910" s="2">
        <f>IFERROR(__xludf.DUMMYFUNCTION("""COMPUTED_VALUE"""),44802.0)</f>
        <v>44802</v>
      </c>
      <c r="B910" s="3"/>
      <c r="C910" s="3"/>
    </row>
    <row r="911">
      <c r="A911" s="2">
        <f>IFERROR(__xludf.DUMMYFUNCTION("""COMPUTED_VALUE"""),44803.0)</f>
        <v>44803</v>
      </c>
      <c r="B911" s="3"/>
      <c r="C911" s="3"/>
    </row>
    <row r="912">
      <c r="A912" s="2">
        <f>IFERROR(__xludf.DUMMYFUNCTION("""COMPUTED_VALUE"""),44804.0)</f>
        <v>44804</v>
      </c>
      <c r="B912" s="3">
        <f>IFERROR(__xludf.DUMMYFUNCTION("""COMPUTED_VALUE"""),978.0)</f>
        <v>978</v>
      </c>
      <c r="C912" s="3">
        <f>IFERROR(__xludf.DUMMYFUNCTION("""COMPUTED_VALUE"""),23.0)</f>
        <v>23</v>
      </c>
    </row>
    <row r="913">
      <c r="A913" s="2">
        <f>IFERROR(__xludf.DUMMYFUNCTION("""COMPUTED_VALUE"""),44805.0)</f>
        <v>44805</v>
      </c>
      <c r="B913" s="3"/>
      <c r="C913" s="3"/>
    </row>
    <row r="914">
      <c r="A914" s="2">
        <f>IFERROR(__xludf.DUMMYFUNCTION("""COMPUTED_VALUE"""),44806.0)</f>
        <v>44806</v>
      </c>
      <c r="B914" s="3"/>
      <c r="C914" s="3"/>
    </row>
    <row r="915">
      <c r="A915" s="2">
        <f>IFERROR(__xludf.DUMMYFUNCTION("""COMPUTED_VALUE"""),44807.0)</f>
        <v>44807</v>
      </c>
      <c r="B915" s="3"/>
      <c r="C915" s="3"/>
    </row>
    <row r="916">
      <c r="A916" s="2">
        <f>IFERROR(__xludf.DUMMYFUNCTION("""COMPUTED_VALUE"""),44808.0)</f>
        <v>44808</v>
      </c>
      <c r="B916" s="3"/>
      <c r="C916" s="3"/>
    </row>
    <row r="917">
      <c r="A917" s="2">
        <f>IFERROR(__xludf.DUMMYFUNCTION("""COMPUTED_VALUE"""),44809.0)</f>
        <v>44809</v>
      </c>
      <c r="B917" s="3"/>
      <c r="C917" s="3"/>
    </row>
    <row r="918">
      <c r="A918" s="2">
        <f>IFERROR(__xludf.DUMMYFUNCTION("""COMPUTED_VALUE"""),44810.0)</f>
        <v>44810</v>
      </c>
      <c r="B918" s="3"/>
      <c r="C918" s="3"/>
    </row>
    <row r="919">
      <c r="A919" s="2">
        <f>IFERROR(__xludf.DUMMYFUNCTION("""COMPUTED_VALUE"""),44811.0)</f>
        <v>44811</v>
      </c>
      <c r="B919" s="3">
        <f>IFERROR(__xludf.DUMMYFUNCTION("""COMPUTED_VALUE"""),832.0)</f>
        <v>832</v>
      </c>
      <c r="C919" s="3">
        <f>IFERROR(__xludf.DUMMYFUNCTION("""COMPUTED_VALUE"""),17.0)</f>
        <v>17</v>
      </c>
    </row>
    <row r="920">
      <c r="A920" s="2">
        <f>IFERROR(__xludf.DUMMYFUNCTION("""COMPUTED_VALUE"""),44812.0)</f>
        <v>44812</v>
      </c>
      <c r="B920" s="3"/>
      <c r="C920" s="3"/>
    </row>
    <row r="921">
      <c r="A921" s="2">
        <f>IFERROR(__xludf.DUMMYFUNCTION("""COMPUTED_VALUE"""),44813.0)</f>
        <v>44813</v>
      </c>
      <c r="B921" s="3"/>
      <c r="C921" s="3"/>
    </row>
    <row r="922">
      <c r="A922" s="2">
        <f>IFERROR(__xludf.DUMMYFUNCTION("""COMPUTED_VALUE"""),44814.0)</f>
        <v>44814</v>
      </c>
      <c r="B922" s="3"/>
      <c r="C922" s="3"/>
    </row>
    <row r="923">
      <c r="A923" s="2">
        <f>IFERROR(__xludf.DUMMYFUNCTION("""COMPUTED_VALUE"""),44815.0)</f>
        <v>44815</v>
      </c>
      <c r="B923" s="3"/>
      <c r="C923" s="3"/>
    </row>
    <row r="924">
      <c r="A924" s="2">
        <f>IFERROR(__xludf.DUMMYFUNCTION("""COMPUTED_VALUE"""),44816.0)</f>
        <v>44816</v>
      </c>
      <c r="B924" s="3"/>
      <c r="C924" s="3"/>
    </row>
    <row r="925">
      <c r="A925" s="2">
        <f>IFERROR(__xludf.DUMMYFUNCTION("""COMPUTED_VALUE"""),44817.0)</f>
        <v>44817</v>
      </c>
      <c r="B925" s="3"/>
      <c r="C925" s="3"/>
    </row>
    <row r="926">
      <c r="A926" s="2">
        <f>IFERROR(__xludf.DUMMYFUNCTION("""COMPUTED_VALUE"""),44818.0)</f>
        <v>44818</v>
      </c>
      <c r="B926" s="3">
        <f>IFERROR(__xludf.DUMMYFUNCTION("""COMPUTED_VALUE"""),831.0)</f>
        <v>831</v>
      </c>
      <c r="C926" s="3">
        <f>IFERROR(__xludf.DUMMYFUNCTION("""COMPUTED_VALUE"""),10.0)</f>
        <v>10</v>
      </c>
    </row>
    <row r="927">
      <c r="A927" s="2">
        <f>IFERROR(__xludf.DUMMYFUNCTION("""COMPUTED_VALUE"""),44819.0)</f>
        <v>44819</v>
      </c>
      <c r="B927" s="3"/>
      <c r="C927" s="3"/>
    </row>
    <row r="928">
      <c r="A928" s="2">
        <f>IFERROR(__xludf.DUMMYFUNCTION("""COMPUTED_VALUE"""),44820.0)</f>
        <v>44820</v>
      </c>
      <c r="B928" s="3"/>
      <c r="C928" s="3"/>
    </row>
    <row r="929">
      <c r="A929" s="2">
        <f>IFERROR(__xludf.DUMMYFUNCTION("""COMPUTED_VALUE"""),44821.0)</f>
        <v>44821</v>
      </c>
      <c r="B929" s="3"/>
      <c r="C929" s="3"/>
    </row>
    <row r="930">
      <c r="A930" s="2">
        <f>IFERROR(__xludf.DUMMYFUNCTION("""COMPUTED_VALUE"""),44822.0)</f>
        <v>44822</v>
      </c>
      <c r="B930" s="3"/>
      <c r="C930" s="3"/>
    </row>
    <row r="931">
      <c r="A931" s="2">
        <f>IFERROR(__xludf.DUMMYFUNCTION("""COMPUTED_VALUE"""),44823.0)</f>
        <v>44823</v>
      </c>
      <c r="B931" s="3"/>
      <c r="C931" s="3"/>
    </row>
    <row r="932">
      <c r="A932" s="2">
        <f>IFERROR(__xludf.DUMMYFUNCTION("""COMPUTED_VALUE"""),44824.0)</f>
        <v>44824</v>
      </c>
      <c r="B932" s="3"/>
      <c r="C932" s="3"/>
    </row>
    <row r="933">
      <c r="A933" s="2">
        <f>IFERROR(__xludf.DUMMYFUNCTION("""COMPUTED_VALUE"""),44825.0)</f>
        <v>44825</v>
      </c>
      <c r="B933" s="3">
        <f>IFERROR(__xludf.DUMMYFUNCTION("""COMPUTED_VALUE"""),923.0)</f>
        <v>923</v>
      </c>
      <c r="C933" s="3">
        <f>IFERROR(__xludf.DUMMYFUNCTION("""COMPUTED_VALUE"""),14.0)</f>
        <v>14</v>
      </c>
    </row>
    <row r="934">
      <c r="A934" s="2">
        <f>IFERROR(__xludf.DUMMYFUNCTION("""COMPUTED_VALUE"""),44826.0)</f>
        <v>44826</v>
      </c>
      <c r="B934" s="3"/>
      <c r="C934" s="3"/>
    </row>
    <row r="935">
      <c r="A935" s="2">
        <f>IFERROR(__xludf.DUMMYFUNCTION("""COMPUTED_VALUE"""),44827.0)</f>
        <v>44827</v>
      </c>
      <c r="B935" s="3"/>
      <c r="C935" s="3"/>
    </row>
    <row r="936">
      <c r="A936" s="2">
        <f>IFERROR(__xludf.DUMMYFUNCTION("""COMPUTED_VALUE"""),44828.0)</f>
        <v>44828</v>
      </c>
      <c r="B936" s="3"/>
      <c r="C936" s="3"/>
    </row>
    <row r="937">
      <c r="A937" s="2">
        <f>IFERROR(__xludf.DUMMYFUNCTION("""COMPUTED_VALUE"""),44829.0)</f>
        <v>44829</v>
      </c>
      <c r="B937" s="3"/>
      <c r="C937" s="3"/>
    </row>
    <row r="938">
      <c r="A938" s="2">
        <f>IFERROR(__xludf.DUMMYFUNCTION("""COMPUTED_VALUE"""),44830.0)</f>
        <v>44830</v>
      </c>
      <c r="B938" s="3"/>
      <c r="C938" s="3"/>
    </row>
    <row r="939">
      <c r="A939" s="2">
        <f>IFERROR(__xludf.DUMMYFUNCTION("""COMPUTED_VALUE"""),44831.0)</f>
        <v>44831</v>
      </c>
      <c r="B939" s="3"/>
      <c r="C939" s="3"/>
    </row>
    <row r="940">
      <c r="A940" s="2">
        <f>IFERROR(__xludf.DUMMYFUNCTION("""COMPUTED_VALUE"""),44832.0)</f>
        <v>44832</v>
      </c>
      <c r="B940" s="3">
        <f>IFERROR(__xludf.DUMMYFUNCTION("""COMPUTED_VALUE"""),1166.0)</f>
        <v>1166</v>
      </c>
      <c r="C940" s="3">
        <f>IFERROR(__xludf.DUMMYFUNCTION("""COMPUTED_VALUE"""),18.0)</f>
        <v>18</v>
      </c>
    </row>
    <row r="941">
      <c r="A941" s="2">
        <f>IFERROR(__xludf.DUMMYFUNCTION("""COMPUTED_VALUE"""),44833.0)</f>
        <v>44833</v>
      </c>
      <c r="B941" s="3"/>
      <c r="C941" s="3"/>
    </row>
    <row r="942">
      <c r="A942" s="2">
        <f>IFERROR(__xludf.DUMMYFUNCTION("""COMPUTED_VALUE"""),44834.0)</f>
        <v>44834</v>
      </c>
      <c r="B942" s="3"/>
      <c r="C942" s="3"/>
    </row>
    <row r="943">
      <c r="A943" s="2">
        <f>IFERROR(__xludf.DUMMYFUNCTION("""COMPUTED_VALUE"""),44835.0)</f>
        <v>44835</v>
      </c>
      <c r="B943" s="3"/>
      <c r="C943" s="3"/>
    </row>
    <row r="944">
      <c r="A944" s="2">
        <f>IFERROR(__xludf.DUMMYFUNCTION("""COMPUTED_VALUE"""),44836.0)</f>
        <v>44836</v>
      </c>
      <c r="B944" s="3"/>
      <c r="C944" s="3"/>
    </row>
    <row r="945">
      <c r="A945" s="2">
        <f>IFERROR(__xludf.DUMMYFUNCTION("""COMPUTED_VALUE"""),44837.0)</f>
        <v>44837</v>
      </c>
      <c r="B945" s="3"/>
      <c r="C945" s="3"/>
    </row>
    <row r="946">
      <c r="A946" s="2">
        <f>IFERROR(__xludf.DUMMYFUNCTION("""COMPUTED_VALUE"""),44838.0)</f>
        <v>44838</v>
      </c>
      <c r="B946" s="3"/>
      <c r="C946" s="3"/>
    </row>
    <row r="947">
      <c r="A947" s="2">
        <f>IFERROR(__xludf.DUMMYFUNCTION("""COMPUTED_VALUE"""),44839.0)</f>
        <v>44839</v>
      </c>
      <c r="B947" s="3">
        <f>IFERROR(__xludf.DUMMYFUNCTION("""COMPUTED_VALUE"""),1752.0)</f>
        <v>1752</v>
      </c>
      <c r="C947" s="3">
        <f>IFERROR(__xludf.DUMMYFUNCTION("""COMPUTED_VALUE"""),32.0)</f>
        <v>32</v>
      </c>
    </row>
    <row r="948">
      <c r="A948" s="2">
        <f>IFERROR(__xludf.DUMMYFUNCTION("""COMPUTED_VALUE"""),44840.0)</f>
        <v>44840</v>
      </c>
      <c r="B948" s="3"/>
      <c r="C948" s="3"/>
    </row>
    <row r="949">
      <c r="A949" s="2">
        <f>IFERROR(__xludf.DUMMYFUNCTION("""COMPUTED_VALUE"""),44841.0)</f>
        <v>44841</v>
      </c>
      <c r="B949" s="3"/>
      <c r="C949" s="3"/>
    </row>
    <row r="950">
      <c r="A950" s="2">
        <f>IFERROR(__xludf.DUMMYFUNCTION("""COMPUTED_VALUE"""),44842.0)</f>
        <v>44842</v>
      </c>
      <c r="B950" s="3"/>
      <c r="C950" s="3"/>
    </row>
    <row r="951">
      <c r="A951" s="2">
        <f>IFERROR(__xludf.DUMMYFUNCTION("""COMPUTED_VALUE"""),44843.0)</f>
        <v>44843</v>
      </c>
      <c r="B951" s="3"/>
      <c r="C951" s="3"/>
    </row>
    <row r="952">
      <c r="A952" s="2">
        <f>IFERROR(__xludf.DUMMYFUNCTION("""COMPUTED_VALUE"""),44844.0)</f>
        <v>44844</v>
      </c>
      <c r="B952" s="3"/>
      <c r="C952" s="3"/>
    </row>
    <row r="953">
      <c r="A953" s="2">
        <f>IFERROR(__xludf.DUMMYFUNCTION("""COMPUTED_VALUE"""),44845.0)</f>
        <v>44845</v>
      </c>
      <c r="B953" s="3"/>
      <c r="C953" s="3"/>
    </row>
    <row r="954">
      <c r="A954" s="2">
        <f>IFERROR(__xludf.DUMMYFUNCTION("""COMPUTED_VALUE"""),44846.0)</f>
        <v>44846</v>
      </c>
      <c r="B954" s="3">
        <f>IFERROR(__xludf.DUMMYFUNCTION("""COMPUTED_VALUE"""),1700.0)</f>
        <v>1700</v>
      </c>
      <c r="C954" s="3">
        <f>IFERROR(__xludf.DUMMYFUNCTION("""COMPUTED_VALUE"""),32.0)</f>
        <v>32</v>
      </c>
    </row>
    <row r="955">
      <c r="A955" s="2">
        <f>IFERROR(__xludf.DUMMYFUNCTION("""COMPUTED_VALUE"""),44847.0)</f>
        <v>44847</v>
      </c>
      <c r="B955" s="3"/>
      <c r="C955" s="3"/>
    </row>
    <row r="956">
      <c r="A956" s="2">
        <f>IFERROR(__xludf.DUMMYFUNCTION("""COMPUTED_VALUE"""),44848.0)</f>
        <v>44848</v>
      </c>
      <c r="B956" s="3"/>
      <c r="C956" s="3"/>
    </row>
    <row r="957">
      <c r="A957" s="2">
        <f>IFERROR(__xludf.DUMMYFUNCTION("""COMPUTED_VALUE"""),44849.0)</f>
        <v>44849</v>
      </c>
      <c r="B957" s="3"/>
      <c r="C957" s="3"/>
    </row>
    <row r="958">
      <c r="A958" s="2">
        <f>IFERROR(__xludf.DUMMYFUNCTION("""COMPUTED_VALUE"""),44850.0)</f>
        <v>44850</v>
      </c>
      <c r="B958" s="3"/>
      <c r="C958" s="3"/>
    </row>
    <row r="959">
      <c r="A959" s="2">
        <f>IFERROR(__xludf.DUMMYFUNCTION("""COMPUTED_VALUE"""),44851.0)</f>
        <v>44851</v>
      </c>
      <c r="B959" s="3"/>
      <c r="C959" s="3"/>
    </row>
    <row r="960">
      <c r="A960" s="2">
        <f>IFERROR(__xludf.DUMMYFUNCTION("""COMPUTED_VALUE"""),44852.0)</f>
        <v>44852</v>
      </c>
      <c r="B960" s="3"/>
      <c r="C960" s="3"/>
    </row>
    <row r="961">
      <c r="A961" s="2">
        <f>IFERROR(__xludf.DUMMYFUNCTION("""COMPUTED_VALUE"""),44853.0)</f>
        <v>44853</v>
      </c>
      <c r="B961" s="3">
        <f>IFERROR(__xludf.DUMMYFUNCTION("""COMPUTED_VALUE"""),1597.0)</f>
        <v>1597</v>
      </c>
      <c r="C961" s="3">
        <f>IFERROR(__xludf.DUMMYFUNCTION("""COMPUTED_VALUE"""),18.0)</f>
        <v>18</v>
      </c>
    </row>
    <row r="962">
      <c r="A962" s="2">
        <f>IFERROR(__xludf.DUMMYFUNCTION("""COMPUTED_VALUE"""),44854.0)</f>
        <v>44854</v>
      </c>
      <c r="B962" s="3"/>
      <c r="C962" s="3"/>
    </row>
    <row r="963">
      <c r="A963" s="2">
        <f>IFERROR(__xludf.DUMMYFUNCTION("""COMPUTED_VALUE"""),44855.0)</f>
        <v>44855</v>
      </c>
      <c r="B963" s="3"/>
      <c r="C963" s="3"/>
    </row>
    <row r="964">
      <c r="A964" s="2">
        <f>IFERROR(__xludf.DUMMYFUNCTION("""COMPUTED_VALUE"""),44856.0)</f>
        <v>44856</v>
      </c>
      <c r="B964" s="3"/>
      <c r="C964" s="3"/>
    </row>
    <row r="965">
      <c r="A965" s="2">
        <f>IFERROR(__xludf.DUMMYFUNCTION("""COMPUTED_VALUE"""),44857.0)</f>
        <v>44857</v>
      </c>
      <c r="B965" s="3"/>
      <c r="C965" s="3"/>
    </row>
    <row r="966">
      <c r="A966" s="2">
        <f>IFERROR(__xludf.DUMMYFUNCTION("""COMPUTED_VALUE"""),44858.0)</f>
        <v>44858</v>
      </c>
      <c r="B966" s="3"/>
      <c r="C966" s="3"/>
    </row>
    <row r="967">
      <c r="A967" s="2">
        <f>IFERROR(__xludf.DUMMYFUNCTION("""COMPUTED_VALUE"""),44859.0)</f>
        <v>44859</v>
      </c>
      <c r="B967" s="3"/>
      <c r="C967" s="3"/>
    </row>
    <row r="968">
      <c r="A968" s="2">
        <f>IFERROR(__xludf.DUMMYFUNCTION("""COMPUTED_VALUE"""),44860.0)</f>
        <v>44860</v>
      </c>
      <c r="B968" s="3">
        <f>IFERROR(__xludf.DUMMYFUNCTION("""COMPUTED_VALUE"""),1371.0)</f>
        <v>1371</v>
      </c>
      <c r="C968" s="3">
        <f>IFERROR(__xludf.DUMMYFUNCTION("""COMPUTED_VALUE"""),25.0)</f>
        <v>25</v>
      </c>
    </row>
    <row r="969">
      <c r="A969" s="2">
        <f>IFERROR(__xludf.DUMMYFUNCTION("""COMPUTED_VALUE"""),44861.0)</f>
        <v>44861</v>
      </c>
      <c r="B969" s="3"/>
      <c r="C969" s="3"/>
    </row>
    <row r="970">
      <c r="A970" s="2">
        <f>IFERROR(__xludf.DUMMYFUNCTION("""COMPUTED_VALUE"""),44862.0)</f>
        <v>44862</v>
      </c>
      <c r="B970" s="3"/>
      <c r="C970" s="3"/>
    </row>
    <row r="971">
      <c r="A971" s="2">
        <f>IFERROR(__xludf.DUMMYFUNCTION("""COMPUTED_VALUE"""),44863.0)</f>
        <v>44863</v>
      </c>
      <c r="B971" s="3"/>
      <c r="C971" s="3"/>
    </row>
    <row r="972">
      <c r="A972" s="2">
        <f>IFERROR(__xludf.DUMMYFUNCTION("""COMPUTED_VALUE"""),44864.0)</f>
        <v>44864</v>
      </c>
      <c r="B972" s="3"/>
      <c r="C972" s="3"/>
    </row>
    <row r="973">
      <c r="A973" s="2">
        <f>IFERROR(__xludf.DUMMYFUNCTION("""COMPUTED_VALUE"""),44865.0)</f>
        <v>44865</v>
      </c>
      <c r="B973" s="3"/>
      <c r="C973" s="3"/>
    </row>
    <row r="974">
      <c r="A974" s="2">
        <f>IFERROR(__xludf.DUMMYFUNCTION("""COMPUTED_VALUE"""),44866.0)</f>
        <v>44866</v>
      </c>
      <c r="B974" s="3"/>
      <c r="C974" s="3"/>
    </row>
    <row r="975">
      <c r="A975" s="2">
        <f>IFERROR(__xludf.DUMMYFUNCTION("""COMPUTED_VALUE"""),44867.0)</f>
        <v>44867</v>
      </c>
      <c r="B975" s="3"/>
      <c r="C975" s="3"/>
    </row>
    <row r="976">
      <c r="A976" s="2">
        <f>IFERROR(__xludf.DUMMYFUNCTION("""COMPUTED_VALUE"""),44868.0)</f>
        <v>44868</v>
      </c>
      <c r="B976" s="3"/>
      <c r="C976" s="3"/>
    </row>
    <row r="977">
      <c r="A977" s="2">
        <f>IFERROR(__xludf.DUMMYFUNCTION("""COMPUTED_VALUE"""),44869.0)</f>
        <v>44869</v>
      </c>
      <c r="B977" s="3"/>
      <c r="C977" s="3"/>
    </row>
    <row r="978">
      <c r="A978" s="2">
        <f>IFERROR(__xludf.DUMMYFUNCTION("""COMPUTED_VALUE"""),44870.0)</f>
        <v>44870</v>
      </c>
      <c r="B978" s="3"/>
      <c r="C978" s="3"/>
    </row>
    <row r="979">
      <c r="A979" s="2">
        <f>IFERROR(__xludf.DUMMYFUNCTION("""COMPUTED_VALUE"""),44871.0)</f>
        <v>44871</v>
      </c>
      <c r="B979" s="3"/>
      <c r="C979" s="3"/>
    </row>
    <row r="980">
      <c r="A980" s="2">
        <f>IFERROR(__xludf.DUMMYFUNCTION("""COMPUTED_VALUE"""),44872.0)</f>
        <v>44872</v>
      </c>
      <c r="B980" s="3"/>
      <c r="C980" s="3"/>
    </row>
    <row r="981">
      <c r="A981" s="2">
        <f>IFERROR(__xludf.DUMMYFUNCTION("""COMPUTED_VALUE"""),44873.0)</f>
        <v>44873</v>
      </c>
      <c r="B981" s="3"/>
      <c r="C981" s="3"/>
    </row>
    <row r="982">
      <c r="A982" s="2">
        <f>IFERROR(__xludf.DUMMYFUNCTION("""COMPUTED_VALUE"""),44874.0)</f>
        <v>44874</v>
      </c>
      <c r="B982" s="3">
        <f>IFERROR(__xludf.DUMMYFUNCTION("""COMPUTED_VALUE"""),985.0)</f>
        <v>985</v>
      </c>
      <c r="C982" s="3">
        <f>IFERROR(__xludf.DUMMYFUNCTION("""COMPUTED_VALUE"""),18.0)</f>
        <v>18</v>
      </c>
    </row>
    <row r="983">
      <c r="A983" s="2">
        <f>IFERROR(__xludf.DUMMYFUNCTION("""COMPUTED_VALUE"""),44875.0)</f>
        <v>44875</v>
      </c>
      <c r="B983" s="3"/>
      <c r="C983" s="3"/>
    </row>
    <row r="984">
      <c r="A984" s="2">
        <f>IFERROR(__xludf.DUMMYFUNCTION("""COMPUTED_VALUE"""),44876.0)</f>
        <v>44876</v>
      </c>
      <c r="B984" s="3"/>
      <c r="C984" s="3"/>
    </row>
    <row r="985">
      <c r="A985" s="2">
        <f>IFERROR(__xludf.DUMMYFUNCTION("""COMPUTED_VALUE"""),44877.0)</f>
        <v>44877</v>
      </c>
      <c r="B985" s="3"/>
      <c r="C985" s="3"/>
    </row>
    <row r="986">
      <c r="A986" s="2">
        <f>IFERROR(__xludf.DUMMYFUNCTION("""COMPUTED_VALUE"""),44878.0)</f>
        <v>44878</v>
      </c>
      <c r="B986" s="3"/>
      <c r="C986" s="3"/>
    </row>
    <row r="987">
      <c r="A987" s="2">
        <f>IFERROR(__xludf.DUMMYFUNCTION("""COMPUTED_VALUE"""),44879.0)</f>
        <v>44879</v>
      </c>
      <c r="B987" s="3"/>
      <c r="C987" s="3"/>
    </row>
    <row r="988">
      <c r="A988" s="2">
        <f>IFERROR(__xludf.DUMMYFUNCTION("""COMPUTED_VALUE"""),44880.0)</f>
        <v>44880</v>
      </c>
      <c r="B988" s="3"/>
      <c r="C988" s="3"/>
    </row>
    <row r="989">
      <c r="A989" s="2">
        <f>IFERROR(__xludf.DUMMYFUNCTION("""COMPUTED_VALUE"""),44881.0)</f>
        <v>44881</v>
      </c>
      <c r="B989" s="3">
        <f>IFERROR(__xludf.DUMMYFUNCTION("""COMPUTED_VALUE"""),749.0)</f>
        <v>749</v>
      </c>
      <c r="C989" s="3">
        <f>IFERROR(__xludf.DUMMYFUNCTION("""COMPUTED_VALUE"""),10.0)</f>
        <v>10</v>
      </c>
    </row>
    <row r="990">
      <c r="A990" s="2">
        <f>IFERROR(__xludf.DUMMYFUNCTION("""COMPUTED_VALUE"""),44882.0)</f>
        <v>44882</v>
      </c>
      <c r="B990" s="3"/>
      <c r="C990" s="3"/>
    </row>
    <row r="991">
      <c r="A991" s="2">
        <f>IFERROR(__xludf.DUMMYFUNCTION("""COMPUTED_VALUE"""),44883.0)</f>
        <v>44883</v>
      </c>
      <c r="B991" s="3"/>
      <c r="C991" s="3"/>
    </row>
    <row r="992">
      <c r="A992" s="2">
        <f>IFERROR(__xludf.DUMMYFUNCTION("""COMPUTED_VALUE"""),44884.0)</f>
        <v>44884</v>
      </c>
      <c r="B992" s="3"/>
      <c r="C992" s="3"/>
    </row>
    <row r="993">
      <c r="A993" s="2">
        <f>IFERROR(__xludf.DUMMYFUNCTION("""COMPUTED_VALUE"""),44885.0)</f>
        <v>44885</v>
      </c>
      <c r="B993" s="3"/>
      <c r="C993" s="3"/>
    </row>
    <row r="994">
      <c r="A994" s="2">
        <f>IFERROR(__xludf.DUMMYFUNCTION("""COMPUTED_VALUE"""),44886.0)</f>
        <v>44886</v>
      </c>
      <c r="B994" s="3"/>
      <c r="C994" s="3"/>
    </row>
    <row r="995">
      <c r="A995" s="2">
        <f>IFERROR(__xludf.DUMMYFUNCTION("""COMPUTED_VALUE"""),44887.0)</f>
        <v>44887</v>
      </c>
      <c r="B995" s="3"/>
      <c r="C995" s="3"/>
    </row>
    <row r="996">
      <c r="A996" s="2">
        <f>IFERROR(__xludf.DUMMYFUNCTION("""COMPUTED_VALUE"""),44888.0)</f>
        <v>44888</v>
      </c>
      <c r="B996" s="3">
        <f>IFERROR(__xludf.DUMMYFUNCTION("""COMPUTED_VALUE"""),770.0)</f>
        <v>770</v>
      </c>
      <c r="C996" s="3">
        <f>IFERROR(__xludf.DUMMYFUNCTION("""COMPUTED_VALUE"""),11.0)</f>
        <v>11</v>
      </c>
    </row>
    <row r="997">
      <c r="A997" s="2">
        <f>IFERROR(__xludf.DUMMYFUNCTION("""COMPUTED_VALUE"""),44889.0)</f>
        <v>44889</v>
      </c>
      <c r="B997" s="3"/>
      <c r="C997" s="3"/>
    </row>
    <row r="998">
      <c r="A998" s="2">
        <f>IFERROR(__xludf.DUMMYFUNCTION("""COMPUTED_VALUE"""),44890.0)</f>
        <v>44890</v>
      </c>
      <c r="B998" s="3"/>
      <c r="C998" s="3"/>
    </row>
  </sheetData>
  <drawing r:id="rId1"/>
</worksheet>
</file>