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CFPS\geo\"/>
    </mc:Choice>
  </mc:AlternateContent>
  <xr:revisionPtr revIDLastSave="0" documentId="13_ncr:1_{3EC463C4-6091-4A7C-AB24-08BB17388132}" xr6:coauthVersionLast="47" xr6:coauthVersionMax="47" xr10:uidLastSave="{00000000-0000-0000-0000-000000000000}"/>
  <bookViews>
    <workbookView xWindow="2415" yWindow="750" windowWidth="22425" windowHeight="13725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0" hidden="1">Sheet1!$A$1:$AJ$218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89" i="1" l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X158" i="1"/>
  <c r="Y158" i="1"/>
  <c r="AA158" i="1"/>
  <c r="AB158" i="1"/>
  <c r="AC158" i="1"/>
  <c r="AD158" i="1"/>
  <c r="AE158" i="1"/>
  <c r="AF158" i="1"/>
  <c r="AG158" i="1"/>
  <c r="AH158" i="1"/>
  <c r="AI158" i="1"/>
  <c r="AJ158" i="1"/>
  <c r="X159" i="1"/>
  <c r="Y159" i="1"/>
  <c r="AA159" i="1"/>
  <c r="AB159" i="1"/>
  <c r="AC159" i="1"/>
  <c r="AD159" i="1"/>
  <c r="AE159" i="1"/>
  <c r="AF159" i="1"/>
  <c r="AG159" i="1"/>
  <c r="AH159" i="1"/>
  <c r="AI159" i="1"/>
  <c r="AJ159" i="1"/>
  <c r="X160" i="1"/>
  <c r="Y160" i="1"/>
  <c r="AA160" i="1"/>
  <c r="AB160" i="1"/>
  <c r="AC160" i="1"/>
  <c r="AD160" i="1"/>
  <c r="AE160" i="1"/>
  <c r="AF160" i="1"/>
  <c r="AG160" i="1"/>
  <c r="AH160" i="1"/>
  <c r="AI160" i="1"/>
  <c r="AJ160" i="1"/>
  <c r="X161" i="1"/>
  <c r="Y161" i="1"/>
  <c r="AA161" i="1"/>
  <c r="AB161" i="1"/>
  <c r="AC161" i="1"/>
  <c r="AD161" i="1"/>
  <c r="AE161" i="1"/>
  <c r="AF161" i="1"/>
  <c r="AG161" i="1"/>
  <c r="AH161" i="1"/>
  <c r="AI161" i="1"/>
  <c r="AJ161" i="1"/>
  <c r="X162" i="1"/>
  <c r="Y162" i="1"/>
  <c r="AA162" i="1"/>
  <c r="AB162" i="1"/>
  <c r="AC162" i="1"/>
  <c r="AD162" i="1"/>
  <c r="AE162" i="1"/>
  <c r="AF162" i="1"/>
  <c r="AG162" i="1"/>
  <c r="AH162" i="1"/>
  <c r="AI162" i="1"/>
  <c r="AJ162" i="1"/>
  <c r="X163" i="1"/>
  <c r="Y163" i="1"/>
  <c r="AA163" i="1"/>
  <c r="AB163" i="1"/>
  <c r="AC163" i="1"/>
  <c r="AD163" i="1"/>
  <c r="AE163" i="1"/>
  <c r="AF163" i="1"/>
  <c r="AG163" i="1"/>
  <c r="AH163" i="1"/>
  <c r="AI163" i="1"/>
  <c r="AJ163" i="1"/>
  <c r="X164" i="1"/>
  <c r="Y164" i="1"/>
  <c r="AA164" i="1"/>
  <c r="AB164" i="1"/>
  <c r="AC164" i="1"/>
  <c r="AD164" i="1"/>
  <c r="AE164" i="1"/>
  <c r="AF164" i="1"/>
  <c r="AG164" i="1"/>
  <c r="AH164" i="1"/>
  <c r="AI164" i="1"/>
  <c r="AJ164" i="1"/>
  <c r="X165" i="1"/>
  <c r="Y165" i="1"/>
  <c r="AA165" i="1"/>
  <c r="AB165" i="1"/>
  <c r="AC165" i="1"/>
  <c r="AD165" i="1"/>
  <c r="AE165" i="1"/>
  <c r="AF165" i="1"/>
  <c r="AG165" i="1"/>
  <c r="AH165" i="1"/>
  <c r="AI165" i="1"/>
  <c r="AJ165" i="1"/>
  <c r="X166" i="1"/>
  <c r="Y166" i="1"/>
  <c r="AA166" i="1"/>
  <c r="AB166" i="1"/>
  <c r="AC166" i="1"/>
  <c r="AD166" i="1"/>
  <c r="AE166" i="1"/>
  <c r="AF166" i="1"/>
  <c r="AG166" i="1"/>
  <c r="AH166" i="1"/>
  <c r="AI166" i="1"/>
  <c r="AJ166" i="1"/>
  <c r="X167" i="1"/>
  <c r="Y167" i="1"/>
  <c r="AA167" i="1"/>
  <c r="AB167" i="1"/>
  <c r="AC167" i="1"/>
  <c r="AD167" i="1"/>
  <c r="AE167" i="1"/>
  <c r="AF167" i="1"/>
  <c r="AG167" i="1"/>
  <c r="AH167" i="1"/>
  <c r="AI167" i="1"/>
  <c r="AJ167" i="1"/>
  <c r="X168" i="1"/>
  <c r="Y168" i="1"/>
  <c r="AA168" i="1"/>
  <c r="AB168" i="1"/>
  <c r="AC168" i="1"/>
  <c r="AD168" i="1"/>
  <c r="AE168" i="1"/>
  <c r="AF168" i="1"/>
  <c r="AG168" i="1"/>
  <c r="AH168" i="1"/>
  <c r="AI168" i="1"/>
  <c r="AJ168" i="1"/>
  <c r="X169" i="1"/>
  <c r="Y169" i="1"/>
  <c r="AA169" i="1"/>
  <c r="AB169" i="1"/>
  <c r="AC169" i="1"/>
  <c r="AD169" i="1"/>
  <c r="AE169" i="1"/>
  <c r="AF169" i="1"/>
  <c r="AG169" i="1"/>
  <c r="AH169" i="1"/>
  <c r="AI169" i="1"/>
  <c r="AJ169" i="1"/>
  <c r="X170" i="1"/>
  <c r="Y170" i="1"/>
  <c r="AA170" i="1"/>
  <c r="AB170" i="1"/>
  <c r="AC170" i="1"/>
  <c r="AD170" i="1"/>
  <c r="AE170" i="1"/>
  <c r="AF170" i="1"/>
  <c r="AG170" i="1"/>
  <c r="AH170" i="1"/>
  <c r="AI170" i="1"/>
  <c r="AJ170" i="1"/>
  <c r="X171" i="1"/>
  <c r="Y171" i="1"/>
  <c r="AA171" i="1"/>
  <c r="AB171" i="1"/>
  <c r="AC171" i="1"/>
  <c r="AD171" i="1"/>
  <c r="AE171" i="1"/>
  <c r="AF171" i="1"/>
  <c r="AG171" i="1"/>
  <c r="AH171" i="1"/>
  <c r="AI171" i="1"/>
  <c r="AJ171" i="1"/>
  <c r="X172" i="1"/>
  <c r="Y172" i="1"/>
  <c r="AA172" i="1"/>
  <c r="AB172" i="1"/>
  <c r="AC172" i="1"/>
  <c r="AD172" i="1"/>
  <c r="AE172" i="1"/>
  <c r="AF172" i="1"/>
  <c r="AG172" i="1"/>
  <c r="AH172" i="1"/>
  <c r="AI172" i="1"/>
  <c r="AJ172" i="1"/>
  <c r="X173" i="1"/>
  <c r="Y173" i="1"/>
  <c r="AA173" i="1"/>
  <c r="AB173" i="1"/>
  <c r="AC173" i="1"/>
  <c r="AD173" i="1"/>
  <c r="AE173" i="1"/>
  <c r="AF173" i="1"/>
  <c r="AG173" i="1"/>
  <c r="AH173" i="1"/>
  <c r="AI173" i="1"/>
  <c r="AJ173" i="1"/>
  <c r="X174" i="1"/>
  <c r="Y174" i="1"/>
  <c r="AA174" i="1"/>
  <c r="AB174" i="1"/>
  <c r="AC174" i="1"/>
  <c r="AD174" i="1"/>
  <c r="AE174" i="1"/>
  <c r="AF174" i="1"/>
  <c r="AG174" i="1"/>
  <c r="AH174" i="1"/>
  <c r="AI174" i="1"/>
  <c r="AJ174" i="1"/>
  <c r="X175" i="1"/>
  <c r="Y175" i="1"/>
  <c r="AA175" i="1"/>
  <c r="AB175" i="1"/>
  <c r="AC175" i="1"/>
  <c r="AD175" i="1"/>
  <c r="AE175" i="1"/>
  <c r="AF175" i="1"/>
  <c r="AG175" i="1"/>
  <c r="AH175" i="1"/>
  <c r="AI175" i="1"/>
  <c r="AJ175" i="1"/>
  <c r="X176" i="1"/>
  <c r="Y176" i="1"/>
  <c r="AA176" i="1"/>
  <c r="AB176" i="1"/>
  <c r="AC176" i="1"/>
  <c r="AD176" i="1"/>
  <c r="AE176" i="1"/>
  <c r="AF176" i="1"/>
  <c r="AG176" i="1"/>
  <c r="AH176" i="1"/>
  <c r="AI176" i="1"/>
  <c r="AJ176" i="1"/>
  <c r="X177" i="1"/>
  <c r="Y177" i="1"/>
  <c r="AA177" i="1"/>
  <c r="AB177" i="1"/>
  <c r="AC177" i="1"/>
  <c r="AD177" i="1"/>
  <c r="AE177" i="1"/>
  <c r="AF177" i="1"/>
  <c r="AG177" i="1"/>
  <c r="AH177" i="1"/>
  <c r="AI177" i="1"/>
  <c r="AJ177" i="1"/>
  <c r="X178" i="1"/>
  <c r="Y178" i="1"/>
  <c r="AA178" i="1"/>
  <c r="AB178" i="1"/>
  <c r="AC178" i="1"/>
  <c r="AD178" i="1"/>
  <c r="AE178" i="1"/>
  <c r="AF178" i="1"/>
  <c r="AG178" i="1"/>
  <c r="AH178" i="1"/>
  <c r="AI178" i="1"/>
  <c r="AJ178" i="1"/>
  <c r="X179" i="1"/>
  <c r="Y179" i="1"/>
  <c r="AA179" i="1"/>
  <c r="AB179" i="1"/>
  <c r="AC179" i="1"/>
  <c r="AD179" i="1"/>
  <c r="AE179" i="1"/>
  <c r="AF179" i="1"/>
  <c r="AG179" i="1"/>
  <c r="AH179" i="1"/>
  <c r="AI179" i="1"/>
  <c r="AJ179" i="1"/>
  <c r="X180" i="1"/>
  <c r="Y180" i="1"/>
  <c r="AA180" i="1"/>
  <c r="AB180" i="1"/>
  <c r="AC180" i="1"/>
  <c r="AD180" i="1"/>
  <c r="AE180" i="1"/>
  <c r="AF180" i="1"/>
  <c r="AG180" i="1"/>
  <c r="AH180" i="1"/>
  <c r="AI180" i="1"/>
  <c r="AJ180" i="1"/>
  <c r="X181" i="1"/>
  <c r="Y181" i="1"/>
  <c r="AA181" i="1"/>
  <c r="AB181" i="1"/>
  <c r="AC181" i="1"/>
  <c r="AD181" i="1"/>
  <c r="AE181" i="1"/>
  <c r="AF181" i="1"/>
  <c r="AG181" i="1"/>
  <c r="AH181" i="1"/>
  <c r="AI181" i="1"/>
  <c r="AJ181" i="1"/>
  <c r="X182" i="1"/>
  <c r="Y182" i="1"/>
  <c r="AA182" i="1"/>
  <c r="AB182" i="1"/>
  <c r="AC182" i="1"/>
  <c r="AD182" i="1"/>
  <c r="AE182" i="1"/>
  <c r="AF182" i="1"/>
  <c r="AG182" i="1"/>
  <c r="AH182" i="1"/>
  <c r="AI182" i="1"/>
  <c r="AJ182" i="1"/>
  <c r="X183" i="1"/>
  <c r="Y183" i="1"/>
  <c r="AA183" i="1"/>
  <c r="AB183" i="1"/>
  <c r="AC183" i="1"/>
  <c r="AD183" i="1"/>
  <c r="AE183" i="1"/>
  <c r="AF183" i="1"/>
  <c r="AG183" i="1"/>
  <c r="AH183" i="1"/>
  <c r="AI183" i="1"/>
  <c r="AJ183" i="1"/>
  <c r="X184" i="1"/>
  <c r="Y184" i="1"/>
  <c r="AA184" i="1"/>
  <c r="AB184" i="1"/>
  <c r="AC184" i="1"/>
  <c r="AD184" i="1"/>
  <c r="AE184" i="1"/>
  <c r="AF184" i="1"/>
  <c r="AG184" i="1"/>
  <c r="AH184" i="1"/>
  <c r="AI184" i="1"/>
  <c r="AJ184" i="1"/>
  <c r="X185" i="1"/>
  <c r="Y185" i="1"/>
  <c r="AA185" i="1"/>
  <c r="AB185" i="1"/>
  <c r="AC185" i="1"/>
  <c r="AD185" i="1"/>
  <c r="AE185" i="1"/>
  <c r="AF185" i="1"/>
  <c r="AG185" i="1"/>
  <c r="AH185" i="1"/>
  <c r="AI185" i="1"/>
  <c r="AJ185" i="1"/>
  <c r="X186" i="1"/>
  <c r="Y186" i="1"/>
  <c r="AA186" i="1"/>
  <c r="AB186" i="1"/>
  <c r="AC186" i="1"/>
  <c r="AD186" i="1"/>
  <c r="AE186" i="1"/>
  <c r="AF186" i="1"/>
  <c r="AG186" i="1"/>
  <c r="AH186" i="1"/>
  <c r="AI186" i="1"/>
  <c r="AJ186" i="1"/>
  <c r="X187" i="1"/>
  <c r="Y187" i="1"/>
  <c r="AA187" i="1"/>
  <c r="AB187" i="1"/>
  <c r="AC187" i="1"/>
  <c r="AD187" i="1"/>
  <c r="AE187" i="1"/>
  <c r="AF187" i="1"/>
  <c r="AG187" i="1"/>
  <c r="AH187" i="1"/>
  <c r="AI187" i="1"/>
  <c r="AJ18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H33" i="1"/>
  <c r="AI33" i="1"/>
  <c r="AJ33" i="1"/>
  <c r="X3" i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188" i="1"/>
  <c r="X157" i="1"/>
  <c r="X126" i="1"/>
  <c r="X95" i="1"/>
  <c r="Y188" i="1"/>
  <c r="Y157" i="1"/>
  <c r="Y126" i="1"/>
  <c r="Y95" i="1"/>
  <c r="Z188" i="1"/>
  <c r="Z126" i="1"/>
  <c r="Z95" i="1"/>
  <c r="Z64" i="1"/>
  <c r="Y64" i="1"/>
  <c r="X64" i="1"/>
  <c r="Y33" i="1"/>
  <c r="X33" i="1"/>
  <c r="AJ188" i="1"/>
  <c r="AI188" i="1"/>
  <c r="AH188" i="1"/>
  <c r="AG188" i="1"/>
  <c r="AF188" i="1"/>
  <c r="AE188" i="1"/>
  <c r="AD188" i="1"/>
  <c r="AC188" i="1"/>
  <c r="AB188" i="1"/>
  <c r="AA188" i="1"/>
  <c r="AJ157" i="1"/>
  <c r="AI157" i="1"/>
  <c r="AH157" i="1"/>
  <c r="AG157" i="1"/>
  <c r="AF157" i="1"/>
  <c r="AE157" i="1"/>
  <c r="AD157" i="1"/>
  <c r="AC157" i="1"/>
  <c r="AB157" i="1"/>
  <c r="AA157" i="1"/>
  <c r="AJ126" i="1"/>
  <c r="AI126" i="1"/>
  <c r="AH126" i="1"/>
  <c r="AG126" i="1"/>
  <c r="AF126" i="1"/>
  <c r="AE126" i="1"/>
  <c r="AD126" i="1"/>
  <c r="AC126" i="1"/>
  <c r="AB126" i="1"/>
  <c r="AA126" i="1"/>
  <c r="AJ95" i="1"/>
  <c r="AI95" i="1"/>
  <c r="AH95" i="1"/>
  <c r="AG95" i="1"/>
  <c r="AF95" i="1"/>
  <c r="AE95" i="1"/>
  <c r="AD95" i="1"/>
  <c r="AC95" i="1"/>
  <c r="AB95" i="1"/>
  <c r="AA95" i="1"/>
  <c r="AJ64" i="1"/>
  <c r="AI64" i="1"/>
  <c r="AH64" i="1"/>
  <c r="AG64" i="1"/>
  <c r="AF64" i="1"/>
  <c r="AE64" i="1"/>
  <c r="AD64" i="1"/>
  <c r="AC64" i="1"/>
  <c r="AB64" i="1"/>
  <c r="AA64" i="1"/>
  <c r="AG33" i="1"/>
  <c r="AF33" i="1"/>
  <c r="AE33" i="1"/>
  <c r="AD33" i="1"/>
  <c r="AC33" i="1"/>
  <c r="AB33" i="1"/>
  <c r="AA33" i="1"/>
  <c r="Z33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2" i="1"/>
  <c r="Z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I188" i="1"/>
  <c r="I157" i="1"/>
  <c r="I126" i="1"/>
  <c r="I95" i="1"/>
  <c r="I64" i="1"/>
  <c r="I33" i="1"/>
  <c r="H188" i="1"/>
  <c r="H157" i="1"/>
  <c r="H126" i="1"/>
  <c r="H95" i="1"/>
  <c r="H6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X2" i="1"/>
  <c r="Y2" i="1"/>
  <c r="H2" i="1"/>
  <c r="J72" i="1" l="1"/>
  <c r="J74" i="1"/>
  <c r="J86" i="1"/>
  <c r="J39" i="1"/>
  <c r="J51" i="1"/>
  <c r="J40" i="1"/>
  <c r="J52" i="1"/>
  <c r="J71" i="1"/>
  <c r="J83" i="1"/>
  <c r="J102" i="1"/>
  <c r="J114" i="1"/>
  <c r="J133" i="1"/>
  <c r="J145" i="1"/>
  <c r="J164" i="1"/>
  <c r="J176" i="1"/>
  <c r="J195" i="1"/>
  <c r="J207" i="1"/>
  <c r="J22" i="1"/>
  <c r="J10" i="1"/>
  <c r="J63" i="1"/>
  <c r="J24" i="1"/>
  <c r="J12" i="1"/>
  <c r="J41" i="1"/>
  <c r="J53" i="1"/>
  <c r="J84" i="1"/>
  <c r="J103" i="1"/>
  <c r="J115" i="1"/>
  <c r="J134" i="1"/>
  <c r="J146" i="1"/>
  <c r="J43" i="1"/>
  <c r="J55" i="1"/>
  <c r="J42" i="1"/>
  <c r="J54" i="1"/>
  <c r="J73" i="1"/>
  <c r="J85" i="1"/>
  <c r="J104" i="1"/>
  <c r="J116" i="1"/>
  <c r="J135" i="1"/>
  <c r="J147" i="1"/>
  <c r="J166" i="1"/>
  <c r="J178" i="1"/>
  <c r="J11" i="1"/>
  <c r="J23" i="1"/>
  <c r="J21" i="1"/>
  <c r="J9" i="1"/>
  <c r="J2" i="1"/>
  <c r="J95" i="1"/>
  <c r="J70" i="1"/>
  <c r="J82" i="1"/>
  <c r="J94" i="1"/>
  <c r="J165" i="1"/>
  <c r="J177" i="1"/>
  <c r="J196" i="1"/>
  <c r="J208" i="1"/>
  <c r="J25" i="1"/>
  <c r="J126" i="1"/>
  <c r="J197" i="1"/>
  <c r="J209" i="1"/>
  <c r="J105" i="1"/>
  <c r="J117" i="1"/>
  <c r="J136" i="1"/>
  <c r="J148" i="1"/>
  <c r="J167" i="1"/>
  <c r="J179" i="1"/>
  <c r="J198" i="1"/>
  <c r="J210" i="1"/>
  <c r="J44" i="1"/>
  <c r="J56" i="1"/>
  <c r="J75" i="1"/>
  <c r="J87" i="1"/>
  <c r="J106" i="1"/>
  <c r="J118" i="1"/>
  <c r="J137" i="1"/>
  <c r="J149" i="1"/>
  <c r="J168" i="1"/>
  <c r="J180" i="1"/>
  <c r="J199" i="1"/>
  <c r="J211" i="1"/>
  <c r="J8" i="1"/>
  <c r="J45" i="1"/>
  <c r="J88" i="1"/>
  <c r="J107" i="1"/>
  <c r="J119" i="1"/>
  <c r="J138" i="1"/>
  <c r="J150" i="1"/>
  <c r="J169" i="1"/>
  <c r="J181" i="1"/>
  <c r="J200" i="1"/>
  <c r="J212" i="1"/>
  <c r="J32" i="1"/>
  <c r="J20" i="1"/>
  <c r="J33" i="1"/>
  <c r="J57" i="1"/>
  <c r="J76" i="1"/>
  <c r="J31" i="1"/>
  <c r="J19" i="1"/>
  <c r="J7" i="1"/>
  <c r="J34" i="1"/>
  <c r="J46" i="1"/>
  <c r="J58" i="1"/>
  <c r="J65" i="1"/>
  <c r="J77" i="1"/>
  <c r="J89" i="1"/>
  <c r="J96" i="1"/>
  <c r="J108" i="1"/>
  <c r="J120" i="1"/>
  <c r="J127" i="1"/>
  <c r="J139" i="1"/>
  <c r="J151" i="1"/>
  <c r="J158" i="1"/>
  <c r="J170" i="1"/>
  <c r="J182" i="1"/>
  <c r="J189" i="1"/>
  <c r="J201" i="1"/>
  <c r="J213" i="1"/>
  <c r="J30" i="1"/>
  <c r="J18" i="1"/>
  <c r="J6" i="1"/>
  <c r="J157" i="1"/>
  <c r="J35" i="1"/>
  <c r="J47" i="1"/>
  <c r="J59" i="1"/>
  <c r="J66" i="1"/>
  <c r="J78" i="1"/>
  <c r="J90" i="1"/>
  <c r="J97" i="1"/>
  <c r="J109" i="1"/>
  <c r="J121" i="1"/>
  <c r="J128" i="1"/>
  <c r="J140" i="1"/>
  <c r="J152" i="1"/>
  <c r="J159" i="1"/>
  <c r="J171" i="1"/>
  <c r="J183" i="1"/>
  <c r="J190" i="1"/>
  <c r="J202" i="1"/>
  <c r="J214" i="1"/>
  <c r="J13" i="1"/>
  <c r="J29" i="1"/>
  <c r="J17" i="1"/>
  <c r="J5" i="1"/>
  <c r="J64" i="1"/>
  <c r="J188" i="1"/>
  <c r="J36" i="1"/>
  <c r="J48" i="1"/>
  <c r="J60" i="1"/>
  <c r="J67" i="1"/>
  <c r="J79" i="1"/>
  <c r="J91" i="1"/>
  <c r="J98" i="1"/>
  <c r="J110" i="1"/>
  <c r="J122" i="1"/>
  <c r="J129" i="1"/>
  <c r="J141" i="1"/>
  <c r="J153" i="1"/>
  <c r="J160" i="1"/>
  <c r="J172" i="1"/>
  <c r="J184" i="1"/>
  <c r="J191" i="1"/>
  <c r="J203" i="1"/>
  <c r="J215" i="1"/>
  <c r="J28" i="1"/>
  <c r="J16" i="1"/>
  <c r="J4" i="1"/>
  <c r="J37" i="1"/>
  <c r="J49" i="1"/>
  <c r="J61" i="1"/>
  <c r="J68" i="1"/>
  <c r="J80" i="1"/>
  <c r="J92" i="1"/>
  <c r="J99" i="1"/>
  <c r="J111" i="1"/>
  <c r="J123" i="1"/>
  <c r="J130" i="1"/>
  <c r="J142" i="1"/>
  <c r="J154" i="1"/>
  <c r="J161" i="1"/>
  <c r="J173" i="1"/>
  <c r="J185" i="1"/>
  <c r="J192" i="1"/>
  <c r="J204" i="1"/>
  <c r="J216" i="1"/>
  <c r="J27" i="1"/>
  <c r="J15" i="1"/>
  <c r="J3" i="1"/>
  <c r="J38" i="1"/>
  <c r="J50" i="1"/>
  <c r="J62" i="1"/>
  <c r="J69" i="1"/>
  <c r="J81" i="1"/>
  <c r="J93" i="1"/>
  <c r="J100" i="1"/>
  <c r="J112" i="1"/>
  <c r="J124" i="1"/>
  <c r="J131" i="1"/>
  <c r="J143" i="1"/>
  <c r="J155" i="1"/>
  <c r="J162" i="1"/>
  <c r="J174" i="1"/>
  <c r="J186" i="1"/>
  <c r="J193" i="1"/>
  <c r="J205" i="1"/>
  <c r="J217" i="1"/>
  <c r="J26" i="1"/>
  <c r="J14" i="1"/>
  <c r="J101" i="1"/>
  <c r="J113" i="1"/>
  <c r="J125" i="1"/>
  <c r="J132" i="1"/>
  <c r="J144" i="1"/>
  <c r="J156" i="1"/>
  <c r="J163" i="1"/>
  <c r="J175" i="1"/>
  <c r="J187" i="1"/>
  <c r="J194" i="1"/>
  <c r="J206" i="1"/>
  <c r="J218" i="1"/>
</calcChain>
</file>

<file path=xl/sharedStrings.xml><?xml version="1.0" encoding="utf-8"?>
<sst xmlns="http://schemas.openxmlformats.org/spreadsheetml/2006/main" count="495" uniqueCount="86">
  <si>
    <t>provcd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</si>
  <si>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</si>
  <si>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</si>
  <si>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</si>
  <si>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</si>
  <si>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</si>
  <si>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</si>
  <si>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</si>
  <si>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</si>
  <si>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</si>
  <si>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</si>
  <si>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</si>
  <si>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</si>
  <si>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</si>
  <si>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</si>
  <si>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</si>
  <si>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</si>
  <si>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</si>
  <si>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</si>
  <si>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</si>
  <si>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</si>
  <si>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</si>
  <si>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</si>
  <si>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</si>
  <si>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</si>
  <si>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</si>
  <si>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</si>
  <si>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</si>
  <si>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</si>
  <si>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</si>
  <si>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</si>
  <si>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</si>
  <si>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华北</t>
    <phoneticPr fontId="1" type="noConversion"/>
  </si>
  <si>
    <t>东北</t>
    <phoneticPr fontId="1" type="noConversion"/>
  </si>
  <si>
    <t>华东</t>
    <phoneticPr fontId="1" type="noConversion"/>
  </si>
  <si>
    <t>中南</t>
    <phoneticPr fontId="1" type="noConversion"/>
  </si>
  <si>
    <t>西南</t>
    <phoneticPr fontId="1" type="noConversion"/>
  </si>
  <si>
    <t>西北</t>
    <phoneticPr fontId="1" type="noConversion"/>
  </si>
  <si>
    <t>provname</t>
    <phoneticPr fontId="1" type="noConversion"/>
  </si>
  <si>
    <t>area</t>
    <phoneticPr fontId="1" type="noConversion"/>
  </si>
  <si>
    <t>year</t>
    <phoneticPr fontId="1" type="noConversion"/>
  </si>
  <si>
    <t>location</t>
    <phoneticPr fontId="1" type="noConversion"/>
  </si>
  <si>
    <t>lon</t>
    <phoneticPr fontId="1" type="noConversion"/>
  </si>
  <si>
    <t>mean_wage</t>
    <phoneticPr fontId="1" type="noConversion"/>
  </si>
  <si>
    <t>lat</t>
    <phoneticPr fontId="1" type="noConversion"/>
  </si>
  <si>
    <t>air_quality</t>
    <phoneticPr fontId="1" type="noConversion"/>
  </si>
  <si>
    <t>温度</t>
    <phoneticPr fontId="1" type="noConversion"/>
  </si>
  <si>
    <t>houseprice（房价中位数/人均可支配收入）</t>
    <phoneticPr fontId="1" type="noConversion"/>
  </si>
  <si>
    <t>water人均生活用水（升</t>
    <phoneticPr fontId="1" type="noConversion"/>
  </si>
  <si>
    <t>population（万人</t>
    <phoneticPr fontId="1" type="noConversion"/>
  </si>
  <si>
    <t>hazzard自然灾害（受灾人口/总常住人口）</t>
  </si>
  <si>
    <t>公共汽电车运营总长度 公里</t>
    <phoneticPr fontId="1" type="noConversion"/>
  </si>
  <si>
    <t>hazzard自然灾害（受灾人口万人</t>
    <phoneticPr fontId="1" type="noConversion"/>
  </si>
  <si>
    <t>culture（距离、语言、文化</t>
    <phoneticPr fontId="1" type="noConversion"/>
  </si>
  <si>
    <t>医疗卫生机构数</t>
    <phoneticPr fontId="1" type="noConversion"/>
  </si>
  <si>
    <t>每万人医疗卫生机构床位数</t>
    <phoneticPr fontId="1" type="noConversion"/>
  </si>
  <si>
    <t>每万人卫生技术人员</t>
    <phoneticPr fontId="1" type="noConversion"/>
  </si>
  <si>
    <t>体感舒适天数</t>
    <phoneticPr fontId="1" type="noConversion"/>
  </si>
  <si>
    <t>空气质量优良率</t>
    <phoneticPr fontId="1" type="noConversion"/>
  </si>
  <si>
    <t>紫外线强度</t>
    <phoneticPr fontId="1" type="noConversion"/>
  </si>
  <si>
    <t>小学师生比</t>
    <phoneticPr fontId="1" type="noConversion"/>
  </si>
  <si>
    <t>初中师生比</t>
    <phoneticPr fontId="1" type="noConversion"/>
  </si>
  <si>
    <t>医院平均住院日</t>
    <phoneticPr fontId="1" type="noConversion"/>
  </si>
  <si>
    <t>普高师生比</t>
    <phoneticPr fontId="1" type="noConversion"/>
  </si>
  <si>
    <t>教育经费 万元</t>
    <phoneticPr fontId="1" type="noConversion"/>
  </si>
  <si>
    <t>地方财政医疗支出 亿元</t>
    <phoneticPr fontId="1" type="noConversion"/>
  </si>
  <si>
    <t>地方财政教育支出 亿元</t>
    <phoneticPr fontId="1" type="noConversion"/>
  </si>
  <si>
    <t>方言</t>
    <phoneticPr fontId="1" type="noConversion"/>
  </si>
  <si>
    <t>北京话</t>
    <phoneticPr fontId="1" type="noConversion"/>
  </si>
  <si>
    <t>天津话</t>
    <phoneticPr fontId="1" type="noConversion"/>
  </si>
  <si>
    <t>湘语</t>
    <phoneticPr fontId="1" type="noConversion"/>
  </si>
  <si>
    <t>粤语</t>
    <phoneticPr fontId="1" type="noConversion"/>
  </si>
  <si>
    <t>西南官话</t>
    <phoneticPr fontId="1" type="noConversion"/>
  </si>
  <si>
    <t>吴语</t>
    <phoneticPr fontId="1" type="noConversion"/>
  </si>
  <si>
    <t>徽语</t>
    <phoneticPr fontId="1" type="noConversion"/>
  </si>
  <si>
    <t>闽语</t>
    <phoneticPr fontId="1" type="noConversion"/>
  </si>
  <si>
    <t>赣语</t>
    <phoneticPr fontId="1" type="noConversion"/>
  </si>
  <si>
    <t>晋语</t>
    <phoneticPr fontId="1" type="noConversion"/>
  </si>
  <si>
    <t>胶辽官话</t>
    <phoneticPr fontId="1" type="noConversion"/>
  </si>
  <si>
    <t>兰银官话</t>
    <phoneticPr fontId="1" type="noConversion"/>
  </si>
  <si>
    <t>中原官话</t>
    <phoneticPr fontId="1" type="noConversion"/>
  </si>
  <si>
    <t>人均可支配收入 年</t>
    <phoneticPr fontId="1" type="noConversion"/>
  </si>
  <si>
    <t>houseprice 元每平方</t>
    <phoneticPr fontId="1" type="noConversion"/>
  </si>
  <si>
    <t>菜系</t>
    <phoneticPr fontId="1" type="noConversion"/>
  </si>
  <si>
    <t>习俗</t>
    <phoneticPr fontId="1" type="noConversion"/>
  </si>
  <si>
    <t>交通事故 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</si>
</sst>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right" vertical="center"/>
    </xf>
    <xf numFmtId="0" fontId="2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TUDY\CFPS\geo\backup\&#24180;&#26411;&#24120;&#20303;&#20154;&#21475;.xls" TargetMode="External"/><Relationship Id="rId1" Type="http://schemas.openxmlformats.org/officeDocument/2006/relationships/externalLinkPath" Target="backup/&#24180;&#26411;&#24120;&#20303;&#20154;&#2147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6222;&#39640;&#24072;&#29983;&#27604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1021;&#20013;&#24072;&#29983;&#2760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3567;&#23398;&#24072;&#29983;&#27604;.xls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TUDY\CFPS\geo\backup\&#25945;&#32946;&#32463;&#36153;%20&#19975;&#20803;.xls" TargetMode="External"/><Relationship Id="rId1" Type="http://schemas.openxmlformats.org/officeDocument/2006/relationships/externalLinkPath" Target="backup/&#25945;&#32946;&#32463;&#36153;%20&#19975;&#2080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2320;&#26041;&#36130;&#25919;&#25945;&#32946;&#25903;&#20986;%20&#20159;&#2080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0132;&#36890;&#20107;&#2592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33258;&#28982;&#28798;&#23475;&#21463;&#28798;&#19975;&#20154;&#27425;&#20154;&#2147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0154;&#22343;&#26085;&#29983;&#27963;&#29992;&#27700;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TUDY\CFPS\geo\backup\&#20844;&#20849;&#27773;&#30005;&#36710;&#36816;&#33829;&#24635;&#38271;&#24230;%20&#20844;&#37324;.xls" TargetMode="External"/><Relationship Id="rId1" Type="http://schemas.openxmlformats.org/officeDocument/2006/relationships/externalLinkPath" Target="backup/&#20844;&#20849;&#27773;&#30005;&#36710;&#36816;&#33829;&#24635;&#38271;&#24230;%20&#20844;&#37324;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TUDY\CFPS\geo\backup\&#21307;&#30103;&#21355;&#29983;&#26426;&#26500;&#25968;.xls" TargetMode="External"/><Relationship Id="rId1" Type="http://schemas.openxmlformats.org/officeDocument/2006/relationships/externalLinkPath" Target="backup/&#21307;&#30103;&#21355;&#29983;&#26426;&#26500;&#2596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7599;&#19975;&#20154;&#21307;&#30103;&#21355;&#29983;&#26426;&#26500;&#24202;&#20301;&#2596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7599;&#19975;&#20154;&#21355;&#29983;&#25216;&#26415;&#20154;&#215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1307;&#38498;&#24179;&#22343;&#20303;&#38498;&#2608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2320;&#26041;&#36130;&#25919;&#21307;&#30103;&#25903;&#20986;%20&#20159;&#208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2186</v>
          </cell>
          <cell r="C2">
            <v>2184</v>
          </cell>
          <cell r="D2">
            <v>2189</v>
          </cell>
          <cell r="E2">
            <v>2189</v>
          </cell>
          <cell r="F2">
            <v>2190</v>
          </cell>
          <cell r="G2">
            <v>2192</v>
          </cell>
          <cell r="H2">
            <v>2194</v>
          </cell>
          <cell r="I2">
            <v>2195</v>
          </cell>
          <cell r="J2">
            <v>2188</v>
          </cell>
          <cell r="K2">
            <v>2171</v>
          </cell>
          <cell r="L2">
            <v>2125</v>
          </cell>
          <cell r="M2">
            <v>2078</v>
          </cell>
          <cell r="N2">
            <v>2024</v>
          </cell>
          <cell r="O2">
            <v>1962</v>
          </cell>
          <cell r="P2">
            <v>1860</v>
          </cell>
          <cell r="Q2">
            <v>1771</v>
          </cell>
          <cell r="R2">
            <v>1676</v>
          </cell>
          <cell r="S2">
            <v>1601</v>
          </cell>
          <cell r="T2">
            <v>1538</v>
          </cell>
        </row>
        <row r="3">
          <cell r="A3" t="str">
            <v>天津市</v>
          </cell>
          <cell r="B3">
            <v>1364</v>
          </cell>
          <cell r="C3">
            <v>1363</v>
          </cell>
          <cell r="D3">
            <v>1373</v>
          </cell>
          <cell r="E3">
            <v>1387</v>
          </cell>
          <cell r="F3">
            <v>1385</v>
          </cell>
          <cell r="G3">
            <v>1383</v>
          </cell>
          <cell r="H3">
            <v>1410</v>
          </cell>
          <cell r="I3">
            <v>1443</v>
          </cell>
          <cell r="J3">
            <v>1439</v>
          </cell>
          <cell r="K3">
            <v>1429</v>
          </cell>
          <cell r="L3">
            <v>1410</v>
          </cell>
          <cell r="M3">
            <v>1378</v>
          </cell>
          <cell r="N3">
            <v>1341</v>
          </cell>
          <cell r="O3">
            <v>1299</v>
          </cell>
          <cell r="P3">
            <v>1228</v>
          </cell>
          <cell r="Q3">
            <v>1176</v>
          </cell>
          <cell r="R3">
            <v>1115</v>
          </cell>
          <cell r="S3">
            <v>1075</v>
          </cell>
          <cell r="T3">
            <v>1043</v>
          </cell>
        </row>
        <row r="4">
          <cell r="A4" t="str">
            <v>河北省</v>
          </cell>
          <cell r="B4">
            <v>7393</v>
          </cell>
          <cell r="C4">
            <v>7420</v>
          </cell>
          <cell r="D4">
            <v>7448</v>
          </cell>
          <cell r="E4">
            <v>7464</v>
          </cell>
          <cell r="F4">
            <v>7447</v>
          </cell>
          <cell r="G4">
            <v>7426</v>
          </cell>
          <cell r="H4">
            <v>7409</v>
          </cell>
          <cell r="I4">
            <v>7375</v>
          </cell>
          <cell r="J4">
            <v>7345</v>
          </cell>
          <cell r="K4">
            <v>7323</v>
          </cell>
          <cell r="L4">
            <v>7288</v>
          </cell>
          <cell r="M4">
            <v>7262</v>
          </cell>
          <cell r="N4">
            <v>7232</v>
          </cell>
          <cell r="O4">
            <v>7194</v>
          </cell>
          <cell r="P4">
            <v>7034</v>
          </cell>
          <cell r="Q4">
            <v>6989</v>
          </cell>
          <cell r="R4">
            <v>6943</v>
          </cell>
          <cell r="S4">
            <v>6898</v>
          </cell>
          <cell r="T4">
            <v>6851</v>
          </cell>
        </row>
        <row r="5">
          <cell r="A5" t="str">
            <v>山西省</v>
          </cell>
          <cell r="B5">
            <v>3466</v>
          </cell>
          <cell r="C5">
            <v>3481</v>
          </cell>
          <cell r="D5">
            <v>3480</v>
          </cell>
          <cell r="E5">
            <v>3490</v>
          </cell>
          <cell r="F5">
            <v>3497</v>
          </cell>
          <cell r="G5">
            <v>3502</v>
          </cell>
          <cell r="H5">
            <v>3510</v>
          </cell>
          <cell r="I5">
            <v>3514</v>
          </cell>
          <cell r="J5">
            <v>3519</v>
          </cell>
          <cell r="K5">
            <v>3528</v>
          </cell>
          <cell r="L5">
            <v>3535</v>
          </cell>
          <cell r="M5">
            <v>3548</v>
          </cell>
          <cell r="N5">
            <v>3562</v>
          </cell>
          <cell r="O5">
            <v>3574</v>
          </cell>
          <cell r="P5">
            <v>3427</v>
          </cell>
          <cell r="Q5">
            <v>3411</v>
          </cell>
          <cell r="R5">
            <v>3393</v>
          </cell>
          <cell r="S5">
            <v>3375</v>
          </cell>
          <cell r="T5">
            <v>3355</v>
          </cell>
        </row>
        <row r="6">
          <cell r="A6" t="str">
            <v>内蒙古自治区</v>
          </cell>
          <cell r="B6">
            <v>2396</v>
          </cell>
          <cell r="C6">
            <v>2401</v>
          </cell>
          <cell r="D6">
            <v>2400</v>
          </cell>
          <cell r="E6">
            <v>2403</v>
          </cell>
          <cell r="F6">
            <v>2415</v>
          </cell>
          <cell r="G6">
            <v>2422</v>
          </cell>
          <cell r="H6">
            <v>2433</v>
          </cell>
          <cell r="I6">
            <v>2436</v>
          </cell>
          <cell r="J6">
            <v>2440</v>
          </cell>
          <cell r="K6">
            <v>2449</v>
          </cell>
          <cell r="L6">
            <v>2455</v>
          </cell>
          <cell r="M6">
            <v>2464</v>
          </cell>
          <cell r="N6">
            <v>2470</v>
          </cell>
          <cell r="O6">
            <v>2472</v>
          </cell>
          <cell r="P6">
            <v>2458</v>
          </cell>
          <cell r="Q6">
            <v>2444</v>
          </cell>
          <cell r="R6">
            <v>2429</v>
          </cell>
          <cell r="S6">
            <v>2415</v>
          </cell>
          <cell r="T6">
            <v>2403</v>
          </cell>
        </row>
        <row r="7">
          <cell r="A7" t="str">
            <v>辽宁省</v>
          </cell>
          <cell r="B7">
            <v>4182</v>
          </cell>
          <cell r="C7">
            <v>4197</v>
          </cell>
          <cell r="D7">
            <v>4229</v>
          </cell>
          <cell r="E7">
            <v>4255</v>
          </cell>
          <cell r="F7">
            <v>4277</v>
          </cell>
          <cell r="G7">
            <v>4291</v>
          </cell>
          <cell r="H7">
            <v>4312</v>
          </cell>
          <cell r="I7">
            <v>4327</v>
          </cell>
          <cell r="J7">
            <v>4338</v>
          </cell>
          <cell r="K7">
            <v>4358</v>
          </cell>
          <cell r="L7">
            <v>4365</v>
          </cell>
          <cell r="M7">
            <v>4375</v>
          </cell>
          <cell r="N7">
            <v>4379</v>
          </cell>
          <cell r="O7">
            <v>4375</v>
          </cell>
          <cell r="P7">
            <v>4341</v>
          </cell>
          <cell r="Q7">
            <v>4315</v>
          </cell>
          <cell r="R7">
            <v>4298</v>
          </cell>
          <cell r="S7">
            <v>4271</v>
          </cell>
          <cell r="T7">
            <v>4221</v>
          </cell>
        </row>
        <row r="8">
          <cell r="A8" t="str">
            <v>吉林省</v>
          </cell>
          <cell r="B8">
            <v>2339</v>
          </cell>
          <cell r="C8">
            <v>2348</v>
          </cell>
          <cell r="D8">
            <v>2375</v>
          </cell>
          <cell r="E8">
            <v>2399</v>
          </cell>
          <cell r="F8">
            <v>2448</v>
          </cell>
          <cell r="G8">
            <v>2484</v>
          </cell>
          <cell r="H8">
            <v>2526</v>
          </cell>
          <cell r="I8">
            <v>2567</v>
          </cell>
          <cell r="J8">
            <v>2613</v>
          </cell>
          <cell r="K8">
            <v>2642</v>
          </cell>
          <cell r="L8">
            <v>2668</v>
          </cell>
          <cell r="M8">
            <v>2698</v>
          </cell>
          <cell r="N8">
            <v>2725</v>
          </cell>
          <cell r="O8">
            <v>2747</v>
          </cell>
          <cell r="P8">
            <v>2740</v>
          </cell>
          <cell r="Q8">
            <v>2734</v>
          </cell>
          <cell r="R8">
            <v>2730</v>
          </cell>
          <cell r="S8">
            <v>2723</v>
          </cell>
          <cell r="T8">
            <v>2716</v>
          </cell>
        </row>
        <row r="9">
          <cell r="A9" t="str">
            <v>黑龙江省</v>
          </cell>
          <cell r="B9">
            <v>3062</v>
          </cell>
          <cell r="C9">
            <v>3099</v>
          </cell>
          <cell r="D9">
            <v>3125</v>
          </cell>
          <cell r="E9">
            <v>3171</v>
          </cell>
          <cell r="F9">
            <v>3255</v>
          </cell>
          <cell r="G9">
            <v>3327</v>
          </cell>
          <cell r="H9">
            <v>3399</v>
          </cell>
          <cell r="I9">
            <v>3463</v>
          </cell>
          <cell r="J9">
            <v>3529</v>
          </cell>
          <cell r="K9">
            <v>3608</v>
          </cell>
          <cell r="L9">
            <v>3666</v>
          </cell>
          <cell r="M9">
            <v>3724</v>
          </cell>
          <cell r="N9">
            <v>3782</v>
          </cell>
          <cell r="O9">
            <v>3833</v>
          </cell>
          <cell r="P9">
            <v>3826</v>
          </cell>
          <cell r="Q9">
            <v>3825</v>
          </cell>
          <cell r="R9">
            <v>3824</v>
          </cell>
          <cell r="S9">
            <v>3823</v>
          </cell>
          <cell r="T9">
            <v>3820</v>
          </cell>
        </row>
        <row r="10">
          <cell r="A10" t="str">
            <v>上海市</v>
          </cell>
          <cell r="B10">
            <v>2487</v>
          </cell>
          <cell r="C10">
            <v>2475</v>
          </cell>
          <cell r="D10">
            <v>2489</v>
          </cell>
          <cell r="E10">
            <v>2488</v>
          </cell>
          <cell r="F10">
            <v>2481</v>
          </cell>
          <cell r="G10">
            <v>2475</v>
          </cell>
          <cell r="H10">
            <v>2466</v>
          </cell>
          <cell r="I10">
            <v>2467</v>
          </cell>
          <cell r="J10">
            <v>2458</v>
          </cell>
          <cell r="K10">
            <v>2467</v>
          </cell>
          <cell r="L10">
            <v>2448</v>
          </cell>
          <cell r="M10">
            <v>2399</v>
          </cell>
          <cell r="N10">
            <v>2356</v>
          </cell>
          <cell r="O10">
            <v>2303</v>
          </cell>
          <cell r="P10">
            <v>2210</v>
          </cell>
          <cell r="Q10">
            <v>2141</v>
          </cell>
          <cell r="R10">
            <v>2064</v>
          </cell>
          <cell r="S10">
            <v>1964</v>
          </cell>
          <cell r="T10">
            <v>1890</v>
          </cell>
        </row>
        <row r="11">
          <cell r="A11" t="str">
            <v>江苏省</v>
          </cell>
          <cell r="B11">
            <v>8526</v>
          </cell>
          <cell r="C11">
            <v>8515</v>
          </cell>
          <cell r="D11">
            <v>8505</v>
          </cell>
          <cell r="E11">
            <v>8477</v>
          </cell>
          <cell r="F11">
            <v>8469</v>
          </cell>
          <cell r="G11">
            <v>8446</v>
          </cell>
          <cell r="H11">
            <v>8423</v>
          </cell>
          <cell r="I11">
            <v>8381</v>
          </cell>
          <cell r="J11">
            <v>8315</v>
          </cell>
          <cell r="K11">
            <v>8281</v>
          </cell>
          <cell r="L11">
            <v>8192</v>
          </cell>
          <cell r="M11">
            <v>8120</v>
          </cell>
          <cell r="N11">
            <v>8023</v>
          </cell>
          <cell r="O11">
            <v>7869</v>
          </cell>
          <cell r="P11">
            <v>7810</v>
          </cell>
          <cell r="Q11">
            <v>7762</v>
          </cell>
          <cell r="R11">
            <v>7723</v>
          </cell>
          <cell r="S11">
            <v>7656</v>
          </cell>
          <cell r="T11">
            <v>7588</v>
          </cell>
        </row>
        <row r="12">
          <cell r="A12" t="str">
            <v>浙江省</v>
          </cell>
          <cell r="B12">
            <v>6627</v>
          </cell>
          <cell r="C12">
            <v>6577</v>
          </cell>
          <cell r="D12">
            <v>6540</v>
          </cell>
          <cell r="E12">
            <v>6468</v>
          </cell>
          <cell r="F12">
            <v>6375</v>
          </cell>
          <cell r="G12">
            <v>6273</v>
          </cell>
          <cell r="H12">
            <v>6170</v>
          </cell>
          <cell r="I12">
            <v>6072</v>
          </cell>
          <cell r="J12">
            <v>5985</v>
          </cell>
          <cell r="K12">
            <v>5890</v>
          </cell>
          <cell r="L12">
            <v>5784</v>
          </cell>
          <cell r="M12">
            <v>5685</v>
          </cell>
          <cell r="N12">
            <v>5570</v>
          </cell>
          <cell r="O12">
            <v>5447</v>
          </cell>
          <cell r="P12">
            <v>5276</v>
          </cell>
          <cell r="Q12">
            <v>5212</v>
          </cell>
          <cell r="R12">
            <v>5155</v>
          </cell>
          <cell r="S12">
            <v>5072</v>
          </cell>
          <cell r="T12">
            <v>4991</v>
          </cell>
        </row>
        <row r="13">
          <cell r="A13" t="str">
            <v>安徽省</v>
          </cell>
          <cell r="B13">
            <v>6121</v>
          </cell>
          <cell r="C13">
            <v>6127</v>
          </cell>
          <cell r="D13">
            <v>6113</v>
          </cell>
          <cell r="E13">
            <v>6105</v>
          </cell>
          <cell r="F13">
            <v>6092</v>
          </cell>
          <cell r="G13">
            <v>6076</v>
          </cell>
          <cell r="H13">
            <v>6057</v>
          </cell>
          <cell r="I13">
            <v>6033</v>
          </cell>
          <cell r="J13">
            <v>6011</v>
          </cell>
          <cell r="K13">
            <v>5997</v>
          </cell>
          <cell r="L13">
            <v>5988</v>
          </cell>
          <cell r="M13">
            <v>5978</v>
          </cell>
          <cell r="N13">
            <v>5972</v>
          </cell>
          <cell r="O13">
            <v>5957</v>
          </cell>
          <cell r="P13">
            <v>6131</v>
          </cell>
          <cell r="Q13">
            <v>6135</v>
          </cell>
          <cell r="R13">
            <v>6118</v>
          </cell>
          <cell r="S13">
            <v>6110</v>
          </cell>
          <cell r="T13">
            <v>6120</v>
          </cell>
        </row>
        <row r="14">
          <cell r="A14" t="str">
            <v>福建省</v>
          </cell>
          <cell r="B14">
            <v>4183</v>
          </cell>
          <cell r="C14">
            <v>4188</v>
          </cell>
          <cell r="D14">
            <v>4187</v>
          </cell>
          <cell r="E14">
            <v>4161</v>
          </cell>
          <cell r="F14">
            <v>4137</v>
          </cell>
          <cell r="G14">
            <v>4104</v>
          </cell>
          <cell r="H14">
            <v>4065</v>
          </cell>
          <cell r="I14">
            <v>4016</v>
          </cell>
          <cell r="J14">
            <v>3984</v>
          </cell>
          <cell r="K14">
            <v>3945</v>
          </cell>
          <cell r="L14">
            <v>3885</v>
          </cell>
          <cell r="M14">
            <v>3841</v>
          </cell>
          <cell r="N14">
            <v>3784</v>
          </cell>
          <cell r="O14">
            <v>3693</v>
          </cell>
          <cell r="P14">
            <v>3666</v>
          </cell>
          <cell r="Q14">
            <v>3639</v>
          </cell>
          <cell r="R14">
            <v>3612</v>
          </cell>
          <cell r="S14">
            <v>3585</v>
          </cell>
          <cell r="T14">
            <v>3557</v>
          </cell>
        </row>
        <row r="15">
          <cell r="A15" t="str">
            <v>江西省</v>
          </cell>
          <cell r="B15">
            <v>4515</v>
          </cell>
          <cell r="C15">
            <v>4528</v>
          </cell>
          <cell r="D15">
            <v>4517</v>
          </cell>
          <cell r="E15">
            <v>4519</v>
          </cell>
          <cell r="F15">
            <v>4516</v>
          </cell>
          <cell r="G15">
            <v>4513</v>
          </cell>
          <cell r="H15">
            <v>4511</v>
          </cell>
          <cell r="I15">
            <v>4496</v>
          </cell>
          <cell r="J15">
            <v>4485</v>
          </cell>
          <cell r="K15">
            <v>4480</v>
          </cell>
          <cell r="L15">
            <v>4476</v>
          </cell>
          <cell r="M15">
            <v>4475</v>
          </cell>
          <cell r="N15">
            <v>4474</v>
          </cell>
          <cell r="O15">
            <v>4462</v>
          </cell>
          <cell r="P15">
            <v>4432</v>
          </cell>
          <cell r="Q15">
            <v>4400</v>
          </cell>
          <cell r="R15">
            <v>4368</v>
          </cell>
          <cell r="S15">
            <v>4339</v>
          </cell>
          <cell r="T15">
            <v>4311</v>
          </cell>
        </row>
        <row r="16">
          <cell r="A16" t="str">
            <v>山东省</v>
          </cell>
          <cell r="B16">
            <v>10123</v>
          </cell>
          <cell r="C16">
            <v>10163</v>
          </cell>
          <cell r="D16">
            <v>10170</v>
          </cell>
          <cell r="E16">
            <v>10165</v>
          </cell>
          <cell r="F16">
            <v>10106</v>
          </cell>
          <cell r="G16">
            <v>10077</v>
          </cell>
          <cell r="H16">
            <v>10033</v>
          </cell>
          <cell r="I16">
            <v>9973</v>
          </cell>
          <cell r="J16">
            <v>9866</v>
          </cell>
          <cell r="K16">
            <v>9808</v>
          </cell>
          <cell r="L16">
            <v>9746</v>
          </cell>
          <cell r="M16">
            <v>9708</v>
          </cell>
          <cell r="N16">
            <v>9665</v>
          </cell>
          <cell r="O16">
            <v>9588</v>
          </cell>
          <cell r="P16">
            <v>9470</v>
          </cell>
          <cell r="Q16">
            <v>9417</v>
          </cell>
          <cell r="R16">
            <v>9367</v>
          </cell>
          <cell r="S16">
            <v>9309</v>
          </cell>
          <cell r="T16">
            <v>9248</v>
          </cell>
        </row>
        <row r="17">
          <cell r="A17" t="str">
            <v>河南省</v>
          </cell>
          <cell r="B17">
            <v>9815</v>
          </cell>
          <cell r="C17">
            <v>9872</v>
          </cell>
          <cell r="D17">
            <v>9883</v>
          </cell>
          <cell r="E17">
            <v>9941</v>
          </cell>
          <cell r="F17">
            <v>9901</v>
          </cell>
          <cell r="G17">
            <v>9864</v>
          </cell>
          <cell r="H17">
            <v>9829</v>
          </cell>
          <cell r="I17">
            <v>9778</v>
          </cell>
          <cell r="J17">
            <v>9701</v>
          </cell>
          <cell r="K17">
            <v>9645</v>
          </cell>
          <cell r="L17">
            <v>9573</v>
          </cell>
          <cell r="M17">
            <v>9532</v>
          </cell>
          <cell r="N17">
            <v>9461</v>
          </cell>
          <cell r="O17">
            <v>9405</v>
          </cell>
          <cell r="P17">
            <v>9487</v>
          </cell>
          <cell r="Q17">
            <v>9429</v>
          </cell>
          <cell r="R17">
            <v>9360</v>
          </cell>
          <cell r="S17">
            <v>9392</v>
          </cell>
          <cell r="T17">
            <v>9380</v>
          </cell>
        </row>
        <row r="18">
          <cell r="A18" t="str">
            <v>湖北省</v>
          </cell>
          <cell r="B18">
            <v>5838</v>
          </cell>
          <cell r="C18">
            <v>5844</v>
          </cell>
          <cell r="D18">
            <v>5830</v>
          </cell>
          <cell r="E18">
            <v>5745</v>
          </cell>
          <cell r="F18">
            <v>5927</v>
          </cell>
          <cell r="G18">
            <v>5917</v>
          </cell>
          <cell r="H18">
            <v>5904</v>
          </cell>
          <cell r="I18">
            <v>5885</v>
          </cell>
          <cell r="J18">
            <v>5850</v>
          </cell>
          <cell r="K18">
            <v>5816</v>
          </cell>
          <cell r="L18">
            <v>5798</v>
          </cell>
          <cell r="M18">
            <v>5781</v>
          </cell>
          <cell r="N18">
            <v>5760</v>
          </cell>
          <cell r="O18">
            <v>5728</v>
          </cell>
          <cell r="P18">
            <v>5720</v>
          </cell>
          <cell r="Q18">
            <v>5711</v>
          </cell>
          <cell r="R18">
            <v>5699</v>
          </cell>
          <cell r="S18">
            <v>5693</v>
          </cell>
          <cell r="T18">
            <v>5710</v>
          </cell>
        </row>
        <row r="19">
          <cell r="A19" t="str">
            <v>湖南省</v>
          </cell>
          <cell r="B19">
            <v>6568</v>
          </cell>
          <cell r="C19">
            <v>6604</v>
          </cell>
          <cell r="D19">
            <v>6622</v>
          </cell>
          <cell r="E19">
            <v>6645</v>
          </cell>
          <cell r="F19">
            <v>6640</v>
          </cell>
          <cell r="G19">
            <v>6635</v>
          </cell>
          <cell r="H19">
            <v>6633</v>
          </cell>
          <cell r="I19">
            <v>6625</v>
          </cell>
          <cell r="J19">
            <v>6615</v>
          </cell>
          <cell r="K19">
            <v>6611</v>
          </cell>
          <cell r="L19">
            <v>6600</v>
          </cell>
          <cell r="M19">
            <v>6590</v>
          </cell>
          <cell r="N19">
            <v>6581</v>
          </cell>
          <cell r="O19">
            <v>6570</v>
          </cell>
          <cell r="P19">
            <v>6406</v>
          </cell>
          <cell r="Q19">
            <v>6380</v>
          </cell>
          <cell r="R19">
            <v>6355</v>
          </cell>
          <cell r="S19">
            <v>6342</v>
          </cell>
          <cell r="T19">
            <v>6326</v>
          </cell>
        </row>
        <row r="20">
          <cell r="A20" t="str">
            <v>广东省</v>
          </cell>
          <cell r="B20">
            <v>12706</v>
          </cell>
          <cell r="C20">
            <v>12657</v>
          </cell>
          <cell r="D20">
            <v>12684</v>
          </cell>
          <cell r="E20">
            <v>12624</v>
          </cell>
          <cell r="F20">
            <v>12489</v>
          </cell>
          <cell r="G20">
            <v>12348</v>
          </cell>
          <cell r="H20">
            <v>12141</v>
          </cell>
          <cell r="I20">
            <v>11908</v>
          </cell>
          <cell r="J20">
            <v>11678</v>
          </cell>
          <cell r="K20">
            <v>11489</v>
          </cell>
          <cell r="L20">
            <v>11270</v>
          </cell>
          <cell r="M20">
            <v>11041</v>
          </cell>
          <cell r="N20">
            <v>10756</v>
          </cell>
          <cell r="O20">
            <v>10441</v>
          </cell>
          <cell r="P20">
            <v>10130</v>
          </cell>
          <cell r="Q20">
            <v>9893</v>
          </cell>
          <cell r="R20">
            <v>9660</v>
          </cell>
          <cell r="S20">
            <v>9442</v>
          </cell>
          <cell r="T20">
            <v>9194</v>
          </cell>
        </row>
        <row r="21">
          <cell r="A21" t="str">
            <v>广西壮族自治区</v>
          </cell>
          <cell r="B21">
            <v>5027</v>
          </cell>
          <cell r="C21">
            <v>5047</v>
          </cell>
          <cell r="D21">
            <v>5037</v>
          </cell>
          <cell r="E21">
            <v>5019</v>
          </cell>
          <cell r="F21">
            <v>4982</v>
          </cell>
          <cell r="G21">
            <v>4947</v>
          </cell>
          <cell r="H21">
            <v>4907</v>
          </cell>
          <cell r="I21">
            <v>4857</v>
          </cell>
          <cell r="J21">
            <v>4811</v>
          </cell>
          <cell r="K21">
            <v>4770</v>
          </cell>
          <cell r="L21">
            <v>4731</v>
          </cell>
          <cell r="M21">
            <v>4694</v>
          </cell>
          <cell r="N21">
            <v>4655</v>
          </cell>
          <cell r="O21">
            <v>4610</v>
          </cell>
          <cell r="P21">
            <v>4856</v>
          </cell>
          <cell r="Q21">
            <v>4816</v>
          </cell>
          <cell r="R21">
            <v>4768</v>
          </cell>
          <cell r="S21">
            <v>4719</v>
          </cell>
          <cell r="T21">
            <v>4660</v>
          </cell>
        </row>
        <row r="22">
          <cell r="A22" t="str">
            <v>海南省</v>
          </cell>
          <cell r="B22">
            <v>1043</v>
          </cell>
          <cell r="C22">
            <v>1027</v>
          </cell>
          <cell r="D22">
            <v>1020</v>
          </cell>
          <cell r="E22">
            <v>1012</v>
          </cell>
          <cell r="F22">
            <v>995</v>
          </cell>
          <cell r="G22">
            <v>982</v>
          </cell>
          <cell r="H22">
            <v>972</v>
          </cell>
          <cell r="I22">
            <v>957</v>
          </cell>
          <cell r="J22">
            <v>945</v>
          </cell>
          <cell r="K22">
            <v>936</v>
          </cell>
          <cell r="L22">
            <v>920</v>
          </cell>
          <cell r="M22">
            <v>910</v>
          </cell>
          <cell r="N22">
            <v>890</v>
          </cell>
          <cell r="O22">
            <v>869</v>
          </cell>
          <cell r="P22">
            <v>864</v>
          </cell>
          <cell r="Q22">
            <v>854</v>
          </cell>
          <cell r="R22">
            <v>845</v>
          </cell>
          <cell r="S22">
            <v>836</v>
          </cell>
          <cell r="T22">
            <v>828</v>
          </cell>
        </row>
        <row r="23">
          <cell r="A23" t="str">
            <v>重庆市</v>
          </cell>
          <cell r="B23">
            <v>3191</v>
          </cell>
          <cell r="C23">
            <v>3213</v>
          </cell>
          <cell r="D23">
            <v>3212</v>
          </cell>
          <cell r="E23">
            <v>3209</v>
          </cell>
          <cell r="F23">
            <v>3188</v>
          </cell>
          <cell r="G23">
            <v>3163</v>
          </cell>
          <cell r="H23">
            <v>3144</v>
          </cell>
          <cell r="I23">
            <v>3110</v>
          </cell>
          <cell r="J23">
            <v>3070</v>
          </cell>
          <cell r="K23">
            <v>3043</v>
          </cell>
          <cell r="L23">
            <v>3011</v>
          </cell>
          <cell r="M23">
            <v>2975</v>
          </cell>
          <cell r="N23">
            <v>2944</v>
          </cell>
          <cell r="O23">
            <v>2885</v>
          </cell>
          <cell r="P23">
            <v>2859</v>
          </cell>
          <cell r="Q23">
            <v>2839</v>
          </cell>
          <cell r="R23">
            <v>2816</v>
          </cell>
          <cell r="S23">
            <v>2808</v>
          </cell>
          <cell r="T23">
            <v>2798</v>
          </cell>
        </row>
        <row r="24">
          <cell r="A24" t="str">
            <v>四川省</v>
          </cell>
          <cell r="B24">
            <v>8368</v>
          </cell>
          <cell r="C24">
            <v>8374</v>
          </cell>
          <cell r="D24">
            <v>8372</v>
          </cell>
          <cell r="E24">
            <v>8371</v>
          </cell>
          <cell r="F24">
            <v>8351</v>
          </cell>
          <cell r="G24">
            <v>8321</v>
          </cell>
          <cell r="H24">
            <v>8289</v>
          </cell>
          <cell r="I24">
            <v>8251</v>
          </cell>
          <cell r="J24">
            <v>8196</v>
          </cell>
          <cell r="K24">
            <v>8139</v>
          </cell>
          <cell r="L24">
            <v>8109</v>
          </cell>
          <cell r="M24">
            <v>8085</v>
          </cell>
          <cell r="N24">
            <v>8064</v>
          </cell>
          <cell r="O24">
            <v>8045</v>
          </cell>
          <cell r="P24">
            <v>8185</v>
          </cell>
          <cell r="Q24">
            <v>8138</v>
          </cell>
          <cell r="R24">
            <v>8127</v>
          </cell>
          <cell r="S24">
            <v>8169</v>
          </cell>
          <cell r="T24">
            <v>8212</v>
          </cell>
        </row>
        <row r="25">
          <cell r="A25" t="str">
            <v>贵州省</v>
          </cell>
          <cell r="B25">
            <v>3865</v>
          </cell>
          <cell r="C25">
            <v>3856</v>
          </cell>
          <cell r="D25">
            <v>3852</v>
          </cell>
          <cell r="E25">
            <v>3858</v>
          </cell>
          <cell r="F25">
            <v>3848</v>
          </cell>
          <cell r="G25">
            <v>3822</v>
          </cell>
          <cell r="H25">
            <v>3803</v>
          </cell>
          <cell r="I25">
            <v>3758</v>
          </cell>
          <cell r="J25">
            <v>3708</v>
          </cell>
          <cell r="K25">
            <v>3677</v>
          </cell>
          <cell r="L25">
            <v>3632</v>
          </cell>
          <cell r="M25">
            <v>3587</v>
          </cell>
          <cell r="N25">
            <v>3530</v>
          </cell>
          <cell r="O25">
            <v>3479</v>
          </cell>
          <cell r="P25">
            <v>3537</v>
          </cell>
          <cell r="Q25">
            <v>3596</v>
          </cell>
          <cell r="R25">
            <v>3632</v>
          </cell>
          <cell r="S25">
            <v>3690</v>
          </cell>
          <cell r="T25">
            <v>3730</v>
          </cell>
        </row>
        <row r="26">
          <cell r="A26" t="str">
            <v>云南省</v>
          </cell>
          <cell r="B26">
            <v>4673</v>
          </cell>
          <cell r="C26">
            <v>4693</v>
          </cell>
          <cell r="D26">
            <v>4690</v>
          </cell>
          <cell r="E26">
            <v>4722</v>
          </cell>
          <cell r="F26">
            <v>4714</v>
          </cell>
          <cell r="G26">
            <v>4703</v>
          </cell>
          <cell r="H26">
            <v>4693</v>
          </cell>
          <cell r="I26">
            <v>4677</v>
          </cell>
          <cell r="J26">
            <v>4663</v>
          </cell>
          <cell r="K26">
            <v>4653</v>
          </cell>
          <cell r="L26">
            <v>4641</v>
          </cell>
          <cell r="M26">
            <v>4631</v>
          </cell>
          <cell r="N26">
            <v>4620</v>
          </cell>
          <cell r="O26">
            <v>4602</v>
          </cell>
          <cell r="P26">
            <v>4571</v>
          </cell>
          <cell r="Q26">
            <v>4543</v>
          </cell>
          <cell r="R26">
            <v>4514</v>
          </cell>
          <cell r="S26">
            <v>4483</v>
          </cell>
          <cell r="T26">
            <v>4450</v>
          </cell>
        </row>
        <row r="27">
          <cell r="A27" t="str">
            <v>西藏自治区</v>
          </cell>
          <cell r="B27">
            <v>365</v>
          </cell>
          <cell r="C27">
            <v>364</v>
          </cell>
          <cell r="D27">
            <v>366</v>
          </cell>
          <cell r="E27">
            <v>366</v>
          </cell>
          <cell r="F27">
            <v>361</v>
          </cell>
          <cell r="G27">
            <v>354</v>
          </cell>
          <cell r="H27">
            <v>349</v>
          </cell>
          <cell r="I27">
            <v>340</v>
          </cell>
          <cell r="J27">
            <v>330</v>
          </cell>
          <cell r="K27">
            <v>325</v>
          </cell>
          <cell r="L27">
            <v>317</v>
          </cell>
          <cell r="M27">
            <v>315</v>
          </cell>
          <cell r="N27">
            <v>309</v>
          </cell>
          <cell r="O27">
            <v>300</v>
          </cell>
          <cell r="P27">
            <v>296</v>
          </cell>
          <cell r="Q27">
            <v>292</v>
          </cell>
          <cell r="R27">
            <v>289</v>
          </cell>
          <cell r="S27">
            <v>285</v>
          </cell>
          <cell r="T27">
            <v>280</v>
          </cell>
        </row>
        <row r="28">
          <cell r="A28" t="str">
            <v>陕西省</v>
          </cell>
          <cell r="B28">
            <v>3952</v>
          </cell>
          <cell r="C28">
            <v>3956</v>
          </cell>
          <cell r="D28">
            <v>3954</v>
          </cell>
          <cell r="E28">
            <v>3955</v>
          </cell>
          <cell r="F28">
            <v>3944</v>
          </cell>
          <cell r="G28">
            <v>3931</v>
          </cell>
          <cell r="H28">
            <v>3904</v>
          </cell>
          <cell r="I28">
            <v>3874</v>
          </cell>
          <cell r="J28">
            <v>3846</v>
          </cell>
          <cell r="K28">
            <v>3827</v>
          </cell>
          <cell r="L28">
            <v>3804</v>
          </cell>
          <cell r="M28">
            <v>3787</v>
          </cell>
          <cell r="N28">
            <v>3765</v>
          </cell>
          <cell r="O28">
            <v>3735</v>
          </cell>
          <cell r="P28">
            <v>3727</v>
          </cell>
          <cell r="Q28">
            <v>3718</v>
          </cell>
          <cell r="R28">
            <v>3708</v>
          </cell>
          <cell r="S28">
            <v>3699</v>
          </cell>
          <cell r="T28">
            <v>3690</v>
          </cell>
        </row>
        <row r="29">
          <cell r="A29" t="str">
            <v>甘肃省</v>
          </cell>
          <cell r="B29">
            <v>2465</v>
          </cell>
          <cell r="C29">
            <v>2492</v>
          </cell>
          <cell r="D29">
            <v>2490</v>
          </cell>
          <cell r="E29">
            <v>2501</v>
          </cell>
          <cell r="F29">
            <v>2509</v>
          </cell>
          <cell r="G29">
            <v>2515</v>
          </cell>
          <cell r="H29">
            <v>2522</v>
          </cell>
          <cell r="I29">
            <v>2520</v>
          </cell>
          <cell r="J29">
            <v>2523</v>
          </cell>
          <cell r="K29">
            <v>2531</v>
          </cell>
          <cell r="L29">
            <v>2537</v>
          </cell>
          <cell r="M29">
            <v>2550</v>
          </cell>
          <cell r="N29">
            <v>2552</v>
          </cell>
          <cell r="O29">
            <v>2560</v>
          </cell>
          <cell r="P29">
            <v>2555</v>
          </cell>
          <cell r="Q29">
            <v>2551</v>
          </cell>
          <cell r="R29">
            <v>2548</v>
          </cell>
          <cell r="S29">
            <v>2547</v>
          </cell>
          <cell r="T29">
            <v>2545</v>
          </cell>
        </row>
        <row r="30">
          <cell r="A30" t="str">
            <v>青海省</v>
          </cell>
          <cell r="B30">
            <v>594</v>
          </cell>
          <cell r="C30">
            <v>595</v>
          </cell>
          <cell r="D30">
            <v>594</v>
          </cell>
          <cell r="E30">
            <v>593</v>
          </cell>
          <cell r="F30">
            <v>590</v>
          </cell>
          <cell r="G30">
            <v>587</v>
          </cell>
          <cell r="H30">
            <v>586</v>
          </cell>
          <cell r="I30">
            <v>582</v>
          </cell>
          <cell r="J30">
            <v>577</v>
          </cell>
          <cell r="K30">
            <v>576</v>
          </cell>
          <cell r="L30">
            <v>571</v>
          </cell>
          <cell r="M30">
            <v>571</v>
          </cell>
          <cell r="N30">
            <v>568</v>
          </cell>
          <cell r="O30">
            <v>563</v>
          </cell>
          <cell r="P30">
            <v>557</v>
          </cell>
          <cell r="Q30">
            <v>554</v>
          </cell>
          <cell r="R30">
            <v>552</v>
          </cell>
          <cell r="S30">
            <v>548</v>
          </cell>
          <cell r="T30">
            <v>543</v>
          </cell>
        </row>
        <row r="31">
          <cell r="A31" t="str">
            <v>宁夏回族自治区</v>
          </cell>
          <cell r="B31">
            <v>729</v>
          </cell>
          <cell r="C31">
            <v>728</v>
          </cell>
          <cell r="D31">
            <v>725</v>
          </cell>
          <cell r="E31">
            <v>721</v>
          </cell>
          <cell r="F31">
            <v>717</v>
          </cell>
          <cell r="G31">
            <v>710</v>
          </cell>
          <cell r="H31">
            <v>705</v>
          </cell>
          <cell r="I31">
            <v>695</v>
          </cell>
          <cell r="J31">
            <v>684</v>
          </cell>
          <cell r="K31">
            <v>678</v>
          </cell>
          <cell r="L31">
            <v>666</v>
          </cell>
          <cell r="M31">
            <v>659</v>
          </cell>
          <cell r="N31">
            <v>648</v>
          </cell>
          <cell r="O31">
            <v>633</v>
          </cell>
          <cell r="P31">
            <v>625</v>
          </cell>
          <cell r="Q31">
            <v>618</v>
          </cell>
          <cell r="R31">
            <v>610</v>
          </cell>
          <cell r="S31">
            <v>604</v>
          </cell>
          <cell r="T31">
            <v>596</v>
          </cell>
        </row>
        <row r="32">
          <cell r="A32" t="str">
            <v>新疆维吾尔自治区</v>
          </cell>
          <cell r="B32">
            <v>2598</v>
          </cell>
          <cell r="C32">
            <v>2587</v>
          </cell>
          <cell r="D32">
            <v>2589</v>
          </cell>
          <cell r="E32">
            <v>2590</v>
          </cell>
          <cell r="F32">
            <v>2559</v>
          </cell>
          <cell r="G32">
            <v>2520</v>
          </cell>
          <cell r="H32">
            <v>2480</v>
          </cell>
          <cell r="I32">
            <v>2428</v>
          </cell>
          <cell r="J32">
            <v>2385</v>
          </cell>
          <cell r="K32">
            <v>2325</v>
          </cell>
          <cell r="L32">
            <v>2285</v>
          </cell>
          <cell r="M32">
            <v>2253</v>
          </cell>
          <cell r="N32">
            <v>2225</v>
          </cell>
          <cell r="O32">
            <v>2185</v>
          </cell>
          <cell r="P32">
            <v>2159</v>
          </cell>
          <cell r="Q32">
            <v>2131</v>
          </cell>
          <cell r="R32">
            <v>2095</v>
          </cell>
          <cell r="S32">
            <v>2050</v>
          </cell>
          <cell r="T32">
            <v>2010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9.1199999999999992</v>
          </cell>
          <cell r="C2">
            <v>8.73</v>
          </cell>
          <cell r="D2">
            <v>8.08</v>
          </cell>
          <cell r="E2">
            <v>7.62</v>
          </cell>
          <cell r="F2">
            <v>7.41</v>
          </cell>
          <cell r="G2">
            <v>7.44</v>
          </cell>
          <cell r="H2">
            <v>7.64</v>
          </cell>
          <cell r="I2">
            <v>7.75</v>
          </cell>
          <cell r="J2">
            <v>7.95</v>
          </cell>
          <cell r="K2">
            <v>8.41</v>
          </cell>
          <cell r="L2">
            <v>9</v>
          </cell>
          <cell r="M2">
            <v>9.3800000000000008</v>
          </cell>
          <cell r="N2">
            <v>9.6</v>
          </cell>
          <cell r="O2">
            <v>10.11</v>
          </cell>
          <cell r="P2">
            <v>10.27</v>
          </cell>
          <cell r="Q2">
            <v>11.04</v>
          </cell>
          <cell r="R2">
            <v>11.99</v>
          </cell>
          <cell r="S2">
            <v>12.6</v>
          </cell>
          <cell r="T2">
            <v>14.01</v>
          </cell>
        </row>
        <row r="3">
          <cell r="A3" t="str">
            <v>天津市</v>
          </cell>
          <cell r="B3">
            <v>11.74</v>
          </cell>
          <cell r="C3">
            <v>11.64</v>
          </cell>
          <cell r="D3">
            <v>11.14</v>
          </cell>
          <cell r="E3">
            <v>10.039999999999999</v>
          </cell>
          <cell r="F3">
            <v>9.5500000000000007</v>
          </cell>
          <cell r="G3">
            <v>9.6300000000000008</v>
          </cell>
          <cell r="H3">
            <v>9.91</v>
          </cell>
          <cell r="I3">
            <v>10</v>
          </cell>
          <cell r="J3">
            <v>10.24</v>
          </cell>
          <cell r="K3">
            <v>10.62</v>
          </cell>
          <cell r="L3">
            <v>11.24</v>
          </cell>
          <cell r="M3">
            <v>11.74</v>
          </cell>
          <cell r="N3">
            <v>12.23</v>
          </cell>
          <cell r="O3">
            <v>12.49</v>
          </cell>
          <cell r="P3">
            <v>12.51</v>
          </cell>
          <cell r="Q3">
            <v>12.73</v>
          </cell>
          <cell r="R3">
            <v>13.61</v>
          </cell>
          <cell r="S3">
            <v>14.32</v>
          </cell>
          <cell r="T3">
            <v>15.29</v>
          </cell>
        </row>
        <row r="4">
          <cell r="A4" t="str">
            <v>河北省</v>
          </cell>
          <cell r="B4">
            <v>12.75</v>
          </cell>
          <cell r="C4">
            <v>13.07</v>
          </cell>
          <cell r="D4">
            <v>13.18</v>
          </cell>
          <cell r="E4">
            <v>13.18</v>
          </cell>
          <cell r="F4">
            <v>13.19</v>
          </cell>
          <cell r="G4">
            <v>13.37</v>
          </cell>
          <cell r="H4">
            <v>13.68</v>
          </cell>
          <cell r="I4">
            <v>13.61</v>
          </cell>
          <cell r="J4">
            <v>13.57</v>
          </cell>
          <cell r="K4">
            <v>13.23</v>
          </cell>
          <cell r="L4">
            <v>13.28</v>
          </cell>
          <cell r="M4">
            <v>14.19</v>
          </cell>
          <cell r="N4">
            <v>14.77</v>
          </cell>
          <cell r="O4">
            <v>15.37</v>
          </cell>
          <cell r="P4">
            <v>16.010000000000002</v>
          </cell>
          <cell r="Q4">
            <v>16.75</v>
          </cell>
          <cell r="R4">
            <v>17.350000000000001</v>
          </cell>
          <cell r="S4">
            <v>19.32</v>
          </cell>
          <cell r="T4">
            <v>18.95</v>
          </cell>
        </row>
        <row r="5">
          <cell r="A5" t="str">
            <v>山西省</v>
          </cell>
          <cell r="B5">
            <v>10.42</v>
          </cell>
          <cell r="C5">
            <v>10.57</v>
          </cell>
          <cell r="D5">
            <v>10.5</v>
          </cell>
          <cell r="E5">
            <v>10.17</v>
          </cell>
          <cell r="F5">
            <v>10.29</v>
          </cell>
          <cell r="G5">
            <v>10.63</v>
          </cell>
          <cell r="H5">
            <v>11.26</v>
          </cell>
          <cell r="I5">
            <v>11.9</v>
          </cell>
          <cell r="J5">
            <v>12.81</v>
          </cell>
          <cell r="K5">
            <v>13.59</v>
          </cell>
          <cell r="L5">
            <v>14.16</v>
          </cell>
          <cell r="M5">
            <v>14.72</v>
          </cell>
          <cell r="N5">
            <v>15.19</v>
          </cell>
          <cell r="O5">
            <v>15.36</v>
          </cell>
          <cell r="P5">
            <v>15.66</v>
          </cell>
          <cell r="Q5">
            <v>15.89</v>
          </cell>
          <cell r="R5">
            <v>16.18</v>
          </cell>
          <cell r="S5">
            <v>15.07</v>
          </cell>
          <cell r="T5">
            <v>17.16</v>
          </cell>
        </row>
        <row r="6">
          <cell r="A6" t="str">
            <v>内蒙古自治区</v>
          </cell>
          <cell r="B6">
            <v>10.17</v>
          </cell>
          <cell r="C6">
            <v>10.45</v>
          </cell>
          <cell r="D6">
            <v>10.46</v>
          </cell>
          <cell r="E6">
            <v>10.82</v>
          </cell>
          <cell r="F6">
            <v>10.99</v>
          </cell>
          <cell r="G6">
            <v>11.6</v>
          </cell>
          <cell r="H6">
            <v>12.22</v>
          </cell>
          <cell r="I6">
            <v>12.89</v>
          </cell>
          <cell r="J6">
            <v>13.58</v>
          </cell>
          <cell r="K6">
            <v>14.4</v>
          </cell>
          <cell r="L6">
            <v>14.94</v>
          </cell>
          <cell r="M6">
            <v>15.52</v>
          </cell>
          <cell r="N6">
            <v>15.76</v>
          </cell>
          <cell r="O6">
            <v>15.81</v>
          </cell>
          <cell r="P6">
            <v>16.690000000000001</v>
          </cell>
          <cell r="Q6">
            <v>17.66</v>
          </cell>
          <cell r="R6">
            <v>18.78</v>
          </cell>
          <cell r="S6">
            <v>16.25</v>
          </cell>
          <cell r="T6">
            <v>19.64</v>
          </cell>
        </row>
        <row r="7">
          <cell r="A7" t="str">
            <v>辽宁省</v>
          </cell>
          <cell r="B7">
            <v>11.35</v>
          </cell>
          <cell r="C7">
            <v>11.4</v>
          </cell>
          <cell r="D7">
            <v>11.34</v>
          </cell>
          <cell r="E7">
            <v>11.33</v>
          </cell>
          <cell r="F7">
            <v>11.48</v>
          </cell>
          <cell r="G7">
            <v>11.75</v>
          </cell>
          <cell r="H7">
            <v>12.26</v>
          </cell>
          <cell r="I7">
            <v>12.35</v>
          </cell>
          <cell r="J7">
            <v>12.68</v>
          </cell>
          <cell r="K7">
            <v>13.34</v>
          </cell>
          <cell r="L7">
            <v>14.1</v>
          </cell>
          <cell r="M7">
            <v>14.72</v>
          </cell>
          <cell r="N7">
            <v>15.5</v>
          </cell>
          <cell r="O7">
            <v>16.010000000000002</v>
          </cell>
          <cell r="P7">
            <v>16.489999999999998</v>
          </cell>
          <cell r="Q7">
            <v>17.02</v>
          </cell>
          <cell r="R7">
            <v>18.05</v>
          </cell>
          <cell r="S7">
            <v>15.25</v>
          </cell>
          <cell r="T7">
            <v>19.48</v>
          </cell>
        </row>
        <row r="8">
          <cell r="A8" t="str">
            <v>吉林省</v>
          </cell>
          <cell r="B8">
            <v>12.35</v>
          </cell>
          <cell r="C8">
            <v>12.8</v>
          </cell>
          <cell r="D8">
            <v>13.1</v>
          </cell>
          <cell r="E8">
            <v>13.12</v>
          </cell>
          <cell r="F8">
            <v>13.2</v>
          </cell>
          <cell r="G8">
            <v>13.27</v>
          </cell>
          <cell r="H8">
            <v>13.82</v>
          </cell>
          <cell r="I8">
            <v>13.81</v>
          </cell>
          <cell r="J8">
            <v>14.11</v>
          </cell>
          <cell r="K8">
            <v>14.66</v>
          </cell>
          <cell r="L8">
            <v>16.47</v>
          </cell>
          <cell r="M8">
            <v>17.13</v>
          </cell>
          <cell r="N8">
            <v>17.38</v>
          </cell>
          <cell r="O8">
            <v>17.05</v>
          </cell>
          <cell r="P8">
            <v>16.96</v>
          </cell>
          <cell r="Q8">
            <v>17.79</v>
          </cell>
          <cell r="R8">
            <v>18.88</v>
          </cell>
          <cell r="S8">
            <v>15.74</v>
          </cell>
          <cell r="T8">
            <v>20.149999999999999</v>
          </cell>
        </row>
        <row r="9">
          <cell r="A9" t="str">
            <v>黑龙江省</v>
          </cell>
          <cell r="B9">
            <v>11.96</v>
          </cell>
          <cell r="C9">
            <v>12.68</v>
          </cell>
          <cell r="D9">
            <v>13.01</v>
          </cell>
          <cell r="E9">
            <v>12.92</v>
          </cell>
          <cell r="F9">
            <v>12.86</v>
          </cell>
          <cell r="G9">
            <v>12.85</v>
          </cell>
          <cell r="H9">
            <v>13.11</v>
          </cell>
          <cell r="I9">
            <v>12.99</v>
          </cell>
          <cell r="J9">
            <v>13.1</v>
          </cell>
          <cell r="K9">
            <v>13.32</v>
          </cell>
          <cell r="L9">
            <v>14.03</v>
          </cell>
          <cell r="M9">
            <v>14.38</v>
          </cell>
          <cell r="N9">
            <v>14.92</v>
          </cell>
          <cell r="O9">
            <v>15.15</v>
          </cell>
          <cell r="P9">
            <v>15.16</v>
          </cell>
          <cell r="Q9">
            <v>15.52</v>
          </cell>
          <cell r="R9">
            <v>16.25</v>
          </cell>
          <cell r="S9">
            <v>17.27</v>
          </cell>
          <cell r="T9">
            <v>17.12</v>
          </cell>
        </row>
        <row r="10">
          <cell r="A10" t="str">
            <v>上海市</v>
          </cell>
          <cell r="B10">
            <v>9.7899999999999991</v>
          </cell>
          <cell r="C10">
            <v>9.59</v>
          </cell>
          <cell r="D10">
            <v>9</v>
          </cell>
          <cell r="E10">
            <v>8.74</v>
          </cell>
          <cell r="F10">
            <v>8.57</v>
          </cell>
          <cell r="G10">
            <v>8.6199999999999992</v>
          </cell>
          <cell r="H10">
            <v>8.86</v>
          </cell>
          <cell r="I10">
            <v>8.93</v>
          </cell>
          <cell r="J10">
            <v>9.09</v>
          </cell>
          <cell r="K10">
            <v>9.27</v>
          </cell>
          <cell r="L10">
            <v>9.4499999999999993</v>
          </cell>
          <cell r="M10">
            <v>9.51</v>
          </cell>
          <cell r="N10">
            <v>9.6999999999999993</v>
          </cell>
          <cell r="O10">
            <v>10.1</v>
          </cell>
          <cell r="P10">
            <v>10.51</v>
          </cell>
          <cell r="Q10">
            <v>11.2</v>
          </cell>
          <cell r="R10">
            <v>12.76</v>
          </cell>
          <cell r="S10">
            <v>17.100000000000001</v>
          </cell>
          <cell r="T10">
            <v>17.09</v>
          </cell>
        </row>
        <row r="11">
          <cell r="A11" t="str">
            <v>江苏省</v>
          </cell>
          <cell r="B11">
            <v>11.18</v>
          </cell>
          <cell r="C11">
            <v>11.13</v>
          </cell>
          <cell r="D11">
            <v>11.07</v>
          </cell>
          <cell r="E11">
            <v>10.96</v>
          </cell>
          <cell r="F11">
            <v>10.58</v>
          </cell>
          <cell r="G11">
            <v>10.26</v>
          </cell>
          <cell r="H11">
            <v>9.9600000000000009</v>
          </cell>
          <cell r="I11">
            <v>10.01</v>
          </cell>
          <cell r="J11">
            <v>10.25</v>
          </cell>
          <cell r="K11">
            <v>10.71</v>
          </cell>
          <cell r="L11">
            <v>11.41</v>
          </cell>
          <cell r="M11">
            <v>12.43</v>
          </cell>
          <cell r="N11">
            <v>13.25</v>
          </cell>
          <cell r="O11">
            <v>13.81</v>
          </cell>
          <cell r="P11">
            <v>14.42</v>
          </cell>
          <cell r="Q11">
            <v>15.15</v>
          </cell>
          <cell r="R11">
            <v>15.64</v>
          </cell>
          <cell r="S11">
            <v>18.39</v>
          </cell>
          <cell r="T11">
            <v>16.37</v>
          </cell>
        </row>
        <row r="12">
          <cell r="A12" t="str">
            <v>浙江省</v>
          </cell>
          <cell r="B12">
            <v>11.11</v>
          </cell>
          <cell r="C12">
            <v>11.03</v>
          </cell>
          <cell r="D12">
            <v>10.97</v>
          </cell>
          <cell r="E12">
            <v>10.98</v>
          </cell>
          <cell r="F12">
            <v>10.9</v>
          </cell>
          <cell r="G12">
            <v>10.93</v>
          </cell>
          <cell r="H12">
            <v>11.11</v>
          </cell>
          <cell r="I12">
            <v>11.26</v>
          </cell>
          <cell r="J12">
            <v>11.65</v>
          </cell>
          <cell r="K12">
            <v>12.06</v>
          </cell>
          <cell r="L12">
            <v>12.92</v>
          </cell>
          <cell r="M12">
            <v>13.58</v>
          </cell>
          <cell r="N12">
            <v>14.19</v>
          </cell>
          <cell r="O12">
            <v>14.12</v>
          </cell>
          <cell r="P12">
            <v>14.14</v>
          </cell>
          <cell r="Q12">
            <v>14.13</v>
          </cell>
          <cell r="R12">
            <v>14.68</v>
          </cell>
          <cell r="S12">
            <v>16.54</v>
          </cell>
          <cell r="T12">
            <v>15.82</v>
          </cell>
        </row>
        <row r="13">
          <cell r="A13" t="str">
            <v>安徽省</v>
          </cell>
          <cell r="B13">
            <v>13.37</v>
          </cell>
          <cell r="C13">
            <v>13.32</v>
          </cell>
          <cell r="D13">
            <v>13.48</v>
          </cell>
          <cell r="E13">
            <v>13.82</v>
          </cell>
          <cell r="F13">
            <v>13.54</v>
          </cell>
          <cell r="G13">
            <v>13.67</v>
          </cell>
          <cell r="H13">
            <v>13.91</v>
          </cell>
          <cell r="I13">
            <v>14.31</v>
          </cell>
          <cell r="J13">
            <v>14.87</v>
          </cell>
          <cell r="K13">
            <v>15.97</v>
          </cell>
          <cell r="L13">
            <v>17</v>
          </cell>
          <cell r="M13">
            <v>18.010000000000002</v>
          </cell>
          <cell r="N13">
            <v>18.38</v>
          </cell>
          <cell r="O13">
            <v>19.079999999999998</v>
          </cell>
          <cell r="P13">
            <v>20.440000000000001</v>
          </cell>
          <cell r="Q13">
            <v>21.14</v>
          </cell>
          <cell r="R13">
            <v>22.7</v>
          </cell>
          <cell r="S13">
            <v>19.739999999999998</v>
          </cell>
          <cell r="T13">
            <v>22.87</v>
          </cell>
        </row>
        <row r="14">
          <cell r="A14" t="str">
            <v>福建省</v>
          </cell>
          <cell r="B14">
            <v>13.09</v>
          </cell>
          <cell r="C14">
            <v>12.94</v>
          </cell>
          <cell r="D14">
            <v>12.76</v>
          </cell>
          <cell r="E14">
            <v>12.59</v>
          </cell>
          <cell r="F14">
            <v>12.3</v>
          </cell>
          <cell r="G14">
            <v>12.39</v>
          </cell>
          <cell r="H14">
            <v>12.56</v>
          </cell>
          <cell r="I14">
            <v>12.59</v>
          </cell>
          <cell r="J14">
            <v>12.41</v>
          </cell>
          <cell r="K14">
            <v>12.35</v>
          </cell>
          <cell r="L14">
            <v>12.72</v>
          </cell>
          <cell r="M14">
            <v>13.27</v>
          </cell>
          <cell r="N14">
            <v>13.55</v>
          </cell>
          <cell r="O14">
            <v>13.55</v>
          </cell>
          <cell r="P14">
            <v>13.74</v>
          </cell>
          <cell r="Q14">
            <v>14.25</v>
          </cell>
          <cell r="R14">
            <v>14.89</v>
          </cell>
          <cell r="S14">
            <v>16.989999999999998</v>
          </cell>
          <cell r="T14">
            <v>16.16</v>
          </cell>
        </row>
        <row r="15">
          <cell r="A15" t="str">
            <v>江西省</v>
          </cell>
          <cell r="B15">
            <v>13.97</v>
          </cell>
          <cell r="C15">
            <v>14.79</v>
          </cell>
          <cell r="D15">
            <v>16.059999999999999</v>
          </cell>
          <cell r="E15">
            <v>16.940000000000001</v>
          </cell>
          <cell r="F15">
            <v>17.45</v>
          </cell>
          <cell r="G15">
            <v>17.260000000000002</v>
          </cell>
          <cell r="H15">
            <v>17.350000000000001</v>
          </cell>
          <cell r="I15">
            <v>17.2</v>
          </cell>
          <cell r="J15">
            <v>17.48</v>
          </cell>
          <cell r="K15">
            <v>17.670000000000002</v>
          </cell>
          <cell r="L15">
            <v>17.62</v>
          </cell>
          <cell r="M15">
            <v>17.350000000000001</v>
          </cell>
          <cell r="N15">
            <v>16.47</v>
          </cell>
          <cell r="O15">
            <v>15.78</v>
          </cell>
          <cell r="P15">
            <v>16.260000000000002</v>
          </cell>
          <cell r="Q15">
            <v>16.77</v>
          </cell>
          <cell r="R15">
            <v>17.25</v>
          </cell>
          <cell r="S15">
            <v>23.18</v>
          </cell>
          <cell r="T15">
            <v>18.239999999999998</v>
          </cell>
        </row>
        <row r="16">
          <cell r="A16" t="str">
            <v>山东省</v>
          </cell>
          <cell r="B16">
            <v>11.9</v>
          </cell>
          <cell r="C16">
            <v>11.76</v>
          </cell>
          <cell r="D16">
            <v>11.72</v>
          </cell>
          <cell r="E16">
            <v>11.81</v>
          </cell>
          <cell r="F16">
            <v>11.7</v>
          </cell>
          <cell r="G16">
            <v>11.9</v>
          </cell>
          <cell r="H16">
            <v>12.31</v>
          </cell>
          <cell r="I16">
            <v>12.84</v>
          </cell>
          <cell r="J16">
            <v>13.51</v>
          </cell>
          <cell r="K16">
            <v>14.08</v>
          </cell>
          <cell r="L16">
            <v>14.33</v>
          </cell>
          <cell r="M16">
            <v>14.28</v>
          </cell>
          <cell r="N16">
            <v>13.79</v>
          </cell>
          <cell r="O16">
            <v>13.69</v>
          </cell>
          <cell r="P16">
            <v>13.99</v>
          </cell>
          <cell r="Q16">
            <v>15</v>
          </cell>
          <cell r="R16">
            <v>16.29</v>
          </cell>
          <cell r="S16">
            <v>17.920000000000002</v>
          </cell>
          <cell r="T16">
            <v>18.190000000000001</v>
          </cell>
        </row>
        <row r="17">
          <cell r="A17" t="str">
            <v>河南省</v>
          </cell>
          <cell r="B17">
            <v>13.58</v>
          </cell>
          <cell r="C17">
            <v>13.59</v>
          </cell>
          <cell r="D17">
            <v>14.46</v>
          </cell>
          <cell r="E17">
            <v>15.18</v>
          </cell>
          <cell r="F17">
            <v>15.61</v>
          </cell>
          <cell r="G17">
            <v>16.02</v>
          </cell>
          <cell r="H17">
            <v>16.48</v>
          </cell>
          <cell r="I17">
            <v>16.93</v>
          </cell>
          <cell r="J17">
            <v>17.04</v>
          </cell>
          <cell r="K17">
            <v>17.11</v>
          </cell>
          <cell r="L17">
            <v>17.510000000000002</v>
          </cell>
          <cell r="M17">
            <v>17.940000000000001</v>
          </cell>
          <cell r="N17">
            <v>18.170000000000002</v>
          </cell>
          <cell r="O17">
            <v>18.420000000000002</v>
          </cell>
          <cell r="P17">
            <v>19.190000000000001</v>
          </cell>
          <cell r="Q17">
            <v>20.18</v>
          </cell>
          <cell r="R17">
            <v>21.72</v>
          </cell>
          <cell r="S17">
            <v>21.94</v>
          </cell>
          <cell r="T17">
            <v>22.42</v>
          </cell>
        </row>
        <row r="18">
          <cell r="A18" t="str">
            <v>湖北省</v>
          </cell>
          <cell r="B18">
            <v>13.17</v>
          </cell>
          <cell r="C18">
            <v>13.18</v>
          </cell>
          <cell r="D18">
            <v>13.13</v>
          </cell>
          <cell r="E18">
            <v>13.02</v>
          </cell>
          <cell r="F18">
            <v>12.74</v>
          </cell>
          <cell r="G18">
            <v>12.48</v>
          </cell>
          <cell r="H18">
            <v>12.43</v>
          </cell>
          <cell r="I18">
            <v>12.7</v>
          </cell>
          <cell r="J18">
            <v>13.07</v>
          </cell>
          <cell r="K18">
            <v>13.49</v>
          </cell>
          <cell r="L18">
            <v>14.17</v>
          </cell>
          <cell r="M18">
            <v>15.16</v>
          </cell>
          <cell r="N18">
            <v>16.37</v>
          </cell>
          <cell r="O18">
            <v>17.399999999999999</v>
          </cell>
          <cell r="P18">
            <v>18.18</v>
          </cell>
          <cell r="Q18">
            <v>18.829999999999998</v>
          </cell>
          <cell r="R18">
            <v>19.11</v>
          </cell>
          <cell r="S18">
            <v>19.79</v>
          </cell>
          <cell r="T18">
            <v>20.09</v>
          </cell>
        </row>
        <row r="19">
          <cell r="A19" t="str">
            <v>湖南省</v>
          </cell>
          <cell r="B19">
            <v>13.84</v>
          </cell>
          <cell r="C19">
            <v>13.91</v>
          </cell>
          <cell r="D19">
            <v>14.24</v>
          </cell>
          <cell r="E19">
            <v>14.16</v>
          </cell>
          <cell r="F19">
            <v>14.48</v>
          </cell>
          <cell r="G19">
            <v>14.7</v>
          </cell>
          <cell r="H19">
            <v>15.12</v>
          </cell>
          <cell r="I19">
            <v>15.36</v>
          </cell>
          <cell r="J19">
            <v>15.34</v>
          </cell>
          <cell r="K19">
            <v>15.44</v>
          </cell>
          <cell r="L19">
            <v>15.44</v>
          </cell>
          <cell r="M19">
            <v>15.3</v>
          </cell>
          <cell r="N19">
            <v>15.01</v>
          </cell>
          <cell r="O19">
            <v>15.02</v>
          </cell>
          <cell r="P19">
            <v>15.28</v>
          </cell>
          <cell r="Q19">
            <v>16.46</v>
          </cell>
          <cell r="R19">
            <v>17.809999999999999</v>
          </cell>
          <cell r="S19">
            <v>18.78</v>
          </cell>
          <cell r="T19">
            <v>19.3</v>
          </cell>
        </row>
        <row r="20">
          <cell r="A20" t="str">
            <v>广东省</v>
          </cell>
          <cell r="B20">
            <v>12.95</v>
          </cell>
          <cell r="C20">
            <v>12.86</v>
          </cell>
          <cell r="D20">
            <v>12.76</v>
          </cell>
          <cell r="E20">
            <v>12.54</v>
          </cell>
          <cell r="F20">
            <v>12.35</v>
          </cell>
          <cell r="G20">
            <v>12.25</v>
          </cell>
          <cell r="H20">
            <v>12.5</v>
          </cell>
          <cell r="I20">
            <v>13.02</v>
          </cell>
          <cell r="J20">
            <v>13.62</v>
          </cell>
          <cell r="K20">
            <v>14.43</v>
          </cell>
          <cell r="L20">
            <v>15.23</v>
          </cell>
          <cell r="M20">
            <v>15.93</v>
          </cell>
          <cell r="N20">
            <v>16.079999999999998</v>
          </cell>
          <cell r="O20">
            <v>16.71</v>
          </cell>
          <cell r="P20">
            <v>16.23</v>
          </cell>
          <cell r="Q20">
            <v>16.420000000000002</v>
          </cell>
          <cell r="R20">
            <v>16.670000000000002</v>
          </cell>
          <cell r="S20">
            <v>17.89</v>
          </cell>
          <cell r="T20">
            <v>17.309999999999999</v>
          </cell>
        </row>
        <row r="21">
          <cell r="A21" t="str">
            <v>广西壮族自治区</v>
          </cell>
          <cell r="B21">
            <v>14.61</v>
          </cell>
          <cell r="C21">
            <v>15.07</v>
          </cell>
          <cell r="D21">
            <v>15.82</v>
          </cell>
          <cell r="E21">
            <v>16.21</v>
          </cell>
          <cell r="F21">
            <v>17.29</v>
          </cell>
          <cell r="G21">
            <v>17.399999999999999</v>
          </cell>
          <cell r="H21">
            <v>17.41</v>
          </cell>
          <cell r="I21">
            <v>17.22</v>
          </cell>
          <cell r="J21">
            <v>17.059999999999999</v>
          </cell>
          <cell r="K21">
            <v>17.329999999999998</v>
          </cell>
          <cell r="L21">
            <v>17.52</v>
          </cell>
          <cell r="M21">
            <v>17.86</v>
          </cell>
          <cell r="N21">
            <v>17.96</v>
          </cell>
          <cell r="O21">
            <v>17.899999999999999</v>
          </cell>
          <cell r="P21">
            <v>18.16</v>
          </cell>
          <cell r="Q21">
            <v>18.55</v>
          </cell>
          <cell r="R21">
            <v>18.93</v>
          </cell>
          <cell r="S21">
            <v>19.46</v>
          </cell>
          <cell r="T21">
            <v>19.850000000000001</v>
          </cell>
        </row>
        <row r="22">
          <cell r="A22" t="str">
            <v>海南省</v>
          </cell>
          <cell r="B22">
            <v>12.99</v>
          </cell>
          <cell r="C22">
            <v>12.86</v>
          </cell>
          <cell r="D22">
            <v>12.76</v>
          </cell>
          <cell r="E22">
            <v>12.71</v>
          </cell>
          <cell r="F22">
            <v>12.7</v>
          </cell>
          <cell r="G22">
            <v>12.66</v>
          </cell>
          <cell r="H22">
            <v>12.84</v>
          </cell>
          <cell r="I22">
            <v>13.28</v>
          </cell>
          <cell r="J22">
            <v>13.67</v>
          </cell>
          <cell r="K22">
            <v>14.46</v>
          </cell>
          <cell r="L22">
            <v>15.65</v>
          </cell>
          <cell r="M22">
            <v>16.12</v>
          </cell>
          <cell r="N22">
            <v>17.079999999999998</v>
          </cell>
          <cell r="O22">
            <v>16.89</v>
          </cell>
          <cell r="P22">
            <v>17.100000000000001</v>
          </cell>
          <cell r="Q22">
            <v>17.510000000000002</v>
          </cell>
          <cell r="R22">
            <v>17.55</v>
          </cell>
          <cell r="S22">
            <v>19.440000000000001</v>
          </cell>
          <cell r="T22">
            <v>17.93</v>
          </cell>
        </row>
        <row r="23">
          <cell r="A23" t="str">
            <v>重庆市</v>
          </cell>
          <cell r="B23">
            <v>14.98</v>
          </cell>
          <cell r="C23">
            <v>15</v>
          </cell>
          <cell r="D23">
            <v>15.12</v>
          </cell>
          <cell r="E23">
            <v>15.34</v>
          </cell>
          <cell r="F23">
            <v>15.46</v>
          </cell>
          <cell r="G23">
            <v>15.46</v>
          </cell>
          <cell r="H23">
            <v>15.26</v>
          </cell>
          <cell r="I23">
            <v>15.21</v>
          </cell>
          <cell r="J23">
            <v>15.92</v>
          </cell>
          <cell r="K23">
            <v>16.88</v>
          </cell>
          <cell r="L23">
            <v>17.54</v>
          </cell>
          <cell r="M23">
            <v>18.13</v>
          </cell>
          <cell r="N23">
            <v>18.95</v>
          </cell>
          <cell r="O23">
            <v>19.45</v>
          </cell>
          <cell r="P23">
            <v>19.670000000000002</v>
          </cell>
          <cell r="Q23">
            <v>19.23</v>
          </cell>
          <cell r="R23">
            <v>18.61</v>
          </cell>
          <cell r="S23">
            <v>18.600000000000001</v>
          </cell>
          <cell r="T23">
            <v>18.68</v>
          </cell>
        </row>
        <row r="24">
          <cell r="A24" t="str">
            <v>四川省</v>
          </cell>
          <cell r="B24">
            <v>12.97</v>
          </cell>
          <cell r="C24">
            <v>13.15</v>
          </cell>
          <cell r="D24">
            <v>13.48</v>
          </cell>
          <cell r="E24">
            <v>13.68</v>
          </cell>
          <cell r="F24">
            <v>13.82</v>
          </cell>
          <cell r="G24">
            <v>13.94</v>
          </cell>
          <cell r="H24">
            <v>14.5</v>
          </cell>
          <cell r="I24">
            <v>15.04</v>
          </cell>
          <cell r="J24">
            <v>15.59</v>
          </cell>
          <cell r="K24">
            <v>16.18</v>
          </cell>
          <cell r="L24">
            <v>16.850000000000001</v>
          </cell>
          <cell r="M24">
            <v>17.54</v>
          </cell>
          <cell r="N24">
            <v>18.27</v>
          </cell>
          <cell r="O24">
            <v>18.21</v>
          </cell>
          <cell r="P24">
            <v>18.62</v>
          </cell>
          <cell r="Q24">
            <v>17.86</v>
          </cell>
          <cell r="R24">
            <v>17.989999999999998</v>
          </cell>
          <cell r="S24">
            <v>18.68</v>
          </cell>
          <cell r="T24">
            <v>19.12</v>
          </cell>
        </row>
        <row r="25">
          <cell r="A25" t="str">
            <v>贵州省</v>
          </cell>
          <cell r="B25">
            <v>12.96</v>
          </cell>
          <cell r="C25">
            <v>13.25</v>
          </cell>
          <cell r="D25">
            <v>13.69</v>
          </cell>
          <cell r="E25">
            <v>14.12</v>
          </cell>
          <cell r="F25">
            <v>14.57</v>
          </cell>
          <cell r="G25">
            <v>15.13</v>
          </cell>
          <cell r="H25">
            <v>15.77</v>
          </cell>
          <cell r="I25">
            <v>16.28</v>
          </cell>
          <cell r="J25">
            <v>17.420000000000002</v>
          </cell>
          <cell r="K25">
            <v>18</v>
          </cell>
          <cell r="L25">
            <v>18.25</v>
          </cell>
          <cell r="M25">
            <v>18.59</v>
          </cell>
          <cell r="N25">
            <v>19.02</v>
          </cell>
          <cell r="O25">
            <v>18.75</v>
          </cell>
          <cell r="P25">
            <v>18.510000000000002</v>
          </cell>
          <cell r="Q25">
            <v>18.559999999999999</v>
          </cell>
          <cell r="R25">
            <v>18.68</v>
          </cell>
          <cell r="S25">
            <v>18.88</v>
          </cell>
          <cell r="T25">
            <v>19.309999999999999</v>
          </cell>
        </row>
        <row r="26">
          <cell r="A26" t="str">
            <v>云南省</v>
          </cell>
          <cell r="B26">
            <v>13.76</v>
          </cell>
          <cell r="C26">
            <v>13.78</v>
          </cell>
          <cell r="D26">
            <v>13.54</v>
          </cell>
          <cell r="E26">
            <v>13.31</v>
          </cell>
          <cell r="F26">
            <v>14.55</v>
          </cell>
          <cell r="G26">
            <v>14.62</v>
          </cell>
          <cell r="H26">
            <v>14.74</v>
          </cell>
          <cell r="I26">
            <v>14.96</v>
          </cell>
          <cell r="J26">
            <v>15.2</v>
          </cell>
          <cell r="K26">
            <v>15.53</v>
          </cell>
          <cell r="L26">
            <v>15.6</v>
          </cell>
          <cell r="M26">
            <v>15.6</v>
          </cell>
          <cell r="N26">
            <v>15.38</v>
          </cell>
          <cell r="O26">
            <v>15.37</v>
          </cell>
          <cell r="P26">
            <v>15.39</v>
          </cell>
          <cell r="Q26">
            <v>15.54</v>
          </cell>
          <cell r="R26">
            <v>15.67</v>
          </cell>
          <cell r="S26">
            <v>16.02</v>
          </cell>
          <cell r="T26">
            <v>16.23</v>
          </cell>
        </row>
        <row r="27">
          <cell r="A27" t="str">
            <v>西藏自治区</v>
          </cell>
          <cell r="B27">
            <v>11.4</v>
          </cell>
          <cell r="C27">
            <v>12.03</v>
          </cell>
          <cell r="D27">
            <v>12.04</v>
          </cell>
          <cell r="E27">
            <v>12.34</v>
          </cell>
          <cell r="F27">
            <v>11.4</v>
          </cell>
          <cell r="G27">
            <v>10.75</v>
          </cell>
          <cell r="H27">
            <v>11.33</v>
          </cell>
          <cell r="I27">
            <v>11.41</v>
          </cell>
          <cell r="J27">
            <v>12.39</v>
          </cell>
          <cell r="K27">
            <v>12.64</v>
          </cell>
          <cell r="L27">
            <v>13.72</v>
          </cell>
          <cell r="M27">
            <v>13.07</v>
          </cell>
          <cell r="N27">
            <v>13.15</v>
          </cell>
          <cell r="O27">
            <v>12.84</v>
          </cell>
          <cell r="P27">
            <v>14.11</v>
          </cell>
          <cell r="Q27">
            <v>17.010000000000002</v>
          </cell>
          <cell r="R27">
            <v>18.39</v>
          </cell>
          <cell r="S27">
            <v>17.920000000000002</v>
          </cell>
          <cell r="T27">
            <v>17.350000000000001</v>
          </cell>
        </row>
        <row r="28">
          <cell r="A28" t="str">
            <v>陕西省</v>
          </cell>
          <cell r="B28">
            <v>12.32</v>
          </cell>
          <cell r="C28">
            <v>11.81</v>
          </cell>
          <cell r="D28">
            <v>11.42</v>
          </cell>
          <cell r="E28">
            <v>11.44</v>
          </cell>
          <cell r="F28">
            <v>11.9</v>
          </cell>
          <cell r="G28">
            <v>12.59</v>
          </cell>
          <cell r="H28">
            <v>13.21</v>
          </cell>
          <cell r="I28">
            <v>13.63</v>
          </cell>
          <cell r="J28">
            <v>14.1</v>
          </cell>
          <cell r="K28">
            <v>14.95</v>
          </cell>
          <cell r="L28">
            <v>15.79</v>
          </cell>
          <cell r="M28">
            <v>16.75</v>
          </cell>
          <cell r="N28">
            <v>17.48</v>
          </cell>
          <cell r="O28">
            <v>17.72</v>
          </cell>
          <cell r="P28">
            <v>17.79</v>
          </cell>
          <cell r="Q28">
            <v>18.13</v>
          </cell>
          <cell r="R28">
            <v>19.36</v>
          </cell>
          <cell r="S28">
            <v>20.34</v>
          </cell>
          <cell r="T28">
            <v>20.55</v>
          </cell>
        </row>
        <row r="29">
          <cell r="A29" t="str">
            <v>甘肃省</v>
          </cell>
          <cell r="B29">
            <v>10.95</v>
          </cell>
          <cell r="C29">
            <v>10.96</v>
          </cell>
          <cell r="D29">
            <v>10.88</v>
          </cell>
          <cell r="E29">
            <v>11.21</v>
          </cell>
          <cell r="F29">
            <v>11.49</v>
          </cell>
          <cell r="G29">
            <v>12.01</v>
          </cell>
          <cell r="H29">
            <v>12.72</v>
          </cell>
          <cell r="I29">
            <v>13.38</v>
          </cell>
          <cell r="J29">
            <v>14.06</v>
          </cell>
          <cell r="K29">
            <v>14.95</v>
          </cell>
          <cell r="L29">
            <v>15.7</v>
          </cell>
          <cell r="M29">
            <v>16.43</v>
          </cell>
          <cell r="N29">
            <v>17.03</v>
          </cell>
          <cell r="O29">
            <v>17.239999999999998</v>
          </cell>
          <cell r="P29">
            <v>17.3</v>
          </cell>
          <cell r="Q29">
            <v>17.399999999999999</v>
          </cell>
          <cell r="R29">
            <v>18.07</v>
          </cell>
          <cell r="S29">
            <v>18.809999999999999</v>
          </cell>
          <cell r="T29">
            <v>19.440000000000001</v>
          </cell>
        </row>
        <row r="30">
          <cell r="A30" t="str">
            <v>青海省</v>
          </cell>
          <cell r="B30">
            <v>12.58</v>
          </cell>
          <cell r="C30">
            <v>12.41</v>
          </cell>
          <cell r="D30">
            <v>12.26</v>
          </cell>
          <cell r="E30">
            <v>12.45</v>
          </cell>
          <cell r="F30">
            <v>12.64</v>
          </cell>
          <cell r="G30">
            <v>13.03</v>
          </cell>
          <cell r="H30">
            <v>13.62</v>
          </cell>
          <cell r="I30">
            <v>13.48</v>
          </cell>
          <cell r="J30">
            <v>13.46</v>
          </cell>
          <cell r="K30">
            <v>14.19</v>
          </cell>
          <cell r="L30">
            <v>13.64</v>
          </cell>
          <cell r="M30">
            <v>13.8</v>
          </cell>
          <cell r="N30">
            <v>13.88</v>
          </cell>
          <cell r="O30">
            <v>14.27</v>
          </cell>
          <cell r="P30">
            <v>14.34</v>
          </cell>
          <cell r="Q30">
            <v>14.39</v>
          </cell>
          <cell r="R30">
            <v>14.79</v>
          </cell>
          <cell r="S30">
            <v>14.8</v>
          </cell>
          <cell r="T30">
            <v>15.3</v>
          </cell>
        </row>
        <row r="31">
          <cell r="A31" t="str">
            <v>宁夏回族自治区</v>
          </cell>
          <cell r="B31">
            <v>13.05</v>
          </cell>
          <cell r="C31">
            <v>13.2</v>
          </cell>
          <cell r="D31">
            <v>13.86</v>
          </cell>
          <cell r="E31">
            <v>13.84</v>
          </cell>
          <cell r="F31">
            <v>13.55</v>
          </cell>
          <cell r="G31">
            <v>13.06</v>
          </cell>
          <cell r="H31">
            <v>13.65</v>
          </cell>
          <cell r="I31">
            <v>14.29</v>
          </cell>
          <cell r="J31">
            <v>15.26</v>
          </cell>
          <cell r="K31">
            <v>15.92</v>
          </cell>
          <cell r="L31">
            <v>16.510000000000002</v>
          </cell>
          <cell r="M31">
            <v>16.170000000000002</v>
          </cell>
          <cell r="N31">
            <v>15.81</v>
          </cell>
          <cell r="O31">
            <v>16.07</v>
          </cell>
          <cell r="P31">
            <v>16.440000000000001</v>
          </cell>
          <cell r="Q31">
            <v>16.7</v>
          </cell>
          <cell r="R31">
            <v>17.63</v>
          </cell>
          <cell r="S31">
            <v>17.43</v>
          </cell>
          <cell r="T31">
            <v>17.97</v>
          </cell>
        </row>
        <row r="32">
          <cell r="A32" t="str">
            <v>新疆维吾尔自治区</v>
          </cell>
          <cell r="B32">
            <v>13.39</v>
          </cell>
          <cell r="C32">
            <v>12.98</v>
          </cell>
          <cell r="D32">
            <v>12.27</v>
          </cell>
          <cell r="E32">
            <v>11.76</v>
          </cell>
          <cell r="F32">
            <v>11.94</v>
          </cell>
          <cell r="G32">
            <v>12.29</v>
          </cell>
          <cell r="H32">
            <v>12.75</v>
          </cell>
          <cell r="I32">
            <v>13.1</v>
          </cell>
          <cell r="J32">
            <v>12.81</v>
          </cell>
          <cell r="K32">
            <v>12.25</v>
          </cell>
          <cell r="L32">
            <v>12.78</v>
          </cell>
          <cell r="M32">
            <v>13.61</v>
          </cell>
          <cell r="N32">
            <v>13.84</v>
          </cell>
          <cell r="O32">
            <v>13.86</v>
          </cell>
          <cell r="P32">
            <v>14.19</v>
          </cell>
          <cell r="Q32">
            <v>14.57</v>
          </cell>
          <cell r="R32">
            <v>14.78</v>
          </cell>
          <cell r="S32">
            <v>15</v>
          </cell>
          <cell r="T32">
            <v>15.42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9.19</v>
          </cell>
          <cell r="C2">
            <v>8.8800000000000008</v>
          </cell>
          <cell r="D2">
            <v>8.8699999999999992</v>
          </cell>
          <cell r="E2">
            <v>8.68</v>
          </cell>
          <cell r="F2">
            <v>8.33</v>
          </cell>
          <cell r="G2">
            <v>7.83</v>
          </cell>
          <cell r="H2">
            <v>7.73</v>
          </cell>
          <cell r="I2">
            <v>8.02</v>
          </cell>
          <cell r="J2">
            <v>8.6199999999999992</v>
          </cell>
          <cell r="K2">
            <v>9.44</v>
          </cell>
          <cell r="L2">
            <v>9.75</v>
          </cell>
          <cell r="M2">
            <v>9.83</v>
          </cell>
          <cell r="N2">
            <v>9.9</v>
          </cell>
          <cell r="O2">
            <v>10.24</v>
          </cell>
          <cell r="P2">
            <v>10.48</v>
          </cell>
          <cell r="Q2">
            <v>10.83</v>
          </cell>
          <cell r="R2">
            <v>11.18</v>
          </cell>
          <cell r="S2">
            <v>9.6199999999999992</v>
          </cell>
          <cell r="T2">
            <v>10.34</v>
          </cell>
        </row>
        <row r="3">
          <cell r="A3" t="str">
            <v>天津市</v>
          </cell>
          <cell r="B3">
            <v>12.02</v>
          </cell>
          <cell r="C3">
            <v>11.78</v>
          </cell>
          <cell r="D3">
            <v>11.21</v>
          </cell>
          <cell r="E3">
            <v>11.02</v>
          </cell>
          <cell r="F3">
            <v>10.71</v>
          </cell>
          <cell r="G3">
            <v>10.199999999999999</v>
          </cell>
          <cell r="H3">
            <v>9.76</v>
          </cell>
          <cell r="I3">
            <v>9.6300000000000008</v>
          </cell>
          <cell r="J3">
            <v>9.92</v>
          </cell>
          <cell r="K3">
            <v>10.210000000000001</v>
          </cell>
          <cell r="L3">
            <v>10.039999999999999</v>
          </cell>
          <cell r="M3">
            <v>9.85</v>
          </cell>
          <cell r="N3">
            <v>10.130000000000001</v>
          </cell>
          <cell r="O3">
            <v>10.56</v>
          </cell>
          <cell r="P3">
            <v>10.84</v>
          </cell>
          <cell r="Q3">
            <v>11.54</v>
          </cell>
          <cell r="R3">
            <v>12.21</v>
          </cell>
          <cell r="S3">
            <v>12.66</v>
          </cell>
          <cell r="T3">
            <v>13.14</v>
          </cell>
        </row>
        <row r="4">
          <cell r="A4" t="str">
            <v>河北省</v>
          </cell>
          <cell r="B4">
            <v>13.62</v>
          </cell>
          <cell r="C4">
            <v>13.57</v>
          </cell>
          <cell r="D4">
            <v>13.39</v>
          </cell>
          <cell r="E4">
            <v>13.72</v>
          </cell>
          <cell r="F4">
            <v>14.11</v>
          </cell>
          <cell r="G4">
            <v>14.17</v>
          </cell>
          <cell r="H4">
            <v>13.87</v>
          </cell>
          <cell r="I4">
            <v>13.59</v>
          </cell>
          <cell r="J4">
            <v>13.58</v>
          </cell>
          <cell r="K4">
            <v>13.45</v>
          </cell>
          <cell r="L4">
            <v>12.67</v>
          </cell>
          <cell r="M4">
            <v>12.95</v>
          </cell>
          <cell r="N4">
            <v>12.47</v>
          </cell>
          <cell r="O4">
            <v>12.45</v>
          </cell>
          <cell r="P4">
            <v>12.99</v>
          </cell>
          <cell r="Q4">
            <v>14.16</v>
          </cell>
          <cell r="R4">
            <v>15.21</v>
          </cell>
          <cell r="S4">
            <v>16.12</v>
          </cell>
          <cell r="T4">
            <v>17.09</v>
          </cell>
        </row>
        <row r="5">
          <cell r="A5" t="str">
            <v>山西省</v>
          </cell>
          <cell r="B5">
            <v>10.83</v>
          </cell>
          <cell r="C5">
            <v>10.56</v>
          </cell>
          <cell r="D5">
            <v>10.28</v>
          </cell>
          <cell r="E5">
            <v>10.27</v>
          </cell>
          <cell r="F5">
            <v>10.45</v>
          </cell>
          <cell r="G5">
            <v>10.5</v>
          </cell>
          <cell r="H5">
            <v>10</v>
          </cell>
          <cell r="I5">
            <v>9.92</v>
          </cell>
          <cell r="J5">
            <v>9.9600000000000009</v>
          </cell>
          <cell r="K5">
            <v>10.52</v>
          </cell>
          <cell r="L5">
            <v>11</v>
          </cell>
          <cell r="M5">
            <v>12.71</v>
          </cell>
          <cell r="N5">
            <v>13.77</v>
          </cell>
          <cell r="O5">
            <v>14.37</v>
          </cell>
          <cell r="P5">
            <v>14.4</v>
          </cell>
          <cell r="Q5">
            <v>14.82</v>
          </cell>
          <cell r="R5">
            <v>15.37</v>
          </cell>
          <cell r="S5">
            <v>15.78</v>
          </cell>
          <cell r="T5">
            <v>16.059999999999999</v>
          </cell>
        </row>
        <row r="6">
          <cell r="A6" t="str">
            <v>内蒙古自治区</v>
          </cell>
          <cell r="B6">
            <v>10.199999999999999</v>
          </cell>
          <cell r="C6">
            <v>10.44</v>
          </cell>
          <cell r="D6">
            <v>10.57</v>
          </cell>
          <cell r="E6">
            <v>10.87</v>
          </cell>
          <cell r="F6">
            <v>11.14</v>
          </cell>
          <cell r="G6">
            <v>10.93</v>
          </cell>
          <cell r="H6">
            <v>10.74</v>
          </cell>
          <cell r="I6">
            <v>10.73</v>
          </cell>
          <cell r="J6">
            <v>10.82</v>
          </cell>
          <cell r="K6">
            <v>11.02</v>
          </cell>
          <cell r="L6">
            <v>11.12</v>
          </cell>
          <cell r="M6">
            <v>12.01</v>
          </cell>
          <cell r="N6">
            <v>12.65</v>
          </cell>
          <cell r="O6">
            <v>12.73</v>
          </cell>
          <cell r="P6">
            <v>12.96</v>
          </cell>
          <cell r="Q6">
            <v>13.44</v>
          </cell>
          <cell r="R6">
            <v>14.19</v>
          </cell>
          <cell r="S6">
            <v>14.9</v>
          </cell>
          <cell r="T6">
            <v>15.24</v>
          </cell>
        </row>
        <row r="7">
          <cell r="A7" t="str">
            <v>辽宁省</v>
          </cell>
          <cell r="B7">
            <v>9.4700000000000006</v>
          </cell>
          <cell r="C7">
            <v>9.66</v>
          </cell>
          <cell r="D7">
            <v>9.94</v>
          </cell>
          <cell r="E7">
            <v>10.14</v>
          </cell>
          <cell r="F7">
            <v>10.18</v>
          </cell>
          <cell r="G7">
            <v>9.9600000000000009</v>
          </cell>
          <cell r="H7">
            <v>9.68</v>
          </cell>
          <cell r="I7">
            <v>9.89</v>
          </cell>
          <cell r="J7">
            <v>10.25</v>
          </cell>
          <cell r="K7">
            <v>10.68</v>
          </cell>
          <cell r="L7">
            <v>10.64</v>
          </cell>
          <cell r="M7">
            <v>11.22</v>
          </cell>
          <cell r="N7">
            <v>11.79</v>
          </cell>
          <cell r="O7">
            <v>12.64</v>
          </cell>
          <cell r="P7">
            <v>13.39</v>
          </cell>
          <cell r="Q7">
            <v>14.18</v>
          </cell>
          <cell r="R7">
            <v>14.44</v>
          </cell>
          <cell r="S7">
            <v>14.5</v>
          </cell>
          <cell r="T7">
            <v>14.75</v>
          </cell>
        </row>
        <row r="8">
          <cell r="A8" t="str">
            <v>吉林省</v>
          </cell>
          <cell r="B8">
            <v>9.06</v>
          </cell>
          <cell r="C8">
            <v>8.99</v>
          </cell>
          <cell r="D8">
            <v>8.99</v>
          </cell>
          <cell r="E8">
            <v>9.27</v>
          </cell>
          <cell r="F8">
            <v>9.8800000000000008</v>
          </cell>
          <cell r="G8">
            <v>10.039999999999999</v>
          </cell>
          <cell r="H8">
            <v>9.57</v>
          </cell>
          <cell r="I8">
            <v>9.34</v>
          </cell>
          <cell r="J8">
            <v>9.1999999999999993</v>
          </cell>
          <cell r="K8">
            <v>9.3000000000000007</v>
          </cell>
          <cell r="L8">
            <v>9.65</v>
          </cell>
          <cell r="M8">
            <v>10.41</v>
          </cell>
          <cell r="N8">
            <v>11.2</v>
          </cell>
          <cell r="O8">
            <v>12.19</v>
          </cell>
          <cell r="P8">
            <v>12.78</v>
          </cell>
          <cell r="Q8">
            <v>13.58</v>
          </cell>
          <cell r="R8">
            <v>13.93</v>
          </cell>
          <cell r="S8">
            <v>14.32</v>
          </cell>
          <cell r="T8">
            <v>15.28</v>
          </cell>
        </row>
        <row r="9">
          <cell r="A9" t="str">
            <v>黑龙江省</v>
          </cell>
          <cell r="B9">
            <v>9.58</v>
          </cell>
          <cell r="C9">
            <v>9.4600000000000009</v>
          </cell>
          <cell r="D9">
            <v>9.77</v>
          </cell>
          <cell r="E9">
            <v>9.9600000000000009</v>
          </cell>
          <cell r="F9">
            <v>10.38</v>
          </cell>
          <cell r="G9">
            <v>10.48</v>
          </cell>
          <cell r="H9">
            <v>10.08</v>
          </cell>
          <cell r="I9">
            <v>9.99</v>
          </cell>
          <cell r="J9">
            <v>9.59</v>
          </cell>
          <cell r="K9">
            <v>9.6</v>
          </cell>
          <cell r="L9">
            <v>9.6</v>
          </cell>
          <cell r="M9">
            <v>12.04</v>
          </cell>
          <cell r="N9">
            <v>12.17</v>
          </cell>
          <cell r="O9">
            <v>12.73</v>
          </cell>
          <cell r="P9">
            <v>13.03</v>
          </cell>
          <cell r="Q9">
            <v>13.44</v>
          </cell>
          <cell r="R9">
            <v>13.99</v>
          </cell>
          <cell r="S9">
            <v>14.62</v>
          </cell>
          <cell r="T9">
            <v>15.59</v>
          </cell>
        </row>
        <row r="10">
          <cell r="A10" t="str">
            <v>上海市</v>
          </cell>
          <cell r="B10">
            <v>11.66</v>
          </cell>
          <cell r="C10">
            <v>11.09</v>
          </cell>
          <cell r="D10">
            <v>10.8</v>
          </cell>
          <cell r="E10">
            <v>10.47</v>
          </cell>
          <cell r="F10">
            <v>10.47</v>
          </cell>
          <cell r="G10">
            <v>10.55</v>
          </cell>
          <cell r="H10">
            <v>10.48</v>
          </cell>
          <cell r="I10">
            <v>10.85</v>
          </cell>
          <cell r="J10">
            <v>10.98</v>
          </cell>
          <cell r="K10">
            <v>11.49</v>
          </cell>
          <cell r="L10">
            <v>12.11</v>
          </cell>
          <cell r="M10">
            <v>12.29</v>
          </cell>
          <cell r="N10">
            <v>12.48</v>
          </cell>
          <cell r="O10">
            <v>12.51</v>
          </cell>
          <cell r="P10">
            <v>12.67</v>
          </cell>
          <cell r="Q10">
            <v>12.83</v>
          </cell>
          <cell r="R10">
            <v>12.8</v>
          </cell>
          <cell r="S10">
            <v>13.2</v>
          </cell>
          <cell r="T10">
            <v>13.91</v>
          </cell>
        </row>
        <row r="11">
          <cell r="A11" t="str">
            <v>江苏省</v>
          </cell>
          <cell r="B11">
            <v>11.93</v>
          </cell>
          <cell r="C11">
            <v>11.83</v>
          </cell>
          <cell r="D11">
            <v>11.85</v>
          </cell>
          <cell r="E11">
            <v>11.96</v>
          </cell>
          <cell r="F11">
            <v>12.06</v>
          </cell>
          <cell r="G11">
            <v>11.83</v>
          </cell>
          <cell r="H11">
            <v>11.48</v>
          </cell>
          <cell r="I11">
            <v>11.04</v>
          </cell>
          <cell r="J11">
            <v>10.77</v>
          </cell>
          <cell r="K11">
            <v>10.6</v>
          </cell>
          <cell r="L11">
            <v>10.5</v>
          </cell>
          <cell r="M11">
            <v>10.81</v>
          </cell>
          <cell r="N11">
            <v>11.41</v>
          </cell>
          <cell r="O11">
            <v>12.5</v>
          </cell>
          <cell r="P11">
            <v>13.61</v>
          </cell>
          <cell r="Q11">
            <v>14.83</v>
          </cell>
          <cell r="R11">
            <v>15.74</v>
          </cell>
          <cell r="S11">
            <v>16.75</v>
          </cell>
          <cell r="T11">
            <v>18.13</v>
          </cell>
        </row>
        <row r="12">
          <cell r="A12" t="str">
            <v>浙江省</v>
          </cell>
          <cell r="B12">
            <v>12.56</v>
          </cell>
          <cell r="C12">
            <v>12.38</v>
          </cell>
          <cell r="D12">
            <v>12.24</v>
          </cell>
          <cell r="E12">
            <v>12.29</v>
          </cell>
          <cell r="F12">
            <v>12.54</v>
          </cell>
          <cell r="G12">
            <v>12.66</v>
          </cell>
          <cell r="H12">
            <v>12.5</v>
          </cell>
          <cell r="I12">
            <v>12.34</v>
          </cell>
          <cell r="J12">
            <v>12.3</v>
          </cell>
          <cell r="K12">
            <v>12.59</v>
          </cell>
          <cell r="L12">
            <v>12.58</v>
          </cell>
          <cell r="M12">
            <v>12.56</v>
          </cell>
          <cell r="N12">
            <v>12.96</v>
          </cell>
          <cell r="O12">
            <v>13.87</v>
          </cell>
          <cell r="P12">
            <v>14.77</v>
          </cell>
          <cell r="Q12">
            <v>15.73</v>
          </cell>
          <cell r="R12">
            <v>15.74</v>
          </cell>
          <cell r="S12">
            <v>15.51</v>
          </cell>
          <cell r="T12">
            <v>15.55</v>
          </cell>
        </row>
        <row r="13">
          <cell r="A13" t="str">
            <v>安徽省</v>
          </cell>
          <cell r="B13">
            <v>13.63</v>
          </cell>
          <cell r="C13">
            <v>13.37</v>
          </cell>
          <cell r="D13">
            <v>13.5</v>
          </cell>
          <cell r="E13">
            <v>13.53</v>
          </cell>
          <cell r="F13">
            <v>13.48</v>
          </cell>
          <cell r="G13">
            <v>13.16</v>
          </cell>
          <cell r="H13">
            <v>13</v>
          </cell>
          <cell r="I13">
            <v>12.79</v>
          </cell>
          <cell r="J13">
            <v>12.6</v>
          </cell>
          <cell r="K13">
            <v>12.4</v>
          </cell>
          <cell r="L13">
            <v>12.63</v>
          </cell>
          <cell r="M13">
            <v>13.23</v>
          </cell>
          <cell r="N13">
            <v>15.46</v>
          </cell>
          <cell r="O13">
            <v>17.100000000000001</v>
          </cell>
          <cell r="P13">
            <v>18.5</v>
          </cell>
          <cell r="Q13">
            <v>19.79</v>
          </cell>
          <cell r="R13">
            <v>20.74</v>
          </cell>
          <cell r="S13">
            <v>22.33</v>
          </cell>
          <cell r="T13">
            <v>23.54</v>
          </cell>
        </row>
        <row r="14">
          <cell r="A14" t="str">
            <v>福建省</v>
          </cell>
          <cell r="B14">
            <v>13.35</v>
          </cell>
          <cell r="C14">
            <v>13.48</v>
          </cell>
          <cell r="D14">
            <v>13.54</v>
          </cell>
          <cell r="E14">
            <v>13.46</v>
          </cell>
          <cell r="F14">
            <v>13.04</v>
          </cell>
          <cell r="G14">
            <v>12.64</v>
          </cell>
          <cell r="H14">
            <v>12.17</v>
          </cell>
          <cell r="I14">
            <v>11.69</v>
          </cell>
          <cell r="J14">
            <v>11.57</v>
          </cell>
          <cell r="K14">
            <v>11.49</v>
          </cell>
          <cell r="L14">
            <v>11.43</v>
          </cell>
          <cell r="M14">
            <v>11.59</v>
          </cell>
          <cell r="N14">
            <v>11.83</v>
          </cell>
          <cell r="O14">
            <v>12.84</v>
          </cell>
          <cell r="P14">
            <v>14.23</v>
          </cell>
          <cell r="Q14">
            <v>15.32</v>
          </cell>
          <cell r="R14">
            <v>15.85</v>
          </cell>
          <cell r="S14">
            <v>16.760000000000002</v>
          </cell>
          <cell r="T14">
            <v>17.87</v>
          </cell>
        </row>
        <row r="15">
          <cell r="A15" t="str">
            <v>江西省</v>
          </cell>
          <cell r="B15">
            <v>13.36</v>
          </cell>
          <cell r="C15">
            <v>13.67</v>
          </cell>
          <cell r="D15">
            <v>14.33</v>
          </cell>
          <cell r="E15">
            <v>15.15</v>
          </cell>
          <cell r="F15">
            <v>16.11</v>
          </cell>
          <cell r="G15">
            <v>16.07</v>
          </cell>
          <cell r="H15">
            <v>15.85</v>
          </cell>
          <cell r="I15">
            <v>15.08</v>
          </cell>
          <cell r="J15">
            <v>14.61</v>
          </cell>
          <cell r="K15">
            <v>14.42</v>
          </cell>
          <cell r="L15">
            <v>14.44</v>
          </cell>
          <cell r="M15">
            <v>15.85</v>
          </cell>
          <cell r="N15">
            <v>16.36</v>
          </cell>
          <cell r="O15">
            <v>16.61</v>
          </cell>
          <cell r="P15">
            <v>16.05</v>
          </cell>
          <cell r="Q15">
            <v>15.41</v>
          </cell>
          <cell r="R15">
            <v>15.1</v>
          </cell>
          <cell r="S15">
            <v>15.82</v>
          </cell>
          <cell r="T15">
            <v>17.260000000000002</v>
          </cell>
        </row>
        <row r="16">
          <cell r="A16" t="str">
            <v>山东省</v>
          </cell>
          <cell r="B16">
            <v>12.68</v>
          </cell>
          <cell r="C16">
            <v>12.55</v>
          </cell>
          <cell r="D16">
            <v>12.28</v>
          </cell>
          <cell r="E16">
            <v>12.24</v>
          </cell>
          <cell r="F16">
            <v>12.32</v>
          </cell>
          <cell r="G16">
            <v>12.26</v>
          </cell>
          <cell r="H16">
            <v>11.94</v>
          </cell>
          <cell r="I16">
            <v>11.79</v>
          </cell>
          <cell r="J16">
            <v>11.74</v>
          </cell>
          <cell r="K16">
            <v>11.87</v>
          </cell>
          <cell r="L16">
            <v>12.08</v>
          </cell>
          <cell r="M16">
            <v>12.54</v>
          </cell>
          <cell r="N16">
            <v>13.11</v>
          </cell>
          <cell r="O16">
            <v>13.37</v>
          </cell>
          <cell r="P16">
            <v>13.15</v>
          </cell>
          <cell r="Q16">
            <v>13.07</v>
          </cell>
          <cell r="R16">
            <v>13.07</v>
          </cell>
          <cell r="S16">
            <v>13.85</v>
          </cell>
          <cell r="T16">
            <v>14.71</v>
          </cell>
        </row>
        <row r="17">
          <cell r="A17" t="str">
            <v>河南省</v>
          </cell>
          <cell r="B17">
            <v>13.88</v>
          </cell>
          <cell r="C17">
            <v>13.66</v>
          </cell>
          <cell r="D17">
            <v>13.66</v>
          </cell>
          <cell r="E17">
            <v>13.87</v>
          </cell>
          <cell r="F17">
            <v>14.32</v>
          </cell>
          <cell r="G17">
            <v>14.38</v>
          </cell>
          <cell r="H17">
            <v>14.35</v>
          </cell>
          <cell r="I17">
            <v>14.52</v>
          </cell>
          <cell r="J17">
            <v>14.16</v>
          </cell>
          <cell r="K17">
            <v>14.09</v>
          </cell>
          <cell r="L17">
            <v>13.75</v>
          </cell>
          <cell r="M17">
            <v>16.07</v>
          </cell>
          <cell r="N17">
            <v>16.579999999999998</v>
          </cell>
          <cell r="O17">
            <v>16.97</v>
          </cell>
          <cell r="P17">
            <v>17.059999999999999</v>
          </cell>
          <cell r="Q17">
            <v>17.53</v>
          </cell>
          <cell r="R17">
            <v>18.05</v>
          </cell>
          <cell r="S17">
            <v>19</v>
          </cell>
          <cell r="T17">
            <v>19.72</v>
          </cell>
        </row>
        <row r="18">
          <cell r="A18" t="str">
            <v>湖北省</v>
          </cell>
          <cell r="B18">
            <v>12.86</v>
          </cell>
          <cell r="C18">
            <v>12.72</v>
          </cell>
          <cell r="D18">
            <v>12.58</v>
          </cell>
          <cell r="E18">
            <v>12.65</v>
          </cell>
          <cell r="F18">
            <v>12.42</v>
          </cell>
          <cell r="G18">
            <v>12.24</v>
          </cell>
          <cell r="H18">
            <v>11.53</v>
          </cell>
          <cell r="I18">
            <v>10.95</v>
          </cell>
          <cell r="J18">
            <v>10.4</v>
          </cell>
          <cell r="K18">
            <v>10.3</v>
          </cell>
          <cell r="L18">
            <v>10.94</v>
          </cell>
          <cell r="M18">
            <v>11.16</v>
          </cell>
          <cell r="N18">
            <v>13.23</v>
          </cell>
          <cell r="O18">
            <v>13.91</v>
          </cell>
          <cell r="P18">
            <v>14.71</v>
          </cell>
          <cell r="Q18">
            <v>15.95</v>
          </cell>
          <cell r="R18">
            <v>17.05</v>
          </cell>
          <cell r="S18">
            <v>17.97</v>
          </cell>
          <cell r="T18">
            <v>18.77</v>
          </cell>
        </row>
        <row r="19">
          <cell r="A19" t="str">
            <v>湖南省</v>
          </cell>
          <cell r="B19">
            <v>13.4</v>
          </cell>
          <cell r="C19">
            <v>13.25</v>
          </cell>
          <cell r="D19">
            <v>13.16</v>
          </cell>
          <cell r="E19">
            <v>13.33</v>
          </cell>
          <cell r="F19">
            <v>13.65</v>
          </cell>
          <cell r="G19">
            <v>13.71</v>
          </cell>
          <cell r="H19">
            <v>13.38</v>
          </cell>
          <cell r="I19">
            <v>13.29</v>
          </cell>
          <cell r="J19">
            <v>13.22</v>
          </cell>
          <cell r="K19">
            <v>12.97</v>
          </cell>
          <cell r="L19">
            <v>12.68</v>
          </cell>
          <cell r="M19">
            <v>12.33</v>
          </cell>
          <cell r="N19">
            <v>12.48</v>
          </cell>
          <cell r="O19">
            <v>12.45</v>
          </cell>
          <cell r="P19">
            <v>12.31</v>
          </cell>
          <cell r="Q19">
            <v>12.34</v>
          </cell>
          <cell r="R19">
            <v>12.56</v>
          </cell>
          <cell r="S19">
            <v>13.54</v>
          </cell>
          <cell r="T19">
            <v>15.39</v>
          </cell>
        </row>
        <row r="20">
          <cell r="A20" t="str">
            <v>广东省</v>
          </cell>
          <cell r="B20">
            <v>13.97</v>
          </cell>
          <cell r="C20">
            <v>13.83</v>
          </cell>
          <cell r="D20">
            <v>13.62</v>
          </cell>
          <cell r="E20">
            <v>13.47</v>
          </cell>
          <cell r="F20">
            <v>13.34</v>
          </cell>
          <cell r="G20">
            <v>13</v>
          </cell>
          <cell r="H20">
            <v>12.73</v>
          </cell>
          <cell r="I20">
            <v>12.61</v>
          </cell>
          <cell r="J20">
            <v>12.88</v>
          </cell>
          <cell r="K20">
            <v>13.53</v>
          </cell>
          <cell r="L20">
            <v>14.63</v>
          </cell>
          <cell r="M20">
            <v>16.18</v>
          </cell>
          <cell r="N20">
            <v>17.87</v>
          </cell>
          <cell r="O20">
            <v>18.77</v>
          </cell>
          <cell r="P20">
            <v>19.63</v>
          </cell>
          <cell r="Q20">
            <v>20.13</v>
          </cell>
          <cell r="R20">
            <v>20.260000000000002</v>
          </cell>
          <cell r="S20">
            <v>20.78</v>
          </cell>
          <cell r="T20">
            <v>20.92</v>
          </cell>
        </row>
        <row r="21">
          <cell r="A21" t="str">
            <v>广西壮族自治区</v>
          </cell>
          <cell r="B21">
            <v>14.8</v>
          </cell>
          <cell r="C21">
            <v>14.57</v>
          </cell>
          <cell r="D21">
            <v>14.61</v>
          </cell>
          <cell r="E21">
            <v>14.83</v>
          </cell>
          <cell r="F21">
            <v>15.48</v>
          </cell>
          <cell r="G21">
            <v>15.48</v>
          </cell>
          <cell r="H21">
            <v>15.68</v>
          </cell>
          <cell r="I21">
            <v>16.100000000000001</v>
          </cell>
          <cell r="J21">
            <v>16.5</v>
          </cell>
          <cell r="K21">
            <v>16.559999999999999</v>
          </cell>
          <cell r="L21">
            <v>16.68</v>
          </cell>
          <cell r="M21">
            <v>16.739999999999998</v>
          </cell>
          <cell r="N21">
            <v>16.84</v>
          </cell>
          <cell r="O21">
            <v>16.88</v>
          </cell>
          <cell r="P21">
            <v>17.47</v>
          </cell>
          <cell r="Q21">
            <v>18.04</v>
          </cell>
          <cell r="R21">
            <v>18.84</v>
          </cell>
          <cell r="S21">
            <v>19.690000000000001</v>
          </cell>
          <cell r="T21">
            <v>19.97</v>
          </cell>
        </row>
        <row r="22">
          <cell r="A22" t="str">
            <v>海南省</v>
          </cell>
          <cell r="B22">
            <v>13.04</v>
          </cell>
          <cell r="C22">
            <v>13.39</v>
          </cell>
          <cell r="D22">
            <v>13.35</v>
          </cell>
          <cell r="E22">
            <v>13.63</v>
          </cell>
          <cell r="F22">
            <v>13.67</v>
          </cell>
          <cell r="G22">
            <v>13.44</v>
          </cell>
          <cell r="H22">
            <v>12.85</v>
          </cell>
          <cell r="I22">
            <v>12.51</v>
          </cell>
          <cell r="J22">
            <v>12.79</v>
          </cell>
          <cell r="K22">
            <v>13.33</v>
          </cell>
          <cell r="L22">
            <v>13.73</v>
          </cell>
          <cell r="M22">
            <v>14.54</v>
          </cell>
          <cell r="N22">
            <v>15.63</v>
          </cell>
          <cell r="O22">
            <v>16.82</v>
          </cell>
          <cell r="P22">
            <v>18.010000000000002</v>
          </cell>
          <cell r="Q22">
            <v>19.239999999999998</v>
          </cell>
          <cell r="R22">
            <v>20.5</v>
          </cell>
          <cell r="S22">
            <v>21.56</v>
          </cell>
          <cell r="T22">
            <v>22.13</v>
          </cell>
        </row>
        <row r="23">
          <cell r="A23" t="str">
            <v>重庆市</v>
          </cell>
          <cell r="B23">
            <v>12.37</v>
          </cell>
          <cell r="C23">
            <v>12.71</v>
          </cell>
          <cell r="D23">
            <v>13.2</v>
          </cell>
          <cell r="E23">
            <v>13.77</v>
          </cell>
          <cell r="F23">
            <v>13.74</v>
          </cell>
          <cell r="G23">
            <v>13.43</v>
          </cell>
          <cell r="H23">
            <v>13</v>
          </cell>
          <cell r="I23">
            <v>12.82</v>
          </cell>
          <cell r="J23">
            <v>12.71</v>
          </cell>
          <cell r="K23">
            <v>12.94</v>
          </cell>
          <cell r="L23">
            <v>13.36</v>
          </cell>
          <cell r="M23">
            <v>14.29</v>
          </cell>
          <cell r="N23">
            <v>15.51</v>
          </cell>
          <cell r="O23">
            <v>16.63</v>
          </cell>
          <cell r="P23">
            <v>17.37</v>
          </cell>
          <cell r="Q23">
            <v>18.22</v>
          </cell>
          <cell r="R23">
            <v>18.29</v>
          </cell>
          <cell r="S23">
            <v>18.78</v>
          </cell>
          <cell r="T23">
            <v>18.38</v>
          </cell>
        </row>
        <row r="24">
          <cell r="A24" t="str">
            <v>四川省</v>
          </cell>
          <cell r="B24">
            <v>12.3</v>
          </cell>
          <cell r="C24">
            <v>12.4</v>
          </cell>
          <cell r="D24">
            <v>12.49</v>
          </cell>
          <cell r="E24">
            <v>12.81</v>
          </cell>
          <cell r="F24">
            <v>12.93</v>
          </cell>
          <cell r="G24">
            <v>12.78</v>
          </cell>
          <cell r="H24">
            <v>12.37</v>
          </cell>
          <cell r="I24">
            <v>12.34</v>
          </cell>
          <cell r="J24">
            <v>12.39</v>
          </cell>
          <cell r="K24">
            <v>12.86</v>
          </cell>
          <cell r="L24">
            <v>13.41</v>
          </cell>
          <cell r="M24">
            <v>14.92</v>
          </cell>
          <cell r="N24">
            <v>16.09</v>
          </cell>
          <cell r="O24">
            <v>16.82</v>
          </cell>
          <cell r="P24">
            <v>17.57</v>
          </cell>
          <cell r="Q24">
            <v>18.600000000000001</v>
          </cell>
          <cell r="R24">
            <v>19.05</v>
          </cell>
          <cell r="S24">
            <v>18.96</v>
          </cell>
          <cell r="T24">
            <v>18.61</v>
          </cell>
        </row>
        <row r="25">
          <cell r="A25" t="str">
            <v>贵州省</v>
          </cell>
          <cell r="B25">
            <v>14.65</v>
          </cell>
          <cell r="C25">
            <v>14.44</v>
          </cell>
          <cell r="D25">
            <v>13.87</v>
          </cell>
          <cell r="E25">
            <v>13.8</v>
          </cell>
          <cell r="F25">
            <v>13.98</v>
          </cell>
          <cell r="G25">
            <v>14.1</v>
          </cell>
          <cell r="H25">
            <v>14.35</v>
          </cell>
          <cell r="I25">
            <v>14.88</v>
          </cell>
          <cell r="J25">
            <v>16.010000000000002</v>
          </cell>
          <cell r="K25">
            <v>17.29</v>
          </cell>
          <cell r="L25">
            <v>18.23</v>
          </cell>
          <cell r="M25">
            <v>18.309999999999999</v>
          </cell>
          <cell r="N25">
            <v>19.23</v>
          </cell>
          <cell r="O25">
            <v>19.510000000000002</v>
          </cell>
          <cell r="P25">
            <v>19.579999999999998</v>
          </cell>
          <cell r="Q25">
            <v>19.53</v>
          </cell>
          <cell r="R25">
            <v>19.75</v>
          </cell>
          <cell r="S25">
            <v>20.260000000000002</v>
          </cell>
          <cell r="T25">
            <v>21.11</v>
          </cell>
        </row>
        <row r="26">
          <cell r="A26" t="str">
            <v>云南省</v>
          </cell>
          <cell r="B26">
            <v>13.59</v>
          </cell>
          <cell r="C26">
            <v>13.45</v>
          </cell>
          <cell r="D26">
            <v>13.2</v>
          </cell>
          <cell r="E26">
            <v>13.09</v>
          </cell>
          <cell r="F26">
            <v>13.79</v>
          </cell>
          <cell r="G26">
            <v>14.07</v>
          </cell>
          <cell r="H26">
            <v>14.52</v>
          </cell>
          <cell r="I26">
            <v>14.81</v>
          </cell>
          <cell r="J26">
            <v>15.29</v>
          </cell>
          <cell r="K26">
            <v>15.49</v>
          </cell>
          <cell r="L26">
            <v>15.38</v>
          </cell>
          <cell r="M26">
            <v>16.18</v>
          </cell>
          <cell r="N26">
            <v>17.21</v>
          </cell>
          <cell r="O26">
            <v>17.32</v>
          </cell>
          <cell r="P26">
            <v>17.649999999999999</v>
          </cell>
          <cell r="Q26">
            <v>18.170000000000002</v>
          </cell>
          <cell r="R26">
            <v>18.34</v>
          </cell>
          <cell r="S26">
            <v>18.32</v>
          </cell>
          <cell r="T26">
            <v>18.809999999999999</v>
          </cell>
        </row>
        <row r="27">
          <cell r="A27" t="str">
            <v>西藏自治区</v>
          </cell>
          <cell r="B27">
            <v>11.99</v>
          </cell>
          <cell r="C27">
            <v>11.94</v>
          </cell>
          <cell r="D27">
            <v>11.55</v>
          </cell>
          <cell r="E27">
            <v>11.55</v>
          </cell>
          <cell r="F27">
            <v>11.72</v>
          </cell>
          <cell r="G27">
            <v>12.01</v>
          </cell>
          <cell r="H27">
            <v>12.4</v>
          </cell>
          <cell r="I27">
            <v>11.96</v>
          </cell>
          <cell r="J27">
            <v>12.1</v>
          </cell>
          <cell r="K27">
            <v>13.08</v>
          </cell>
          <cell r="L27">
            <v>13.92</v>
          </cell>
          <cell r="M27">
            <v>14.5</v>
          </cell>
          <cell r="N27">
            <v>14.95</v>
          </cell>
          <cell r="O27">
            <v>15.66</v>
          </cell>
          <cell r="P27">
            <v>16.309999999999999</v>
          </cell>
          <cell r="Q27">
            <v>17.149999999999999</v>
          </cell>
          <cell r="R27">
            <v>17.91</v>
          </cell>
          <cell r="S27">
            <v>19.489999999999998</v>
          </cell>
          <cell r="T27">
            <v>19.38</v>
          </cell>
        </row>
        <row r="28">
          <cell r="A28" t="str">
            <v>陕西省</v>
          </cell>
          <cell r="B28">
            <v>12.34</v>
          </cell>
          <cell r="C28">
            <v>11.98</v>
          </cell>
          <cell r="D28">
            <v>11.55</v>
          </cell>
          <cell r="E28">
            <v>11.55</v>
          </cell>
          <cell r="F28">
            <v>11.24</v>
          </cell>
          <cell r="G28">
            <v>11.02</v>
          </cell>
          <cell r="H28">
            <v>10.5</v>
          </cell>
          <cell r="I28">
            <v>10.31</v>
          </cell>
          <cell r="J28">
            <v>10.23</v>
          </cell>
          <cell r="K28">
            <v>10.4</v>
          </cell>
          <cell r="L28">
            <v>10.88</v>
          </cell>
          <cell r="M28">
            <v>11.68</v>
          </cell>
          <cell r="N28">
            <v>12.98</v>
          </cell>
          <cell r="O28">
            <v>14.1</v>
          </cell>
          <cell r="P28">
            <v>15.39</v>
          </cell>
          <cell r="Q28">
            <v>16.61</v>
          </cell>
          <cell r="R28">
            <v>17.48</v>
          </cell>
          <cell r="S28">
            <v>18.329999999999998</v>
          </cell>
          <cell r="T28">
            <v>18.600000000000001</v>
          </cell>
        </row>
        <row r="29">
          <cell r="A29" t="str">
            <v>甘肃省</v>
          </cell>
          <cell r="B29">
            <v>11.34</v>
          </cell>
          <cell r="C29">
            <v>10.94</v>
          </cell>
          <cell r="D29">
            <v>10.75</v>
          </cell>
          <cell r="E29">
            <v>10.76</v>
          </cell>
          <cell r="F29">
            <v>10.88</v>
          </cell>
          <cell r="G29">
            <v>10.88</v>
          </cell>
          <cell r="H29">
            <v>10.57</v>
          </cell>
          <cell r="I29">
            <v>10.64</v>
          </cell>
          <cell r="J29">
            <v>10.84</v>
          </cell>
          <cell r="K29">
            <v>11.44</v>
          </cell>
          <cell r="L29">
            <v>12.28</v>
          </cell>
          <cell r="M29">
            <v>13.99</v>
          </cell>
          <cell r="N29">
            <v>15.22</v>
          </cell>
          <cell r="O29">
            <v>16.64</v>
          </cell>
          <cell r="P29">
            <v>17.54</v>
          </cell>
          <cell r="Q29">
            <v>17.88</v>
          </cell>
          <cell r="R29">
            <v>18.670000000000002</v>
          </cell>
          <cell r="S29">
            <v>19.510000000000002</v>
          </cell>
          <cell r="T29">
            <v>19.670000000000002</v>
          </cell>
        </row>
        <row r="30">
          <cell r="A30" t="str">
            <v>青海省</v>
          </cell>
          <cell r="B30">
            <v>13.81</v>
          </cell>
          <cell r="C30">
            <v>13.61</v>
          </cell>
          <cell r="D30">
            <v>13.09</v>
          </cell>
          <cell r="E30">
            <v>13.34</v>
          </cell>
          <cell r="F30">
            <v>13.49</v>
          </cell>
          <cell r="G30">
            <v>13.62</v>
          </cell>
          <cell r="H30">
            <v>12.8</v>
          </cell>
          <cell r="I30">
            <v>12.86</v>
          </cell>
          <cell r="J30">
            <v>13.21</v>
          </cell>
          <cell r="K30">
            <v>13.81</v>
          </cell>
          <cell r="L30">
            <v>13.34</v>
          </cell>
          <cell r="M30">
            <v>14.06</v>
          </cell>
          <cell r="N30">
            <v>15.18</v>
          </cell>
          <cell r="O30">
            <v>15.32</v>
          </cell>
          <cell r="P30">
            <v>15.58</v>
          </cell>
          <cell r="Q30">
            <v>15.15</v>
          </cell>
          <cell r="R30">
            <v>15.96</v>
          </cell>
          <cell r="S30">
            <v>16.32</v>
          </cell>
          <cell r="T30">
            <v>16.84</v>
          </cell>
        </row>
        <row r="31">
          <cell r="A31" t="str">
            <v>宁夏回族自治区</v>
          </cell>
          <cell r="B31">
            <v>13.5</v>
          </cell>
          <cell r="C31">
            <v>13.25</v>
          </cell>
          <cell r="D31">
            <v>13.6</v>
          </cell>
          <cell r="E31">
            <v>14.15</v>
          </cell>
          <cell r="F31">
            <v>14.46</v>
          </cell>
          <cell r="G31">
            <v>14.19</v>
          </cell>
          <cell r="H31">
            <v>13.84</v>
          </cell>
          <cell r="I31">
            <v>13.92</v>
          </cell>
          <cell r="J31">
            <v>14.16</v>
          </cell>
          <cell r="K31">
            <v>14.59</v>
          </cell>
          <cell r="L31">
            <v>14.68</v>
          </cell>
          <cell r="M31">
            <v>15.11</v>
          </cell>
          <cell r="N31">
            <v>15.9</v>
          </cell>
          <cell r="O31">
            <v>16.5</v>
          </cell>
          <cell r="P31">
            <v>16.37</v>
          </cell>
          <cell r="Q31">
            <v>17.84</v>
          </cell>
          <cell r="R31">
            <v>17.61</v>
          </cell>
          <cell r="S31">
            <v>18.510000000000002</v>
          </cell>
          <cell r="T31">
            <v>18.43</v>
          </cell>
        </row>
        <row r="32">
          <cell r="A32" t="str">
            <v>新疆维吾尔自治区</v>
          </cell>
          <cell r="B32">
            <v>13.53</v>
          </cell>
          <cell r="C32">
            <v>13.19</v>
          </cell>
          <cell r="D32">
            <v>12.45</v>
          </cell>
          <cell r="E32">
            <v>11.61</v>
          </cell>
          <cell r="F32">
            <v>10.96</v>
          </cell>
          <cell r="G32">
            <v>10.75</v>
          </cell>
          <cell r="H32">
            <v>10.49</v>
          </cell>
          <cell r="I32">
            <v>10.54</v>
          </cell>
          <cell r="J32">
            <v>10.58</v>
          </cell>
          <cell r="K32">
            <v>10.47</v>
          </cell>
          <cell r="L32">
            <v>10.67</v>
          </cell>
          <cell r="M32">
            <v>10.98</v>
          </cell>
          <cell r="N32">
            <v>11.46</v>
          </cell>
          <cell r="O32">
            <v>11.98</v>
          </cell>
          <cell r="P32">
            <v>12.62</v>
          </cell>
          <cell r="Q32">
            <v>13.31</v>
          </cell>
          <cell r="R32">
            <v>13.9</v>
          </cell>
          <cell r="S32">
            <v>14.6</v>
          </cell>
          <cell r="T32">
            <v>15.58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14.73</v>
          </cell>
          <cell r="C2">
            <v>14.13</v>
          </cell>
          <cell r="D2">
            <v>13.92</v>
          </cell>
          <cell r="E2">
            <v>14.01</v>
          </cell>
          <cell r="F2">
            <v>13.58</v>
          </cell>
          <cell r="G2">
            <v>13.65</v>
          </cell>
          <cell r="H2">
            <v>13.58</v>
          </cell>
          <cell r="I2">
            <v>14.05</v>
          </cell>
          <cell r="J2">
            <v>14.35</v>
          </cell>
          <cell r="K2">
            <v>14.44</v>
          </cell>
          <cell r="L2">
            <v>14.36</v>
          </cell>
          <cell r="M2">
            <v>13.7</v>
          </cell>
          <cell r="N2">
            <v>13.38</v>
          </cell>
          <cell r="O2">
            <v>13.2</v>
          </cell>
          <cell r="P2">
            <v>13.14</v>
          </cell>
          <cell r="Q2">
            <v>13.54</v>
          </cell>
          <cell r="R2">
            <v>13.83</v>
          </cell>
          <cell r="S2">
            <v>9.82</v>
          </cell>
          <cell r="T2">
            <v>10.31</v>
          </cell>
        </row>
        <row r="3">
          <cell r="A3" t="str">
            <v>天津市</v>
          </cell>
          <cell r="B3">
            <v>15.9</v>
          </cell>
          <cell r="C3">
            <v>15.59</v>
          </cell>
          <cell r="D3">
            <v>15.26</v>
          </cell>
          <cell r="E3">
            <v>15.38</v>
          </cell>
          <cell r="F3">
            <v>15.1</v>
          </cell>
          <cell r="G3">
            <v>15.03</v>
          </cell>
          <cell r="H3">
            <v>15.06</v>
          </cell>
          <cell r="I3">
            <v>15.19</v>
          </cell>
          <cell r="J3">
            <v>14.98</v>
          </cell>
          <cell r="K3">
            <v>14.71</v>
          </cell>
          <cell r="L3">
            <v>14.42</v>
          </cell>
          <cell r="M3">
            <v>14.09</v>
          </cell>
          <cell r="N3">
            <v>13.84</v>
          </cell>
          <cell r="O3">
            <v>13.56</v>
          </cell>
          <cell r="P3">
            <v>13.37</v>
          </cell>
          <cell r="Q3">
            <v>13.54</v>
          </cell>
          <cell r="R3">
            <v>13.28</v>
          </cell>
          <cell r="S3">
            <v>12.94</v>
          </cell>
          <cell r="T3">
            <v>12.98</v>
          </cell>
        </row>
        <row r="4">
          <cell r="A4" t="str">
            <v>河北省</v>
          </cell>
          <cell r="B4">
            <v>16.100000000000001</v>
          </cell>
          <cell r="C4">
            <v>16.25</v>
          </cell>
          <cell r="D4">
            <v>16.59</v>
          </cell>
          <cell r="E4">
            <v>17.07</v>
          </cell>
          <cell r="F4">
            <v>17.18</v>
          </cell>
          <cell r="G4">
            <v>17.32</v>
          </cell>
          <cell r="H4">
            <v>17.420000000000002</v>
          </cell>
          <cell r="I4">
            <v>17.66</v>
          </cell>
          <cell r="J4">
            <v>17.59</v>
          </cell>
          <cell r="K4">
            <v>16.920000000000002</v>
          </cell>
          <cell r="L4">
            <v>17.13</v>
          </cell>
          <cell r="M4">
            <v>17.739999999999998</v>
          </cell>
          <cell r="N4">
            <v>17.09</v>
          </cell>
          <cell r="O4">
            <v>16.04</v>
          </cell>
          <cell r="P4">
            <v>15.21</v>
          </cell>
          <cell r="Q4">
            <v>15.02</v>
          </cell>
          <cell r="R4">
            <v>14.73</v>
          </cell>
          <cell r="S4">
            <v>16.34</v>
          </cell>
          <cell r="T4">
            <v>15.63</v>
          </cell>
        </row>
        <row r="5">
          <cell r="A5" t="str">
            <v>山西省</v>
          </cell>
          <cell r="B5">
            <v>13.96</v>
          </cell>
          <cell r="C5">
            <v>13.7</v>
          </cell>
          <cell r="D5">
            <v>13.56</v>
          </cell>
          <cell r="E5">
            <v>13.98</v>
          </cell>
          <cell r="F5">
            <v>13.67</v>
          </cell>
          <cell r="G5">
            <v>13.6</v>
          </cell>
          <cell r="H5">
            <v>13.49</v>
          </cell>
          <cell r="I5">
            <v>13.24</v>
          </cell>
          <cell r="J5">
            <v>13.12</v>
          </cell>
          <cell r="K5">
            <v>12.7</v>
          </cell>
          <cell r="L5">
            <v>12.72</v>
          </cell>
          <cell r="M5">
            <v>14.2</v>
          </cell>
          <cell r="N5">
            <v>14.68</v>
          </cell>
          <cell r="O5">
            <v>15.28</v>
          </cell>
          <cell r="P5">
            <v>15.73</v>
          </cell>
          <cell r="Q5">
            <v>16.62</v>
          </cell>
          <cell r="R5">
            <v>17.14</v>
          </cell>
          <cell r="S5">
            <v>14.23</v>
          </cell>
          <cell r="T5">
            <v>18.22</v>
          </cell>
        </row>
        <row r="6">
          <cell r="A6" t="str">
            <v>内蒙古自治区</v>
          </cell>
          <cell r="B6">
            <v>12.57</v>
          </cell>
          <cell r="C6">
            <v>12.59</v>
          </cell>
          <cell r="D6">
            <v>13.09</v>
          </cell>
          <cell r="E6">
            <v>13.13</v>
          </cell>
          <cell r="F6">
            <v>13.25</v>
          </cell>
          <cell r="G6">
            <v>13.33</v>
          </cell>
          <cell r="H6">
            <v>13.3</v>
          </cell>
          <cell r="I6">
            <v>13.47</v>
          </cell>
          <cell r="J6">
            <v>12.91</v>
          </cell>
          <cell r="K6">
            <v>12.09</v>
          </cell>
          <cell r="L6">
            <v>11.85</v>
          </cell>
          <cell r="M6">
            <v>12.09</v>
          </cell>
          <cell r="N6">
            <v>12.36</v>
          </cell>
          <cell r="O6">
            <v>12.6</v>
          </cell>
          <cell r="P6">
            <v>13</v>
          </cell>
          <cell r="Q6">
            <v>13.48</v>
          </cell>
          <cell r="R6">
            <v>13.75</v>
          </cell>
          <cell r="S6">
            <v>17.489999999999998</v>
          </cell>
          <cell r="T6">
            <v>13.42</v>
          </cell>
        </row>
        <row r="7">
          <cell r="A7" t="str">
            <v>辽宁省</v>
          </cell>
          <cell r="B7">
            <v>14.29</v>
          </cell>
          <cell r="C7">
            <v>14</v>
          </cell>
          <cell r="D7">
            <v>14.03</v>
          </cell>
          <cell r="E7">
            <v>14.28</v>
          </cell>
          <cell r="F7">
            <v>14.2</v>
          </cell>
          <cell r="G7">
            <v>14.27</v>
          </cell>
          <cell r="H7">
            <v>13.88</v>
          </cell>
          <cell r="I7">
            <v>14.16</v>
          </cell>
          <cell r="J7">
            <v>14.28</v>
          </cell>
          <cell r="K7">
            <v>14.07</v>
          </cell>
          <cell r="L7">
            <v>14.33</v>
          </cell>
          <cell r="M7">
            <v>14.72</v>
          </cell>
          <cell r="N7">
            <v>14.91</v>
          </cell>
          <cell r="O7">
            <v>14.85</v>
          </cell>
          <cell r="P7">
            <v>15.07</v>
          </cell>
          <cell r="Q7">
            <v>15.67</v>
          </cell>
          <cell r="R7">
            <v>15.96</v>
          </cell>
          <cell r="S7">
            <v>20.72</v>
          </cell>
          <cell r="T7">
            <v>16.3</v>
          </cell>
        </row>
        <row r="8">
          <cell r="A8" t="str">
            <v>吉林省</v>
          </cell>
          <cell r="B8">
            <v>11.15</v>
          </cell>
          <cell r="C8">
            <v>10.95</v>
          </cell>
          <cell r="D8">
            <v>11.03</v>
          </cell>
          <cell r="E8">
            <v>11.28</v>
          </cell>
          <cell r="F8">
            <v>11.29</v>
          </cell>
          <cell r="G8">
            <v>11.27</v>
          </cell>
          <cell r="H8">
            <v>11.33</v>
          </cell>
          <cell r="I8">
            <v>11.53</v>
          </cell>
          <cell r="J8">
            <v>11.63</v>
          </cell>
          <cell r="K8">
            <v>11.26</v>
          </cell>
          <cell r="L8">
            <v>11.83</v>
          </cell>
          <cell r="M8">
            <v>11.94</v>
          </cell>
          <cell r="N8">
            <v>11.81</v>
          </cell>
          <cell r="O8">
            <v>11.6</v>
          </cell>
          <cell r="P8">
            <v>11.39</v>
          </cell>
          <cell r="Q8">
            <v>11.62</v>
          </cell>
          <cell r="R8">
            <v>11.69</v>
          </cell>
          <cell r="S8">
            <v>16.48</v>
          </cell>
          <cell r="T8">
            <v>11.8</v>
          </cell>
        </row>
        <row r="9">
          <cell r="A9" t="str">
            <v>黑龙江省</v>
          </cell>
          <cell r="B9">
            <v>11.16</v>
          </cell>
          <cell r="C9">
            <v>11.1</v>
          </cell>
          <cell r="D9">
            <v>11.6</v>
          </cell>
          <cell r="E9">
            <v>12</v>
          </cell>
          <cell r="F9">
            <v>11.94</v>
          </cell>
          <cell r="G9">
            <v>11.93</v>
          </cell>
          <cell r="H9">
            <v>12.02</v>
          </cell>
          <cell r="I9">
            <v>12.05</v>
          </cell>
          <cell r="J9">
            <v>11.74</v>
          </cell>
          <cell r="K9">
            <v>11.29</v>
          </cell>
          <cell r="L9">
            <v>11.28</v>
          </cell>
          <cell r="M9">
            <v>12.95</v>
          </cell>
          <cell r="N9">
            <v>12.69</v>
          </cell>
          <cell r="O9">
            <v>12.42</v>
          </cell>
          <cell r="P9">
            <v>12.28</v>
          </cell>
          <cell r="Q9">
            <v>12.59</v>
          </cell>
          <cell r="R9">
            <v>12.84</v>
          </cell>
          <cell r="S9">
            <v>16.32</v>
          </cell>
          <cell r="T9">
            <v>13.5</v>
          </cell>
        </row>
        <row r="10">
          <cell r="A10" t="str">
            <v>上海市</v>
          </cell>
          <cell r="B10">
            <v>13.99</v>
          </cell>
          <cell r="C10">
            <v>14.02</v>
          </cell>
          <cell r="D10">
            <v>14.1</v>
          </cell>
          <cell r="E10">
            <v>14.01</v>
          </cell>
          <cell r="F10">
            <v>13.9</v>
          </cell>
          <cell r="G10">
            <v>14.09</v>
          </cell>
          <cell r="H10">
            <v>14.35</v>
          </cell>
          <cell r="I10">
            <v>14.79</v>
          </cell>
          <cell r="J10">
            <v>15.27</v>
          </cell>
          <cell r="K10">
            <v>15.6</v>
          </cell>
          <cell r="L10">
            <v>15.92</v>
          </cell>
          <cell r="M10">
            <v>15.82</v>
          </cell>
          <cell r="N10">
            <v>15.81</v>
          </cell>
          <cell r="O10">
            <v>15.51</v>
          </cell>
          <cell r="P10">
            <v>15.16</v>
          </cell>
          <cell r="Q10">
            <v>14.42</v>
          </cell>
          <cell r="R10">
            <v>13.87</v>
          </cell>
          <cell r="S10">
            <v>25.93</v>
          </cell>
          <cell r="T10">
            <v>14.24</v>
          </cell>
        </row>
        <row r="11">
          <cell r="A11" t="str">
            <v>江苏省</v>
          </cell>
          <cell r="B11">
            <v>16.16</v>
          </cell>
          <cell r="C11">
            <v>16.16</v>
          </cell>
          <cell r="D11">
            <v>16.309999999999999</v>
          </cell>
          <cell r="E11">
            <v>16.79</v>
          </cell>
          <cell r="F11">
            <v>17.25</v>
          </cell>
          <cell r="G11">
            <v>17.73</v>
          </cell>
          <cell r="H11">
            <v>17.989999999999998</v>
          </cell>
          <cell r="I11">
            <v>18.059999999999999</v>
          </cell>
          <cell r="J11">
            <v>17.98</v>
          </cell>
          <cell r="K11">
            <v>17.45</v>
          </cell>
          <cell r="L11">
            <v>16.86</v>
          </cell>
          <cell r="M11">
            <v>16.739999999999998</v>
          </cell>
          <cell r="N11">
            <v>16.38</v>
          </cell>
          <cell r="O11">
            <v>15.98</v>
          </cell>
          <cell r="P11">
            <v>15.55</v>
          </cell>
          <cell r="Q11">
            <v>16.02</v>
          </cell>
          <cell r="R11">
            <v>16.61</v>
          </cell>
          <cell r="S11">
            <v>14.92</v>
          </cell>
          <cell r="T11">
            <v>18.559999999999999</v>
          </cell>
        </row>
        <row r="12">
          <cell r="A12" t="str">
            <v>浙江省</v>
          </cell>
          <cell r="B12">
            <v>17.25</v>
          </cell>
          <cell r="C12">
            <v>16.93</v>
          </cell>
          <cell r="D12">
            <v>16.8</v>
          </cell>
          <cell r="E12">
            <v>16.79</v>
          </cell>
          <cell r="F12">
            <v>16.989999999999998</v>
          </cell>
          <cell r="G12">
            <v>17.14</v>
          </cell>
          <cell r="H12">
            <v>17.260000000000002</v>
          </cell>
          <cell r="I12">
            <v>17.75</v>
          </cell>
          <cell r="J12">
            <v>18.329999999999998</v>
          </cell>
          <cell r="K12">
            <v>18.62</v>
          </cell>
          <cell r="L12">
            <v>19.05</v>
          </cell>
          <cell r="M12">
            <v>19.32</v>
          </cell>
          <cell r="N12">
            <v>19.73</v>
          </cell>
          <cell r="O12">
            <v>19.39</v>
          </cell>
          <cell r="P12">
            <v>19.11</v>
          </cell>
          <cell r="Q12">
            <v>19.8</v>
          </cell>
          <cell r="R12">
            <v>20.260000000000002</v>
          </cell>
          <cell r="S12">
            <v>17.47</v>
          </cell>
          <cell r="T12">
            <v>21.11</v>
          </cell>
        </row>
        <row r="13">
          <cell r="A13" t="str">
            <v>安徽省</v>
          </cell>
          <cell r="B13">
            <v>17.600000000000001</v>
          </cell>
          <cell r="C13">
            <v>17.440000000000001</v>
          </cell>
          <cell r="D13">
            <v>17.420000000000002</v>
          </cell>
          <cell r="E13">
            <v>17.98</v>
          </cell>
          <cell r="F13">
            <v>18.09</v>
          </cell>
          <cell r="G13">
            <v>18.32</v>
          </cell>
          <cell r="H13">
            <v>17.98</v>
          </cell>
          <cell r="I13">
            <v>17.899999999999999</v>
          </cell>
          <cell r="J13">
            <v>17.73</v>
          </cell>
          <cell r="K13">
            <v>17.45</v>
          </cell>
          <cell r="L13">
            <v>17.18</v>
          </cell>
          <cell r="M13">
            <v>16.760000000000002</v>
          </cell>
          <cell r="N13">
            <v>18.23</v>
          </cell>
          <cell r="O13">
            <v>18.739999999999998</v>
          </cell>
          <cell r="P13">
            <v>19.59</v>
          </cell>
          <cell r="Q13">
            <v>20.73</v>
          </cell>
          <cell r="R13">
            <v>21.57</v>
          </cell>
          <cell r="S13">
            <v>11.57</v>
          </cell>
          <cell r="T13">
            <v>22.51</v>
          </cell>
        </row>
        <row r="14">
          <cell r="A14" t="str">
            <v>福建省</v>
          </cell>
          <cell r="B14">
            <v>17.690000000000001</v>
          </cell>
          <cell r="C14">
            <v>17.579999999999998</v>
          </cell>
          <cell r="D14">
            <v>17.79</v>
          </cell>
          <cell r="E14">
            <v>18.82</v>
          </cell>
          <cell r="F14">
            <v>18.79</v>
          </cell>
          <cell r="G14">
            <v>18.68</v>
          </cell>
          <cell r="H14">
            <v>18.190000000000001</v>
          </cell>
          <cell r="I14">
            <v>18</v>
          </cell>
          <cell r="J14">
            <v>17.739999999999998</v>
          </cell>
          <cell r="K14">
            <v>17.3</v>
          </cell>
          <cell r="L14">
            <v>16.82</v>
          </cell>
          <cell r="M14">
            <v>16.420000000000002</v>
          </cell>
          <cell r="N14">
            <v>15.84</v>
          </cell>
          <cell r="O14">
            <v>15.25</v>
          </cell>
          <cell r="P14">
            <v>15.29</v>
          </cell>
          <cell r="Q14">
            <v>15.41</v>
          </cell>
          <cell r="R14">
            <v>16.05</v>
          </cell>
          <cell r="S14">
            <v>13.1</v>
          </cell>
          <cell r="T14">
            <v>16.420000000000002</v>
          </cell>
        </row>
        <row r="15">
          <cell r="A15" t="str">
            <v>江西省</v>
          </cell>
          <cell r="B15">
            <v>15.7</v>
          </cell>
          <cell r="C15">
            <v>15.83</v>
          </cell>
          <cell r="D15">
            <v>16.14</v>
          </cell>
          <cell r="E15">
            <v>16.77</v>
          </cell>
          <cell r="F15">
            <v>17.25</v>
          </cell>
          <cell r="G15">
            <v>17.95</v>
          </cell>
          <cell r="H15">
            <v>18.63</v>
          </cell>
          <cell r="I15">
            <v>19.29</v>
          </cell>
          <cell r="J15">
            <v>19.559999999999999</v>
          </cell>
          <cell r="K15">
            <v>19.64</v>
          </cell>
          <cell r="L15">
            <v>19.7</v>
          </cell>
          <cell r="M15">
            <v>21.13</v>
          </cell>
          <cell r="N15">
            <v>21.25</v>
          </cell>
          <cell r="O15">
            <v>21</v>
          </cell>
          <cell r="P15">
            <v>20.98</v>
          </cell>
          <cell r="Q15">
            <v>21.41</v>
          </cell>
          <cell r="R15">
            <v>21.08</v>
          </cell>
          <cell r="S15">
            <v>21.78</v>
          </cell>
          <cell r="T15">
            <v>19.850000000000001</v>
          </cell>
        </row>
        <row r="16">
          <cell r="A16" t="str">
            <v>山东省</v>
          </cell>
          <cell r="B16">
            <v>17.010000000000002</v>
          </cell>
          <cell r="C16">
            <v>16.27</v>
          </cell>
          <cell r="D16">
            <v>16.14</v>
          </cell>
          <cell r="E16">
            <v>16.36</v>
          </cell>
          <cell r="F16">
            <v>16.68</v>
          </cell>
          <cell r="G16">
            <v>16.86</v>
          </cell>
          <cell r="H16">
            <v>16.79</v>
          </cell>
          <cell r="I16">
            <v>16.91</v>
          </cell>
          <cell r="J16">
            <v>17.02</v>
          </cell>
          <cell r="K16">
            <v>16.670000000000002</v>
          </cell>
          <cell r="L16">
            <v>16.16</v>
          </cell>
          <cell r="M16">
            <v>16.41</v>
          </cell>
          <cell r="N16">
            <v>16.670000000000002</v>
          </cell>
          <cell r="O16">
            <v>16.239999999999998</v>
          </cell>
          <cell r="P16">
            <v>16.07</v>
          </cell>
          <cell r="Q16">
            <v>16.32</v>
          </cell>
          <cell r="R16">
            <v>16.399999999999999</v>
          </cell>
          <cell r="S16">
            <v>20.45</v>
          </cell>
          <cell r="T16">
            <v>16.29</v>
          </cell>
        </row>
        <row r="17">
          <cell r="A17" t="str">
            <v>河南省</v>
          </cell>
          <cell r="B17">
            <v>16.02</v>
          </cell>
          <cell r="C17">
            <v>16.260000000000002</v>
          </cell>
          <cell r="D17">
            <v>16.7</v>
          </cell>
          <cell r="E17">
            <v>17.420000000000002</v>
          </cell>
          <cell r="F17">
            <v>17.91</v>
          </cell>
          <cell r="G17">
            <v>18.18</v>
          </cell>
          <cell r="H17">
            <v>18.63</v>
          </cell>
          <cell r="I17">
            <v>19.079999999999998</v>
          </cell>
          <cell r="J17">
            <v>18.71</v>
          </cell>
          <cell r="K17">
            <v>18.8</v>
          </cell>
          <cell r="L17">
            <v>19.010000000000002</v>
          </cell>
          <cell r="M17">
            <v>21.72</v>
          </cell>
          <cell r="N17">
            <v>22.04</v>
          </cell>
          <cell r="O17">
            <v>21.83</v>
          </cell>
          <cell r="P17">
            <v>21.51</v>
          </cell>
          <cell r="Q17">
            <v>21.36</v>
          </cell>
          <cell r="R17">
            <v>21.09</v>
          </cell>
          <cell r="S17">
            <v>20.85</v>
          </cell>
          <cell r="T17">
            <v>20.75</v>
          </cell>
        </row>
        <row r="18">
          <cell r="A18" t="str">
            <v>湖北省</v>
          </cell>
          <cell r="B18">
            <v>17.36</v>
          </cell>
          <cell r="C18">
            <v>17.32</v>
          </cell>
          <cell r="D18">
            <v>17.47</v>
          </cell>
          <cell r="E18">
            <v>18.149999999999999</v>
          </cell>
          <cell r="F18">
            <v>18.07</v>
          </cell>
          <cell r="G18">
            <v>18.010000000000002</v>
          </cell>
          <cell r="H18">
            <v>17.440000000000001</v>
          </cell>
          <cell r="I18">
            <v>17.13</v>
          </cell>
          <cell r="J18">
            <v>16.78</v>
          </cell>
          <cell r="K18">
            <v>16.12</v>
          </cell>
          <cell r="L18">
            <v>16.7</v>
          </cell>
          <cell r="M18">
            <v>17.04</v>
          </cell>
          <cell r="N18">
            <v>19.37</v>
          </cell>
          <cell r="O18">
            <v>18.64</v>
          </cell>
          <cell r="P18">
            <v>18.13</v>
          </cell>
          <cell r="Q18">
            <v>17.920000000000002</v>
          </cell>
          <cell r="R18">
            <v>18.07</v>
          </cell>
          <cell r="S18">
            <v>18.690000000000001</v>
          </cell>
          <cell r="T18">
            <v>19.899999999999999</v>
          </cell>
        </row>
        <row r="19">
          <cell r="A19" t="str">
            <v>湖南省</v>
          </cell>
          <cell r="B19">
            <v>16.71</v>
          </cell>
          <cell r="C19">
            <v>16.7</v>
          </cell>
          <cell r="D19">
            <v>17.04</v>
          </cell>
          <cell r="E19">
            <v>17.809999999999999</v>
          </cell>
          <cell r="F19">
            <v>18.420000000000002</v>
          </cell>
          <cell r="G19">
            <v>19.010000000000002</v>
          </cell>
          <cell r="H19">
            <v>19.239999999999998</v>
          </cell>
          <cell r="I19">
            <v>19.78</v>
          </cell>
          <cell r="J19">
            <v>19.62</v>
          </cell>
          <cell r="K19">
            <v>19.100000000000001</v>
          </cell>
          <cell r="L19">
            <v>19</v>
          </cell>
          <cell r="M19">
            <v>19.190000000000001</v>
          </cell>
          <cell r="N19">
            <v>19.59</v>
          </cell>
          <cell r="O19">
            <v>19.16</v>
          </cell>
          <cell r="P19">
            <v>18.739999999999998</v>
          </cell>
          <cell r="Q19">
            <v>18.32</v>
          </cell>
          <cell r="R19">
            <v>17.79</v>
          </cell>
          <cell r="S19">
            <v>17.34</v>
          </cell>
          <cell r="T19">
            <v>17.059999999999999</v>
          </cell>
        </row>
        <row r="20">
          <cell r="A20" t="str">
            <v>广东省</v>
          </cell>
          <cell r="B20">
            <v>18.100000000000001</v>
          </cell>
          <cell r="C20">
            <v>18.010000000000002</v>
          </cell>
          <cell r="D20">
            <v>18.22</v>
          </cell>
          <cell r="E20">
            <v>18.43</v>
          </cell>
          <cell r="F20">
            <v>18.68</v>
          </cell>
          <cell r="G20">
            <v>18.64</v>
          </cell>
          <cell r="H20">
            <v>18.55</v>
          </cell>
          <cell r="I20">
            <v>18.600000000000001</v>
          </cell>
          <cell r="J20">
            <v>18.54</v>
          </cell>
          <cell r="K20">
            <v>18.309999999999999</v>
          </cell>
          <cell r="L20">
            <v>18.47</v>
          </cell>
          <cell r="M20">
            <v>18.690000000000001</v>
          </cell>
          <cell r="N20">
            <v>19.010000000000002</v>
          </cell>
          <cell r="O20">
            <v>19.7</v>
          </cell>
          <cell r="P20">
            <v>21.22</v>
          </cell>
          <cell r="Q20">
            <v>22.96</v>
          </cell>
          <cell r="R20">
            <v>24.55</v>
          </cell>
          <cell r="S20">
            <v>20.28</v>
          </cell>
          <cell r="T20">
            <v>26.42</v>
          </cell>
        </row>
        <row r="21">
          <cell r="A21" t="str">
            <v>广西壮族自治区</v>
          </cell>
          <cell r="B21">
            <v>17.13</v>
          </cell>
          <cell r="C21">
            <v>17.32</v>
          </cell>
          <cell r="D21">
            <v>17.600000000000001</v>
          </cell>
          <cell r="E21">
            <v>18</v>
          </cell>
          <cell r="F21">
            <v>18.53</v>
          </cell>
          <cell r="G21">
            <v>18.5</v>
          </cell>
          <cell r="H21">
            <v>18.77</v>
          </cell>
          <cell r="I21">
            <v>19.41</v>
          </cell>
          <cell r="J21">
            <v>19.829999999999998</v>
          </cell>
          <cell r="K21">
            <v>19.87</v>
          </cell>
          <cell r="L21">
            <v>19.77</v>
          </cell>
          <cell r="M21">
            <v>19.64</v>
          </cell>
          <cell r="N21">
            <v>19.5</v>
          </cell>
          <cell r="O21">
            <v>19.53</v>
          </cell>
          <cell r="P21">
            <v>19.78</v>
          </cell>
          <cell r="Q21">
            <v>20.399999999999999</v>
          </cell>
          <cell r="R21">
            <v>20.96</v>
          </cell>
          <cell r="S21">
            <v>13.41</v>
          </cell>
          <cell r="T21">
            <v>22.11</v>
          </cell>
        </row>
        <row r="22">
          <cell r="A22" t="str">
            <v>海南省</v>
          </cell>
          <cell r="B22">
            <v>14.97</v>
          </cell>
          <cell r="C22">
            <v>15.07</v>
          </cell>
          <cell r="D22">
            <v>15.35</v>
          </cell>
          <cell r="E22">
            <v>15.87</v>
          </cell>
          <cell r="F22">
            <v>16.260000000000002</v>
          </cell>
          <cell r="G22">
            <v>16.399999999999999</v>
          </cell>
          <cell r="H22">
            <v>16.260000000000002</v>
          </cell>
          <cell r="I22">
            <v>16.18</v>
          </cell>
          <cell r="J22">
            <v>15.54</v>
          </cell>
          <cell r="K22">
            <v>14.99</v>
          </cell>
          <cell r="L22">
            <v>14.67</v>
          </cell>
          <cell r="M22">
            <v>14.68</v>
          </cell>
          <cell r="N22">
            <v>14.84</v>
          </cell>
          <cell r="O22">
            <v>14.99</v>
          </cell>
          <cell r="P22">
            <v>15.93</v>
          </cell>
          <cell r="Q22">
            <v>17.239999999999998</v>
          </cell>
          <cell r="R22">
            <v>18.79</v>
          </cell>
          <cell r="S22">
            <v>22.24</v>
          </cell>
          <cell r="T22">
            <v>20.88</v>
          </cell>
        </row>
        <row r="23">
          <cell r="A23" t="str">
            <v>重庆市</v>
          </cell>
          <cell r="B23">
            <v>15.31</v>
          </cell>
          <cell r="C23">
            <v>15.16</v>
          </cell>
          <cell r="D23">
            <v>15.24</v>
          </cell>
          <cell r="E23">
            <v>15.5</v>
          </cell>
          <cell r="F23">
            <v>16.02</v>
          </cell>
          <cell r="G23">
            <v>16.559999999999999</v>
          </cell>
          <cell r="H23">
            <v>16.760000000000002</v>
          </cell>
          <cell r="I23">
            <v>17.05</v>
          </cell>
          <cell r="J23">
            <v>17.440000000000001</v>
          </cell>
          <cell r="K23">
            <v>17.48</v>
          </cell>
          <cell r="L23">
            <v>17.27</v>
          </cell>
          <cell r="M23">
            <v>17.04</v>
          </cell>
          <cell r="N23">
            <v>16.95</v>
          </cell>
          <cell r="O23">
            <v>17.23</v>
          </cell>
          <cell r="P23">
            <v>17.72</v>
          </cell>
          <cell r="Q23">
            <v>18.829999999999998</v>
          </cell>
          <cell r="R23">
            <v>19.899999999999999</v>
          </cell>
          <cell r="S23">
            <v>22.19</v>
          </cell>
          <cell r="T23">
            <v>22.83</v>
          </cell>
        </row>
        <row r="24">
          <cell r="A24" t="str">
            <v>四川省</v>
          </cell>
          <cell r="B24">
            <v>15.6</v>
          </cell>
          <cell r="C24">
            <v>15.59</v>
          </cell>
          <cell r="D24">
            <v>15.71</v>
          </cell>
          <cell r="E24">
            <v>16.03</v>
          </cell>
          <cell r="F24">
            <v>16.45</v>
          </cell>
          <cell r="G24">
            <v>16.84</v>
          </cell>
          <cell r="H24">
            <v>16.98</v>
          </cell>
          <cell r="I24">
            <v>17.48</v>
          </cell>
          <cell r="J24">
            <v>17.59</v>
          </cell>
          <cell r="K24">
            <v>17.43</v>
          </cell>
          <cell r="L24">
            <v>17.21</v>
          </cell>
          <cell r="M24">
            <v>18.39</v>
          </cell>
          <cell r="N24">
            <v>18.98</v>
          </cell>
          <cell r="O24">
            <v>19.37</v>
          </cell>
          <cell r="P24">
            <v>20.13</v>
          </cell>
          <cell r="Q24">
            <v>21.09</v>
          </cell>
          <cell r="R24">
            <v>22.75</v>
          </cell>
          <cell r="S24">
            <v>23.52</v>
          </cell>
          <cell r="T24">
            <v>23.27</v>
          </cell>
        </row>
        <row r="25">
          <cell r="A25" t="str">
            <v>贵州省</v>
          </cell>
          <cell r="B25">
            <v>18.13</v>
          </cell>
          <cell r="C25">
            <v>18.190000000000001</v>
          </cell>
          <cell r="D25">
            <v>18.63</v>
          </cell>
          <cell r="E25">
            <v>18.48</v>
          </cell>
          <cell r="F25">
            <v>18.27</v>
          </cell>
          <cell r="G25">
            <v>17.89</v>
          </cell>
          <cell r="H25">
            <v>17.920000000000002</v>
          </cell>
          <cell r="I25">
            <v>17.93</v>
          </cell>
          <cell r="J25">
            <v>17.899999999999999</v>
          </cell>
          <cell r="K25">
            <v>17.96</v>
          </cell>
          <cell r="L25">
            <v>18.43</v>
          </cell>
          <cell r="M25">
            <v>19.2</v>
          </cell>
          <cell r="N25">
            <v>20.74</v>
          </cell>
          <cell r="O25">
            <v>21.9</v>
          </cell>
          <cell r="P25">
            <v>22.94</v>
          </cell>
          <cell r="Q25">
            <v>23.49</v>
          </cell>
          <cell r="R25">
            <v>24.29</v>
          </cell>
          <cell r="S25">
            <v>25.13</v>
          </cell>
          <cell r="T25">
            <v>25.79</v>
          </cell>
        </row>
        <row r="26">
          <cell r="A26" t="str">
            <v>云南省</v>
          </cell>
          <cell r="B26">
            <v>16.649999999999999</v>
          </cell>
          <cell r="C26">
            <v>16.329999999999998</v>
          </cell>
          <cell r="D26">
            <v>16.3</v>
          </cell>
          <cell r="E26">
            <v>16.399999999999999</v>
          </cell>
          <cell r="F26">
            <v>16.690000000000001</v>
          </cell>
          <cell r="G26">
            <v>16.62</v>
          </cell>
          <cell r="H26">
            <v>16.510000000000002</v>
          </cell>
          <cell r="I26">
            <v>16.59</v>
          </cell>
          <cell r="J26">
            <v>16.8</v>
          </cell>
          <cell r="K26">
            <v>16.940000000000001</v>
          </cell>
          <cell r="L26">
            <v>17.03</v>
          </cell>
          <cell r="M26">
            <v>17.399999999999999</v>
          </cell>
          <cell r="N26">
            <v>18.059999999999999</v>
          </cell>
          <cell r="O26">
            <v>18.32</v>
          </cell>
          <cell r="P26">
            <v>19</v>
          </cell>
          <cell r="Q26">
            <v>19.89</v>
          </cell>
          <cell r="R26">
            <v>20.36</v>
          </cell>
          <cell r="S26">
            <v>20.37</v>
          </cell>
          <cell r="T26">
            <v>20.13</v>
          </cell>
        </row>
        <row r="27">
          <cell r="A27" t="str">
            <v>西藏自治区</v>
          </cell>
          <cell r="B27">
            <v>14.4</v>
          </cell>
          <cell r="C27">
            <v>14.78</v>
          </cell>
          <cell r="D27">
            <v>14.4</v>
          </cell>
          <cell r="E27">
            <v>14.41</v>
          </cell>
          <cell r="F27">
            <v>14.72</v>
          </cell>
          <cell r="G27">
            <v>14.54</v>
          </cell>
          <cell r="H27">
            <v>15.43</v>
          </cell>
          <cell r="I27">
            <v>14.37</v>
          </cell>
          <cell r="J27">
            <v>13.99</v>
          </cell>
          <cell r="K27">
            <v>14.56</v>
          </cell>
          <cell r="L27">
            <v>15.65</v>
          </cell>
          <cell r="M27">
            <v>15.49</v>
          </cell>
          <cell r="N27">
            <v>15.45</v>
          </cell>
          <cell r="O27">
            <v>15.84</v>
          </cell>
          <cell r="P27">
            <v>16.329999999999998</v>
          </cell>
          <cell r="Q27">
            <v>17.239999999999998</v>
          </cell>
          <cell r="R27">
            <v>18</v>
          </cell>
          <cell r="S27">
            <v>20.65</v>
          </cell>
          <cell r="T27">
            <v>22.95</v>
          </cell>
        </row>
        <row r="28">
          <cell r="A28" t="str">
            <v>陕西省</v>
          </cell>
          <cell r="B28">
            <v>15.9</v>
          </cell>
          <cell r="C28">
            <v>15.9</v>
          </cell>
          <cell r="D28">
            <v>16.02</v>
          </cell>
          <cell r="E28">
            <v>16.329999999999998</v>
          </cell>
          <cell r="F28">
            <v>16.260000000000002</v>
          </cell>
          <cell r="G28">
            <v>16.18</v>
          </cell>
          <cell r="H28">
            <v>15.86</v>
          </cell>
          <cell r="I28">
            <v>15.48</v>
          </cell>
          <cell r="J28">
            <v>14.93</v>
          </cell>
          <cell r="K28">
            <v>14.21</v>
          </cell>
          <cell r="L28">
            <v>13.96</v>
          </cell>
          <cell r="M28">
            <v>14.06</v>
          </cell>
          <cell r="N28">
            <v>14.83</v>
          </cell>
          <cell r="O28">
            <v>14.9</v>
          </cell>
          <cell r="P28">
            <v>15.22</v>
          </cell>
          <cell r="Q28">
            <v>15.84</v>
          </cell>
          <cell r="R28">
            <v>16.7</v>
          </cell>
          <cell r="S28">
            <v>17.61</v>
          </cell>
          <cell r="T28">
            <v>18.22</v>
          </cell>
        </row>
        <row r="29">
          <cell r="A29" t="str">
            <v>甘肃省</v>
          </cell>
          <cell r="B29">
            <v>13.41</v>
          </cell>
          <cell r="C29">
            <v>13.3</v>
          </cell>
          <cell r="D29">
            <v>13.31</v>
          </cell>
          <cell r="E29">
            <v>13.32</v>
          </cell>
          <cell r="F29">
            <v>13.08</v>
          </cell>
          <cell r="G29">
            <v>13.24</v>
          </cell>
          <cell r="H29">
            <v>13.07</v>
          </cell>
          <cell r="I29">
            <v>12.91</v>
          </cell>
          <cell r="J29">
            <v>12.84</v>
          </cell>
          <cell r="K29">
            <v>12.83</v>
          </cell>
          <cell r="L29">
            <v>13.3</v>
          </cell>
          <cell r="M29">
            <v>14.71</v>
          </cell>
          <cell r="N29">
            <v>15.57</v>
          </cell>
          <cell r="O29">
            <v>16.89</v>
          </cell>
          <cell r="P29">
            <v>18.05</v>
          </cell>
          <cell r="Q29">
            <v>19.03</v>
          </cell>
          <cell r="R29">
            <v>20.75</v>
          </cell>
          <cell r="S29">
            <v>22.03</v>
          </cell>
          <cell r="T29">
            <v>23.2</v>
          </cell>
        </row>
        <row r="30">
          <cell r="A30" t="str">
            <v>青海省</v>
          </cell>
          <cell r="B30">
            <v>17.37</v>
          </cell>
          <cell r="C30">
            <v>17.399999999999999</v>
          </cell>
          <cell r="D30">
            <v>17.260000000000002</v>
          </cell>
          <cell r="E30">
            <v>17.63</v>
          </cell>
          <cell r="F30">
            <v>17.600000000000001</v>
          </cell>
          <cell r="G30">
            <v>17.68</v>
          </cell>
          <cell r="H30">
            <v>17.02</v>
          </cell>
          <cell r="I30">
            <v>17.34</v>
          </cell>
          <cell r="J30">
            <v>17.149999999999999</v>
          </cell>
          <cell r="K30">
            <v>18.28</v>
          </cell>
          <cell r="L30">
            <v>17.600000000000001</v>
          </cell>
          <cell r="M30">
            <v>19.100000000000001</v>
          </cell>
          <cell r="N30">
            <v>19.77</v>
          </cell>
          <cell r="O30">
            <v>19.52</v>
          </cell>
          <cell r="P30">
            <v>19.899999999999999</v>
          </cell>
          <cell r="Q30">
            <v>19.7</v>
          </cell>
          <cell r="R30">
            <v>19.46</v>
          </cell>
          <cell r="S30">
            <v>18.559999999999999</v>
          </cell>
          <cell r="T30">
            <v>18.45</v>
          </cell>
        </row>
        <row r="31">
          <cell r="A31" t="str">
            <v>宁夏回族自治区</v>
          </cell>
          <cell r="B31">
            <v>17.32</v>
          </cell>
          <cell r="C31">
            <v>16.97</v>
          </cell>
          <cell r="D31">
            <v>17.25</v>
          </cell>
          <cell r="E31">
            <v>17.52</v>
          </cell>
          <cell r="F31">
            <v>17.04</v>
          </cell>
          <cell r="G31">
            <v>16.86</v>
          </cell>
          <cell r="H31">
            <v>16.98</v>
          </cell>
          <cell r="I31">
            <v>17.09</v>
          </cell>
          <cell r="J31">
            <v>17.28</v>
          </cell>
          <cell r="K31">
            <v>17.649999999999999</v>
          </cell>
          <cell r="L31">
            <v>17.7</v>
          </cell>
          <cell r="M31">
            <v>17.98</v>
          </cell>
          <cell r="N31">
            <v>19.32</v>
          </cell>
          <cell r="O31">
            <v>19.68</v>
          </cell>
          <cell r="P31">
            <v>20.07</v>
          </cell>
          <cell r="Q31">
            <v>20.98</v>
          </cell>
          <cell r="R31">
            <v>21.23</v>
          </cell>
          <cell r="S31">
            <v>21.05</v>
          </cell>
          <cell r="T31">
            <v>20.53</v>
          </cell>
        </row>
        <row r="32">
          <cell r="A32" t="str">
            <v>新疆维吾尔自治区</v>
          </cell>
          <cell r="B32">
            <v>17.7</v>
          </cell>
          <cell r="C32">
            <v>17.66</v>
          </cell>
          <cell r="D32">
            <v>17.239999999999998</v>
          </cell>
          <cell r="E32">
            <v>16.34</v>
          </cell>
          <cell r="F32">
            <v>15.57</v>
          </cell>
          <cell r="G32">
            <v>15.3</v>
          </cell>
          <cell r="H32">
            <v>14.91</v>
          </cell>
          <cell r="I32">
            <v>14.75</v>
          </cell>
          <cell r="J32">
            <v>14.15</v>
          </cell>
          <cell r="K32">
            <v>13.39</v>
          </cell>
          <cell r="L32">
            <v>13.48</v>
          </cell>
          <cell r="M32">
            <v>13.96</v>
          </cell>
          <cell r="N32">
            <v>14.2</v>
          </cell>
          <cell r="O32">
            <v>14.45</v>
          </cell>
          <cell r="P32">
            <v>14.7</v>
          </cell>
          <cell r="Q32">
            <v>15.15</v>
          </cell>
          <cell r="R32">
            <v>15.41</v>
          </cell>
          <cell r="S32">
            <v>15.57</v>
          </cell>
          <cell r="T32">
            <v>15.91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 t="str">
            <v/>
          </cell>
          <cell r="C2">
            <v>15854348</v>
          </cell>
          <cell r="D2">
            <v>15325981</v>
          </cell>
          <cell r="E2">
            <v>15085043</v>
          </cell>
          <cell r="F2">
            <v>14794780</v>
          </cell>
          <cell r="G2">
            <v>13525400</v>
          </cell>
          <cell r="H2">
            <v>12512746</v>
          </cell>
          <cell r="I2">
            <v>11934724</v>
          </cell>
          <cell r="J2">
            <v>11171250</v>
          </cell>
          <cell r="K2">
            <v>10937374</v>
          </cell>
          <cell r="L2">
            <v>9998366</v>
          </cell>
          <cell r="M2" t="str">
            <v/>
          </cell>
          <cell r="N2">
            <v>7373843</v>
          </cell>
          <cell r="O2">
            <v>6134448</v>
          </cell>
          <cell r="P2">
            <v>5289432</v>
          </cell>
          <cell r="Q2">
            <v>4690166</v>
          </cell>
          <cell r="R2">
            <v>4077284</v>
          </cell>
          <cell r="S2">
            <v>3374329</v>
          </cell>
          <cell r="T2">
            <v>5227188</v>
          </cell>
        </row>
        <row r="3">
          <cell r="A3" t="str">
            <v>天津市</v>
          </cell>
          <cell r="B3" t="str">
            <v/>
          </cell>
          <cell r="C3">
            <v>6565887</v>
          </cell>
          <cell r="D3">
            <v>6664572</v>
          </cell>
          <cell r="E3">
            <v>6031844</v>
          </cell>
          <cell r="F3">
            <v>6270839</v>
          </cell>
          <cell r="G3">
            <v>6351712</v>
          </cell>
          <cell r="H3">
            <v>5850624</v>
          </cell>
          <cell r="I3">
            <v>5365129</v>
          </cell>
          <cell r="J3">
            <v>5605736</v>
          </cell>
          <cell r="K3">
            <v>6326265</v>
          </cell>
          <cell r="L3">
            <v>5699615</v>
          </cell>
          <cell r="M3" t="str">
            <v/>
          </cell>
          <cell r="N3">
            <v>4136097</v>
          </cell>
          <cell r="O3">
            <v>2920970</v>
          </cell>
          <cell r="P3">
            <v>2381672</v>
          </cell>
          <cell r="Q3">
            <v>2060843</v>
          </cell>
          <cell r="R3">
            <v>1657108</v>
          </cell>
          <cell r="S3">
            <v>1428992</v>
          </cell>
          <cell r="T3">
            <v>1479873</v>
          </cell>
        </row>
        <row r="4">
          <cell r="A4" t="str">
            <v>河北省</v>
          </cell>
          <cell r="B4" t="str">
            <v/>
          </cell>
          <cell r="C4">
            <v>24395755</v>
          </cell>
          <cell r="D4">
            <v>21927812</v>
          </cell>
          <cell r="E4">
            <v>21282804</v>
          </cell>
          <cell r="F4">
            <v>19921191</v>
          </cell>
          <cell r="G4">
            <v>17389625</v>
          </cell>
          <cell r="H4">
            <v>15938479</v>
          </cell>
          <cell r="I4">
            <v>14203834</v>
          </cell>
          <cell r="J4">
            <v>12861641</v>
          </cell>
          <cell r="K4">
            <v>10861672</v>
          </cell>
          <cell r="L4">
            <v>10298143</v>
          </cell>
          <cell r="M4" t="str">
            <v/>
          </cell>
          <cell r="N4">
            <v>8447882</v>
          </cell>
          <cell r="O4">
            <v>7192734</v>
          </cell>
          <cell r="P4">
            <v>6145261</v>
          </cell>
          <cell r="Q4">
            <v>5584914</v>
          </cell>
          <cell r="R4">
            <v>4403700</v>
          </cell>
          <cell r="S4">
            <v>3554401</v>
          </cell>
          <cell r="T4">
            <v>3249421</v>
          </cell>
        </row>
        <row r="5">
          <cell r="A5" t="str">
            <v>山西省</v>
          </cell>
          <cell r="B5" t="str">
            <v/>
          </cell>
          <cell r="C5">
            <v>12125465</v>
          </cell>
          <cell r="D5">
            <v>11140175</v>
          </cell>
          <cell r="E5">
            <v>10071575</v>
          </cell>
          <cell r="F5">
            <v>9857999</v>
          </cell>
          <cell r="G5">
            <v>9134205</v>
          </cell>
          <cell r="H5">
            <v>8533662</v>
          </cell>
          <cell r="I5">
            <v>7942196</v>
          </cell>
          <cell r="J5">
            <v>8442363</v>
          </cell>
          <cell r="K5">
            <v>7036233</v>
          </cell>
          <cell r="L5">
            <v>6918247</v>
          </cell>
          <cell r="M5" t="str">
            <v/>
          </cell>
          <cell r="N5">
            <v>5494903</v>
          </cell>
          <cell r="O5">
            <v>4508195</v>
          </cell>
          <cell r="P5">
            <v>3809096</v>
          </cell>
          <cell r="Q5">
            <v>3328404</v>
          </cell>
          <cell r="R5">
            <v>2649876</v>
          </cell>
          <cell r="S5">
            <v>2198470</v>
          </cell>
          <cell r="T5">
            <v>1891253</v>
          </cell>
        </row>
        <row r="6">
          <cell r="A6" t="str">
            <v>内蒙古自治区</v>
          </cell>
          <cell r="B6" t="str">
            <v/>
          </cell>
          <cell r="C6">
            <v>9230537</v>
          </cell>
          <cell r="D6">
            <v>8595861</v>
          </cell>
          <cell r="E6">
            <v>8510492</v>
          </cell>
          <cell r="F6">
            <v>8105720</v>
          </cell>
          <cell r="G6">
            <v>7759014</v>
          </cell>
          <cell r="H6">
            <v>7601337</v>
          </cell>
          <cell r="I6">
            <v>7624806</v>
          </cell>
          <cell r="J6">
            <v>7072130</v>
          </cell>
          <cell r="K6">
            <v>6393778</v>
          </cell>
          <cell r="L6">
            <v>6121559</v>
          </cell>
          <cell r="M6" t="str">
            <v/>
          </cell>
          <cell r="N6">
            <v>5040005</v>
          </cell>
          <cell r="O6">
            <v>4143731</v>
          </cell>
          <cell r="P6">
            <v>3187733</v>
          </cell>
          <cell r="Q6">
            <v>2625527</v>
          </cell>
          <cell r="R6">
            <v>2019987</v>
          </cell>
          <cell r="S6">
            <v>1480999</v>
          </cell>
          <cell r="T6">
            <v>1293432</v>
          </cell>
        </row>
        <row r="7">
          <cell r="A7" t="str">
            <v>辽宁省</v>
          </cell>
          <cell r="B7" t="str">
            <v/>
          </cell>
          <cell r="C7">
            <v>11674506</v>
          </cell>
          <cell r="D7">
            <v>11110019</v>
          </cell>
          <cell r="E7">
            <v>10988599</v>
          </cell>
          <cell r="F7">
            <v>10593957</v>
          </cell>
          <cell r="G7">
            <v>9759379</v>
          </cell>
          <cell r="H7">
            <v>9651893</v>
          </cell>
          <cell r="I7">
            <v>9206907</v>
          </cell>
          <cell r="J7">
            <v>8781171</v>
          </cell>
          <cell r="K7">
            <v>8700533</v>
          </cell>
          <cell r="L7">
            <v>9302062</v>
          </cell>
          <cell r="M7" t="str">
            <v/>
          </cell>
          <cell r="N7">
            <v>7809413</v>
          </cell>
          <cell r="O7">
            <v>6242615</v>
          </cell>
          <cell r="P7">
            <v>5349184</v>
          </cell>
          <cell r="Q7">
            <v>4792311</v>
          </cell>
          <cell r="R7">
            <v>4122455</v>
          </cell>
          <cell r="S7">
            <v>3282283</v>
          </cell>
          <cell r="T7">
            <v>3164488</v>
          </cell>
        </row>
        <row r="8">
          <cell r="A8" t="str">
            <v>吉林省</v>
          </cell>
          <cell r="B8" t="str">
            <v/>
          </cell>
          <cell r="C8">
            <v>7484068</v>
          </cell>
          <cell r="D8">
            <v>7092031</v>
          </cell>
          <cell r="E8">
            <v>7204781</v>
          </cell>
          <cell r="F8">
            <v>6777422</v>
          </cell>
          <cell r="G8">
            <v>6866495</v>
          </cell>
          <cell r="H8">
            <v>6586685</v>
          </cell>
          <cell r="I8">
            <v>6439837</v>
          </cell>
          <cell r="J8">
            <v>5975239</v>
          </cell>
          <cell r="K8">
            <v>5353180</v>
          </cell>
          <cell r="L8">
            <v>5480347</v>
          </cell>
          <cell r="M8" t="str">
            <v/>
          </cell>
          <cell r="N8">
            <v>4293877</v>
          </cell>
          <cell r="O8">
            <v>3445611</v>
          </cell>
          <cell r="P8">
            <v>3006988</v>
          </cell>
          <cell r="Q8">
            <v>2714195</v>
          </cell>
          <cell r="R8">
            <v>2133095</v>
          </cell>
          <cell r="S8">
            <v>1724213</v>
          </cell>
          <cell r="T8">
            <v>1742325</v>
          </cell>
        </row>
        <row r="9">
          <cell r="A9" t="str">
            <v>黑龙江省</v>
          </cell>
          <cell r="B9" t="str">
            <v/>
          </cell>
          <cell r="C9">
            <v>8806510</v>
          </cell>
          <cell r="D9">
            <v>8440981</v>
          </cell>
          <cell r="E9">
            <v>8422728</v>
          </cell>
          <cell r="F9">
            <v>8115856</v>
          </cell>
          <cell r="G9">
            <v>7612173</v>
          </cell>
          <cell r="H9">
            <v>7545432</v>
          </cell>
          <cell r="I9">
            <v>7336607</v>
          </cell>
          <cell r="J9">
            <v>7040039</v>
          </cell>
          <cell r="K9">
            <v>6278812</v>
          </cell>
          <cell r="L9">
            <v>6006258</v>
          </cell>
          <cell r="M9" t="str">
            <v/>
          </cell>
          <cell r="N9">
            <v>4838173</v>
          </cell>
          <cell r="O9">
            <v>4048565</v>
          </cell>
          <cell r="P9">
            <v>3486163</v>
          </cell>
          <cell r="Q9">
            <v>3386551</v>
          </cell>
          <cell r="R9">
            <v>2736590</v>
          </cell>
          <cell r="S9">
            <v>2230540</v>
          </cell>
          <cell r="T9">
            <v>2342133</v>
          </cell>
        </row>
        <row r="10">
          <cell r="A10" t="str">
            <v>上海市</v>
          </cell>
          <cell r="B10" t="str">
            <v/>
          </cell>
          <cell r="C10">
            <v>16916927</v>
          </cell>
          <cell r="D10">
            <v>15764758</v>
          </cell>
          <cell r="E10">
            <v>14427631</v>
          </cell>
          <cell r="F10">
            <v>14125408</v>
          </cell>
          <cell r="G10">
            <v>13412840</v>
          </cell>
          <cell r="H10">
            <v>12104556</v>
          </cell>
          <cell r="I10">
            <v>11218946</v>
          </cell>
          <cell r="J10">
            <v>10131153</v>
          </cell>
          <cell r="K10">
            <v>9892212</v>
          </cell>
          <cell r="L10">
            <v>9069715</v>
          </cell>
          <cell r="M10" t="str">
            <v/>
          </cell>
          <cell r="N10">
            <v>7106255</v>
          </cell>
          <cell r="O10">
            <v>5582736</v>
          </cell>
          <cell r="P10">
            <v>4937339</v>
          </cell>
          <cell r="Q10">
            <v>4823026</v>
          </cell>
          <cell r="R10">
            <v>4318320</v>
          </cell>
          <cell r="S10">
            <v>3707275</v>
          </cell>
          <cell r="T10">
            <v>4229482</v>
          </cell>
        </row>
        <row r="11">
          <cell r="A11" t="str">
            <v>江苏省</v>
          </cell>
          <cell r="B11" t="str">
            <v/>
          </cell>
          <cell r="C11">
            <v>38820349</v>
          </cell>
          <cell r="D11">
            <v>37333811</v>
          </cell>
          <cell r="E11">
            <v>33717331</v>
          </cell>
          <cell r="F11">
            <v>31093313</v>
          </cell>
          <cell r="G11">
            <v>28276374</v>
          </cell>
          <cell r="H11">
            <v>25960645</v>
          </cell>
          <cell r="I11">
            <v>24020855</v>
          </cell>
          <cell r="J11">
            <v>22463773</v>
          </cell>
          <cell r="K11">
            <v>20800931</v>
          </cell>
          <cell r="L11">
            <v>19862835</v>
          </cell>
          <cell r="M11" t="str">
            <v/>
          </cell>
          <cell r="N11">
            <v>15882132</v>
          </cell>
          <cell r="O11">
            <v>13146233</v>
          </cell>
          <cell r="P11">
            <v>11054890</v>
          </cell>
          <cell r="Q11">
            <v>9964272</v>
          </cell>
          <cell r="R11">
            <v>8513327</v>
          </cell>
          <cell r="S11">
            <v>6845888</v>
          </cell>
          <cell r="T11">
            <v>6653202</v>
          </cell>
        </row>
        <row r="12">
          <cell r="A12" t="str">
            <v>浙江省</v>
          </cell>
          <cell r="B12" t="str">
            <v/>
          </cell>
          <cell r="C12">
            <v>34440066</v>
          </cell>
          <cell r="D12">
            <v>31651797</v>
          </cell>
          <cell r="E12">
            <v>28846115</v>
          </cell>
          <cell r="F12">
            <v>27343770</v>
          </cell>
          <cell r="G12">
            <v>24009012</v>
          </cell>
          <cell r="H12">
            <v>21327866</v>
          </cell>
          <cell r="I12">
            <v>18908104</v>
          </cell>
          <cell r="J12">
            <v>17568215</v>
          </cell>
          <cell r="K12">
            <v>16079755</v>
          </cell>
          <cell r="L12">
            <v>14490439</v>
          </cell>
          <cell r="M12" t="str">
            <v/>
          </cell>
          <cell r="N12">
            <v>12069078</v>
          </cell>
          <cell r="O12">
            <v>10625688</v>
          </cell>
          <cell r="P12">
            <v>8911507</v>
          </cell>
          <cell r="Q12">
            <v>7972834</v>
          </cell>
          <cell r="R12">
            <v>7058575</v>
          </cell>
          <cell r="S12">
            <v>6315051</v>
          </cell>
          <cell r="T12">
            <v>5684275</v>
          </cell>
        </row>
        <row r="13">
          <cell r="A13" t="str">
            <v>安徽省</v>
          </cell>
          <cell r="B13" t="str">
            <v/>
          </cell>
          <cell r="C13">
            <v>20532087</v>
          </cell>
          <cell r="D13">
            <v>18979388</v>
          </cell>
          <cell r="E13">
            <v>17478565</v>
          </cell>
          <cell r="F13">
            <v>16375812</v>
          </cell>
          <cell r="G13">
            <v>15011779</v>
          </cell>
          <cell r="H13">
            <v>13751567</v>
          </cell>
          <cell r="I13">
            <v>12357931</v>
          </cell>
          <cell r="J13">
            <v>11578495</v>
          </cell>
          <cell r="K13">
            <v>10457811</v>
          </cell>
          <cell r="L13">
            <v>10413043</v>
          </cell>
          <cell r="M13" t="str">
            <v/>
          </cell>
          <cell r="N13">
            <v>8172010</v>
          </cell>
          <cell r="O13">
            <v>5990868</v>
          </cell>
          <cell r="P13">
            <v>4873316</v>
          </cell>
          <cell r="Q13">
            <v>4383732</v>
          </cell>
          <cell r="R13">
            <v>3451326</v>
          </cell>
          <cell r="S13">
            <v>2775700</v>
          </cell>
          <cell r="T13">
            <v>2524901</v>
          </cell>
        </row>
        <row r="14">
          <cell r="A14" t="str">
            <v>福建省</v>
          </cell>
          <cell r="B14" t="str">
            <v/>
          </cell>
          <cell r="C14">
            <v>17625677</v>
          </cell>
          <cell r="D14">
            <v>15320230</v>
          </cell>
          <cell r="E14">
            <v>14160989</v>
          </cell>
          <cell r="F14">
            <v>13429131</v>
          </cell>
          <cell r="G14">
            <v>12547951</v>
          </cell>
          <cell r="H14">
            <v>11390975</v>
          </cell>
          <cell r="I14">
            <v>10473975</v>
          </cell>
          <cell r="J14">
            <v>10028329</v>
          </cell>
          <cell r="K14">
            <v>8928771</v>
          </cell>
          <cell r="L14">
            <v>8228012</v>
          </cell>
          <cell r="M14" t="str">
            <v/>
          </cell>
          <cell r="N14">
            <v>6344839</v>
          </cell>
          <cell r="O14">
            <v>5341118</v>
          </cell>
          <cell r="P14">
            <v>4479126</v>
          </cell>
          <cell r="Q14">
            <v>3898541</v>
          </cell>
          <cell r="R14">
            <v>3322233</v>
          </cell>
          <cell r="S14">
            <v>2771266</v>
          </cell>
          <cell r="T14">
            <v>2505241</v>
          </cell>
        </row>
        <row r="15">
          <cell r="A15" t="str">
            <v>江西省</v>
          </cell>
          <cell r="B15" t="str">
            <v/>
          </cell>
          <cell r="C15">
            <v>18915971</v>
          </cell>
          <cell r="D15">
            <v>16514212</v>
          </cell>
          <cell r="E15">
            <v>15772884</v>
          </cell>
          <cell r="F15">
            <v>14535470</v>
          </cell>
          <cell r="G15">
            <v>13152969</v>
          </cell>
          <cell r="H15">
            <v>11717849</v>
          </cell>
          <cell r="I15">
            <v>10468837</v>
          </cell>
          <cell r="J15">
            <v>9732898</v>
          </cell>
          <cell r="K15">
            <v>8930127</v>
          </cell>
          <cell r="L15">
            <v>8284996</v>
          </cell>
          <cell r="M15" t="str">
            <v/>
          </cell>
          <cell r="N15">
            <v>6307866</v>
          </cell>
          <cell r="O15">
            <v>4494597</v>
          </cell>
          <cell r="P15">
            <v>3776516</v>
          </cell>
          <cell r="Q15">
            <v>3333171</v>
          </cell>
          <cell r="R15">
            <v>2850048</v>
          </cell>
          <cell r="S15">
            <v>2213618</v>
          </cell>
          <cell r="T15">
            <v>1889654</v>
          </cell>
        </row>
        <row r="16">
          <cell r="A16" t="str">
            <v>山东省</v>
          </cell>
          <cell r="B16" t="str">
            <v/>
          </cell>
          <cell r="C16">
            <v>37144368</v>
          </cell>
          <cell r="D16">
            <v>34007897</v>
          </cell>
          <cell r="E16">
            <v>31022594</v>
          </cell>
          <cell r="F16">
            <v>29001760</v>
          </cell>
          <cell r="G16">
            <v>26349273</v>
          </cell>
          <cell r="H16">
            <v>23946021</v>
          </cell>
          <cell r="I16">
            <v>22422970</v>
          </cell>
          <cell r="J16">
            <v>20632259</v>
          </cell>
          <cell r="K16">
            <v>18847752</v>
          </cell>
          <cell r="L16">
            <v>17796161</v>
          </cell>
          <cell r="M16" t="str">
            <v/>
          </cell>
          <cell r="N16">
            <v>13727939</v>
          </cell>
          <cell r="O16">
            <v>10395900</v>
          </cell>
          <cell r="P16">
            <v>8397429</v>
          </cell>
          <cell r="Q16">
            <v>7749148</v>
          </cell>
          <cell r="R16">
            <v>6802414</v>
          </cell>
          <cell r="S16">
            <v>5471049</v>
          </cell>
          <cell r="T16">
            <v>4988243</v>
          </cell>
        </row>
        <row r="17">
          <cell r="A17" t="str">
            <v>河南省</v>
          </cell>
          <cell r="B17" t="str">
            <v/>
          </cell>
          <cell r="C17">
            <v>29695708</v>
          </cell>
          <cell r="D17">
            <v>27674810</v>
          </cell>
          <cell r="E17">
            <v>28022275</v>
          </cell>
          <cell r="F17">
            <v>26685217</v>
          </cell>
          <cell r="G17">
            <v>24293502</v>
          </cell>
          <cell r="H17">
            <v>21546749</v>
          </cell>
          <cell r="I17">
            <v>18902582</v>
          </cell>
          <cell r="J17">
            <v>17411099</v>
          </cell>
          <cell r="K17">
            <v>16385611</v>
          </cell>
          <cell r="L17">
            <v>15577127</v>
          </cell>
          <cell r="M17" t="str">
            <v/>
          </cell>
          <cell r="N17">
            <v>11821418</v>
          </cell>
          <cell r="O17">
            <v>9111164</v>
          </cell>
          <cell r="P17">
            <v>7633496</v>
          </cell>
          <cell r="Q17">
            <v>6561523</v>
          </cell>
          <cell r="R17">
            <v>5493997</v>
          </cell>
          <cell r="S17">
            <v>4179475</v>
          </cell>
          <cell r="T17">
            <v>3579528</v>
          </cell>
        </row>
        <row r="18">
          <cell r="A18" t="str">
            <v>湖北省</v>
          </cell>
          <cell r="B18" t="str">
            <v/>
          </cell>
          <cell r="C18">
            <v>19405534</v>
          </cell>
          <cell r="D18">
            <v>17932016</v>
          </cell>
          <cell r="E18">
            <v>16783125</v>
          </cell>
          <cell r="F18">
            <v>16067052</v>
          </cell>
          <cell r="G18">
            <v>14578340</v>
          </cell>
          <cell r="H18">
            <v>13821834</v>
          </cell>
          <cell r="I18">
            <v>13009264</v>
          </cell>
          <cell r="J18">
            <v>11435059</v>
          </cell>
          <cell r="K18">
            <v>9874547</v>
          </cell>
          <cell r="L18">
            <v>8972278</v>
          </cell>
          <cell r="M18" t="str">
            <v/>
          </cell>
          <cell r="N18">
            <v>6844038</v>
          </cell>
          <cell r="O18">
            <v>5869164</v>
          </cell>
          <cell r="P18">
            <v>5194495</v>
          </cell>
          <cell r="Q18">
            <v>4519593</v>
          </cell>
          <cell r="R18">
            <v>3689008</v>
          </cell>
          <cell r="S18">
            <v>2904962</v>
          </cell>
          <cell r="T18">
            <v>3392273</v>
          </cell>
        </row>
        <row r="19">
          <cell r="A19" t="str">
            <v>湖南省</v>
          </cell>
          <cell r="B19" t="str">
            <v/>
          </cell>
          <cell r="C19">
            <v>22100519</v>
          </cell>
          <cell r="D19">
            <v>20038528</v>
          </cell>
          <cell r="E19">
            <v>18852587</v>
          </cell>
          <cell r="F19">
            <v>17753672</v>
          </cell>
          <cell r="G19">
            <v>16300603</v>
          </cell>
          <cell r="H19">
            <v>15165690</v>
          </cell>
          <cell r="I19">
            <v>13781959</v>
          </cell>
          <cell r="J19">
            <v>12223238</v>
          </cell>
          <cell r="K19">
            <v>11285463</v>
          </cell>
          <cell r="L19">
            <v>10784551</v>
          </cell>
          <cell r="M19" t="str">
            <v/>
          </cell>
          <cell r="N19">
            <v>7987607</v>
          </cell>
          <cell r="O19">
            <v>6497608</v>
          </cell>
          <cell r="P19">
            <v>5660684</v>
          </cell>
          <cell r="Q19">
            <v>5066050</v>
          </cell>
          <cell r="R19">
            <v>4196365</v>
          </cell>
          <cell r="S19">
            <v>3338525</v>
          </cell>
          <cell r="T19">
            <v>3234353</v>
          </cell>
        </row>
        <row r="20">
          <cell r="A20" t="str">
            <v>广东省</v>
          </cell>
          <cell r="B20" t="str">
            <v/>
          </cell>
          <cell r="C20">
            <v>61902003</v>
          </cell>
          <cell r="D20">
            <v>60188062</v>
          </cell>
          <cell r="E20">
            <v>53869558</v>
          </cell>
          <cell r="F20">
            <v>49187551</v>
          </cell>
          <cell r="G20">
            <v>42684258</v>
          </cell>
          <cell r="H20">
            <v>38610331</v>
          </cell>
          <cell r="I20">
            <v>33675376</v>
          </cell>
          <cell r="J20">
            <v>30474906</v>
          </cell>
          <cell r="K20">
            <v>27356552</v>
          </cell>
          <cell r="L20">
            <v>24775503</v>
          </cell>
          <cell r="M20" t="str">
            <v/>
          </cell>
          <cell r="N20">
            <v>18846365</v>
          </cell>
          <cell r="O20">
            <v>15327348</v>
          </cell>
          <cell r="P20">
            <v>12843085</v>
          </cell>
          <cell r="Q20">
            <v>11661554</v>
          </cell>
          <cell r="R20">
            <v>10734751</v>
          </cell>
          <cell r="S20">
            <v>8654359</v>
          </cell>
          <cell r="T20">
            <v>8066357</v>
          </cell>
        </row>
        <row r="21">
          <cell r="A21" t="str">
            <v>广西壮族自治区</v>
          </cell>
          <cell r="B21" t="str">
            <v/>
          </cell>
          <cell r="C21">
            <v>17038772</v>
          </cell>
          <cell r="D21">
            <v>16448664</v>
          </cell>
          <cell r="E21">
            <v>15418302</v>
          </cell>
          <cell r="F21">
            <v>14367736</v>
          </cell>
          <cell r="G21">
            <v>12836618</v>
          </cell>
          <cell r="H21">
            <v>11891781</v>
          </cell>
          <cell r="I21">
            <v>10914241</v>
          </cell>
          <cell r="J21">
            <v>10111559</v>
          </cell>
          <cell r="K21">
            <v>8586224</v>
          </cell>
          <cell r="L21">
            <v>7794191</v>
          </cell>
          <cell r="M21" t="str">
            <v/>
          </cell>
          <cell r="N21">
            <v>5938482</v>
          </cell>
          <cell r="O21">
            <v>4941416</v>
          </cell>
          <cell r="P21">
            <v>3873253</v>
          </cell>
          <cell r="Q21">
            <v>3476223</v>
          </cell>
          <cell r="R21">
            <v>2758915</v>
          </cell>
          <cell r="S21">
            <v>2134365</v>
          </cell>
          <cell r="T21">
            <v>1832798</v>
          </cell>
        </row>
        <row r="22">
          <cell r="A22" t="str">
            <v>海南省</v>
          </cell>
          <cell r="B22" t="str">
            <v/>
          </cell>
          <cell r="C22">
            <v>4833662</v>
          </cell>
          <cell r="D22">
            <v>4648209</v>
          </cell>
          <cell r="E22">
            <v>4632077</v>
          </cell>
          <cell r="F22">
            <v>4243935</v>
          </cell>
          <cell r="G22">
            <v>3777479</v>
          </cell>
          <cell r="H22">
            <v>3390271</v>
          </cell>
          <cell r="I22">
            <v>3068767</v>
          </cell>
          <cell r="J22">
            <v>2809962</v>
          </cell>
          <cell r="K22">
            <v>2413904</v>
          </cell>
          <cell r="L22">
            <v>2222868</v>
          </cell>
          <cell r="M22" t="str">
            <v/>
          </cell>
          <cell r="N22">
            <v>1732237</v>
          </cell>
          <cell r="O22">
            <v>1422673</v>
          </cell>
          <cell r="P22">
            <v>1175474</v>
          </cell>
          <cell r="Q22">
            <v>928981</v>
          </cell>
          <cell r="R22">
            <v>757981</v>
          </cell>
          <cell r="S22">
            <v>558645</v>
          </cell>
          <cell r="T22">
            <v>468455</v>
          </cell>
        </row>
        <row r="23">
          <cell r="A23" t="str">
            <v>重庆市</v>
          </cell>
          <cell r="B23" t="str">
            <v/>
          </cell>
          <cell r="C23">
            <v>13146996</v>
          </cell>
          <cell r="D23">
            <v>12761688</v>
          </cell>
          <cell r="E23">
            <v>11823943</v>
          </cell>
          <cell r="F23">
            <v>11442967</v>
          </cell>
          <cell r="G23">
            <v>10216274</v>
          </cell>
          <cell r="H23">
            <v>9483526</v>
          </cell>
          <cell r="I23">
            <v>8863208</v>
          </cell>
          <cell r="J23">
            <v>7971003</v>
          </cell>
          <cell r="K23">
            <v>6979973</v>
          </cell>
          <cell r="L23">
            <v>6565622</v>
          </cell>
          <cell r="M23" t="str">
            <v/>
          </cell>
          <cell r="N23">
            <v>5039550</v>
          </cell>
          <cell r="O23">
            <v>4068437</v>
          </cell>
          <cell r="P23">
            <v>3309977</v>
          </cell>
          <cell r="Q23">
            <v>2662580</v>
          </cell>
          <cell r="R23">
            <v>2309734</v>
          </cell>
          <cell r="S23">
            <v>1681572</v>
          </cell>
          <cell r="T23">
            <v>1731033</v>
          </cell>
        </row>
        <row r="24">
          <cell r="A24" t="str">
            <v>四川省</v>
          </cell>
          <cell r="B24" t="str">
            <v/>
          </cell>
          <cell r="C24">
            <v>28294459</v>
          </cell>
          <cell r="D24">
            <v>25912560</v>
          </cell>
          <cell r="E24">
            <v>24660021</v>
          </cell>
          <cell r="F24">
            <v>22547121</v>
          </cell>
          <cell r="G24">
            <v>20767987</v>
          </cell>
          <cell r="H24">
            <v>19274514</v>
          </cell>
          <cell r="I24">
            <v>17620946</v>
          </cell>
          <cell r="J24">
            <v>16409562</v>
          </cell>
          <cell r="K24">
            <v>14508458</v>
          </cell>
          <cell r="L24">
            <v>13805525</v>
          </cell>
          <cell r="M24" t="str">
            <v/>
          </cell>
          <cell r="N24">
            <v>10244130</v>
          </cell>
          <cell r="O24">
            <v>8951781</v>
          </cell>
          <cell r="P24">
            <v>8088479</v>
          </cell>
          <cell r="Q24">
            <v>6578338</v>
          </cell>
          <cell r="R24">
            <v>5009787</v>
          </cell>
          <cell r="S24">
            <v>3654194</v>
          </cell>
          <cell r="T24">
            <v>3632254</v>
          </cell>
        </row>
        <row r="25">
          <cell r="A25" t="str">
            <v>贵州省</v>
          </cell>
          <cell r="B25" t="str">
            <v/>
          </cell>
          <cell r="C25">
            <v>15801330</v>
          </cell>
          <cell r="D25">
            <v>15080783</v>
          </cell>
          <cell r="E25">
            <v>14479368</v>
          </cell>
          <cell r="F25">
            <v>13622935</v>
          </cell>
          <cell r="G25">
            <v>12732768</v>
          </cell>
          <cell r="H25">
            <v>12488005</v>
          </cell>
          <cell r="I25">
            <v>10335342</v>
          </cell>
          <cell r="J25">
            <v>9277347</v>
          </cell>
          <cell r="K25">
            <v>7700061</v>
          </cell>
          <cell r="L25">
            <v>6799795</v>
          </cell>
          <cell r="M25" t="str">
            <v/>
          </cell>
          <cell r="N25">
            <v>4510531</v>
          </cell>
          <cell r="O25">
            <v>3669550</v>
          </cell>
          <cell r="P25">
            <v>3094113</v>
          </cell>
          <cell r="Q25">
            <v>2709138</v>
          </cell>
          <cell r="R25">
            <v>2070113</v>
          </cell>
          <cell r="S25">
            <v>1549737</v>
          </cell>
          <cell r="T25">
            <v>1394867</v>
          </cell>
        </row>
        <row r="26">
          <cell r="A26" t="str">
            <v>云南省</v>
          </cell>
          <cell r="B26" t="str">
            <v/>
          </cell>
          <cell r="C26">
            <v>17068501</v>
          </cell>
          <cell r="D26">
            <v>16694079</v>
          </cell>
          <cell r="E26">
            <v>16571342</v>
          </cell>
          <cell r="F26">
            <v>14833632</v>
          </cell>
          <cell r="G26">
            <v>14543783</v>
          </cell>
          <cell r="H26">
            <v>13292088</v>
          </cell>
          <cell r="I26">
            <v>11886446</v>
          </cell>
          <cell r="J26">
            <v>10455388</v>
          </cell>
          <cell r="K26">
            <v>9199396</v>
          </cell>
          <cell r="L26">
            <v>9006912</v>
          </cell>
          <cell r="M26" t="str">
            <v/>
          </cell>
          <cell r="N26">
            <v>6582935</v>
          </cell>
          <cell r="O26">
            <v>5336317</v>
          </cell>
          <cell r="P26">
            <v>4408081</v>
          </cell>
          <cell r="Q26">
            <v>3422932</v>
          </cell>
          <cell r="R26">
            <v>2757505</v>
          </cell>
          <cell r="S26">
            <v>2311083</v>
          </cell>
          <cell r="T26">
            <v>1985088</v>
          </cell>
        </row>
        <row r="27">
          <cell r="A27" t="str">
            <v>西藏自治区</v>
          </cell>
          <cell r="B27" t="str">
            <v/>
          </cell>
          <cell r="C27">
            <v>3643259</v>
          </cell>
          <cell r="D27">
            <v>3335508</v>
          </cell>
          <cell r="E27">
            <v>3164861</v>
          </cell>
          <cell r="F27">
            <v>2881230</v>
          </cell>
          <cell r="G27">
            <v>2562958</v>
          </cell>
          <cell r="H27">
            <v>2387658</v>
          </cell>
          <cell r="I27">
            <v>1857714</v>
          </cell>
          <cell r="J27">
            <v>1919434</v>
          </cell>
          <cell r="K27">
            <v>1529504</v>
          </cell>
          <cell r="L27">
            <v>1206744</v>
          </cell>
          <cell r="M27" t="str">
            <v/>
          </cell>
          <cell r="N27">
            <v>826102</v>
          </cell>
          <cell r="O27">
            <v>662293</v>
          </cell>
          <cell r="P27">
            <v>597448</v>
          </cell>
          <cell r="Q27">
            <v>494122</v>
          </cell>
          <cell r="R27">
            <v>420562</v>
          </cell>
          <cell r="S27">
            <v>276921</v>
          </cell>
          <cell r="T27">
            <v>301722</v>
          </cell>
        </row>
        <row r="28">
          <cell r="A28" t="str">
            <v>陕西省</v>
          </cell>
          <cell r="B28" t="str">
            <v/>
          </cell>
          <cell r="C28">
            <v>14954384</v>
          </cell>
          <cell r="D28">
            <v>14151375</v>
          </cell>
          <cell r="E28">
            <v>13169806</v>
          </cell>
          <cell r="F28">
            <v>12490355</v>
          </cell>
          <cell r="G28">
            <v>11375081</v>
          </cell>
          <cell r="H28">
            <v>10545862</v>
          </cell>
          <cell r="I28">
            <v>10049114</v>
          </cell>
          <cell r="J28">
            <v>9674438</v>
          </cell>
          <cell r="K28">
            <v>9101672</v>
          </cell>
          <cell r="L28">
            <v>8926920</v>
          </cell>
          <cell r="M28" t="str">
            <v/>
          </cell>
          <cell r="N28">
            <v>6838342</v>
          </cell>
          <cell r="O28">
            <v>5143635</v>
          </cell>
          <cell r="P28">
            <v>4637457</v>
          </cell>
          <cell r="Q28">
            <v>3806168</v>
          </cell>
          <cell r="R28">
            <v>2855270</v>
          </cell>
          <cell r="S28">
            <v>2288723</v>
          </cell>
          <cell r="T28">
            <v>2331533</v>
          </cell>
        </row>
        <row r="29">
          <cell r="A29" t="str">
            <v>甘肃省</v>
          </cell>
          <cell r="B29" t="str">
            <v/>
          </cell>
          <cell r="C29">
            <v>9055895</v>
          </cell>
          <cell r="D29">
            <v>8498438</v>
          </cell>
          <cell r="E29">
            <v>8440554</v>
          </cell>
          <cell r="F29">
            <v>7998741</v>
          </cell>
          <cell r="G29">
            <v>7404892</v>
          </cell>
          <cell r="H29">
            <v>7087547</v>
          </cell>
          <cell r="I29">
            <v>6706137</v>
          </cell>
          <cell r="J29">
            <v>6134547</v>
          </cell>
          <cell r="K29">
            <v>5181631</v>
          </cell>
          <cell r="L29">
            <v>4811034</v>
          </cell>
          <cell r="M29" t="str">
            <v/>
          </cell>
          <cell r="N29">
            <v>3608174</v>
          </cell>
          <cell r="O29">
            <v>3106736</v>
          </cell>
          <cell r="P29">
            <v>2761110</v>
          </cell>
          <cell r="Q29">
            <v>2310200</v>
          </cell>
          <cell r="R29">
            <v>1672565</v>
          </cell>
          <cell r="S29">
            <v>1321480</v>
          </cell>
          <cell r="T29">
            <v>1195074</v>
          </cell>
        </row>
        <row r="30">
          <cell r="A30" t="str">
            <v>青海省</v>
          </cell>
          <cell r="B30" t="str">
            <v/>
          </cell>
          <cell r="C30">
            <v>3085235</v>
          </cell>
          <cell r="D30">
            <v>3066904</v>
          </cell>
          <cell r="E30">
            <v>2931351</v>
          </cell>
          <cell r="F30">
            <v>2894894</v>
          </cell>
          <cell r="G30">
            <v>2640309</v>
          </cell>
          <cell r="H30">
            <v>2343469</v>
          </cell>
          <cell r="I30">
            <v>2162973</v>
          </cell>
          <cell r="J30">
            <v>2073501</v>
          </cell>
          <cell r="K30">
            <v>1976886</v>
          </cell>
          <cell r="L30">
            <v>1569408</v>
          </cell>
          <cell r="M30" t="str">
            <v/>
          </cell>
          <cell r="N30">
            <v>1552462</v>
          </cell>
          <cell r="O30">
            <v>1062206</v>
          </cell>
          <cell r="P30">
            <v>785820</v>
          </cell>
          <cell r="Q30">
            <v>608034</v>
          </cell>
          <cell r="R30">
            <v>458238</v>
          </cell>
          <cell r="S30">
            <v>373988</v>
          </cell>
          <cell r="T30">
            <v>287259</v>
          </cell>
        </row>
        <row r="31">
          <cell r="A31" t="str">
            <v>宁夏回族自治区</v>
          </cell>
          <cell r="B31" t="str">
            <v/>
          </cell>
          <cell r="C31">
            <v>3332220</v>
          </cell>
          <cell r="D31">
            <v>2838672</v>
          </cell>
          <cell r="E31">
            <v>2791933</v>
          </cell>
          <cell r="F31">
            <v>2532754</v>
          </cell>
          <cell r="G31">
            <v>2346978</v>
          </cell>
          <cell r="H31">
            <v>2288400</v>
          </cell>
          <cell r="I31">
            <v>2072544</v>
          </cell>
          <cell r="J31">
            <v>1963258</v>
          </cell>
          <cell r="K31">
            <v>1697964</v>
          </cell>
          <cell r="L31">
            <v>1578935</v>
          </cell>
          <cell r="M31" t="str">
            <v/>
          </cell>
          <cell r="N31">
            <v>1313862</v>
          </cell>
          <cell r="O31">
            <v>994671</v>
          </cell>
          <cell r="P31">
            <v>813071</v>
          </cell>
          <cell r="Q31">
            <v>702612</v>
          </cell>
          <cell r="R31">
            <v>636974</v>
          </cell>
          <cell r="S31">
            <v>398718</v>
          </cell>
          <cell r="T31">
            <v>363459</v>
          </cell>
        </row>
        <row r="32">
          <cell r="A32" t="str">
            <v>新疆维吾尔自治区</v>
          </cell>
          <cell r="B32" t="str">
            <v/>
          </cell>
          <cell r="C32">
            <v>11612882</v>
          </cell>
          <cell r="D32">
            <v>11146119</v>
          </cell>
          <cell r="E32">
            <v>11029496</v>
          </cell>
          <cell r="F32">
            <v>10214911</v>
          </cell>
          <cell r="G32">
            <v>9522617</v>
          </cell>
          <cell r="H32">
            <v>8462090</v>
          </cell>
          <cell r="I32">
            <v>7823914</v>
          </cell>
          <cell r="J32">
            <v>7132774</v>
          </cell>
          <cell r="K32">
            <v>6349792</v>
          </cell>
          <cell r="L32">
            <v>5989856</v>
          </cell>
          <cell r="M32" t="str">
            <v/>
          </cell>
          <cell r="N32">
            <v>4605867</v>
          </cell>
          <cell r="O32">
            <v>3655998</v>
          </cell>
          <cell r="P32">
            <v>2959264</v>
          </cell>
          <cell r="Q32">
            <v>2501661</v>
          </cell>
          <cell r="R32">
            <v>1916673</v>
          </cell>
          <cell r="S32">
            <v>1532703</v>
          </cell>
          <cell r="T32">
            <v>1527225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1227.9000000000001</v>
          </cell>
          <cell r="C2">
            <v>1171.1199999999999</v>
          </cell>
          <cell r="D2">
            <v>1147.83</v>
          </cell>
          <cell r="E2">
            <v>1138.29</v>
          </cell>
          <cell r="F2">
            <v>1137.18</v>
          </cell>
          <cell r="G2">
            <v>1025.51</v>
          </cell>
          <cell r="H2">
            <v>964.62</v>
          </cell>
          <cell r="I2">
            <v>887.37</v>
          </cell>
          <cell r="J2">
            <v>855.67</v>
          </cell>
          <cell r="K2">
            <v>742.05</v>
          </cell>
          <cell r="L2">
            <v>681.18</v>
          </cell>
          <cell r="M2">
            <v>628.65</v>
          </cell>
          <cell r="N2">
            <v>520.08000000000004</v>
          </cell>
          <cell r="O2">
            <v>450.22</v>
          </cell>
          <cell r="P2">
            <v>365.67</v>
          </cell>
          <cell r="Q2">
            <v>316.3</v>
          </cell>
          <cell r="R2">
            <v>263</v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491.79</v>
          </cell>
          <cell r="C3">
            <v>478.94</v>
          </cell>
          <cell r="D3">
            <v>479.25</v>
          </cell>
          <cell r="E3">
            <v>442.91</v>
          </cell>
          <cell r="F3">
            <v>467.63</v>
          </cell>
          <cell r="G3">
            <v>448.19</v>
          </cell>
          <cell r="H3">
            <v>434.59</v>
          </cell>
          <cell r="I3">
            <v>502.49</v>
          </cell>
          <cell r="J3">
            <v>507.44</v>
          </cell>
          <cell r="K3">
            <v>517.01</v>
          </cell>
          <cell r="L3">
            <v>461.36</v>
          </cell>
          <cell r="M3">
            <v>378.75</v>
          </cell>
          <cell r="N3">
            <v>302.32</v>
          </cell>
          <cell r="O3">
            <v>229.56</v>
          </cell>
          <cell r="P3">
            <v>173.61</v>
          </cell>
          <cell r="Q3">
            <v>141.69999999999999</v>
          </cell>
          <cell r="R3">
            <v>110.02</v>
          </cell>
          <cell r="S3" t="str">
            <v/>
          </cell>
          <cell r="T3" t="str">
            <v/>
          </cell>
        </row>
        <row r="4">
          <cell r="A4" t="str">
            <v>河北省</v>
          </cell>
          <cell r="B4">
            <v>1807.51</v>
          </cell>
          <cell r="C4">
            <v>1771.15</v>
          </cell>
          <cell r="D4">
            <v>1628.81</v>
          </cell>
          <cell r="E4">
            <v>1596.26</v>
          </cell>
          <cell r="F4">
            <v>1537.09</v>
          </cell>
          <cell r="G4">
            <v>1385.59</v>
          </cell>
          <cell r="H4">
            <v>1276.55</v>
          </cell>
          <cell r="I4">
            <v>1134.9000000000001</v>
          </cell>
          <cell r="J4">
            <v>1041.1600000000001</v>
          </cell>
          <cell r="K4">
            <v>868.87</v>
          </cell>
          <cell r="L4">
            <v>837.63</v>
          </cell>
          <cell r="M4">
            <v>865.54</v>
          </cell>
          <cell r="N4">
            <v>652.11</v>
          </cell>
          <cell r="O4">
            <v>514.29999999999995</v>
          </cell>
          <cell r="P4">
            <v>439.33</v>
          </cell>
          <cell r="Q4">
            <v>376.98</v>
          </cell>
          <cell r="R4">
            <v>283.39</v>
          </cell>
          <cell r="S4" t="str">
            <v/>
          </cell>
          <cell r="T4" t="str">
            <v/>
          </cell>
        </row>
        <row r="5">
          <cell r="A5" t="str">
            <v>山西省</v>
          </cell>
          <cell r="B5">
            <v>910.55</v>
          </cell>
          <cell r="C5">
            <v>861.35</v>
          </cell>
          <cell r="D5">
            <v>778</v>
          </cell>
          <cell r="E5">
            <v>733.36</v>
          </cell>
          <cell r="F5">
            <v>696.28</v>
          </cell>
          <cell r="G5">
            <v>668.03</v>
          </cell>
          <cell r="H5">
            <v>620.66999999999996</v>
          </cell>
          <cell r="I5">
            <v>606.97</v>
          </cell>
          <cell r="J5">
            <v>602.85</v>
          </cell>
          <cell r="K5">
            <v>507.28</v>
          </cell>
          <cell r="L5">
            <v>542.44000000000005</v>
          </cell>
          <cell r="M5">
            <v>558.03</v>
          </cell>
          <cell r="N5">
            <v>421.79</v>
          </cell>
          <cell r="O5">
            <v>328.58</v>
          </cell>
          <cell r="P5">
            <v>278.07</v>
          </cell>
          <cell r="Q5">
            <v>234.99</v>
          </cell>
          <cell r="R5">
            <v>181.22</v>
          </cell>
          <cell r="S5" t="str">
            <v/>
          </cell>
          <cell r="T5" t="str">
            <v/>
          </cell>
        </row>
        <row r="6">
          <cell r="A6" t="str">
            <v>内蒙古自治区</v>
          </cell>
          <cell r="B6">
            <v>774.62</v>
          </cell>
          <cell r="C6">
            <v>692.38</v>
          </cell>
          <cell r="D6">
            <v>641.29</v>
          </cell>
          <cell r="E6">
            <v>642.16999999999996</v>
          </cell>
          <cell r="F6">
            <v>609.97</v>
          </cell>
          <cell r="G6">
            <v>576.33000000000004</v>
          </cell>
          <cell r="H6">
            <v>561.85</v>
          </cell>
          <cell r="I6">
            <v>554.97</v>
          </cell>
          <cell r="J6">
            <v>536.53</v>
          </cell>
          <cell r="K6">
            <v>477.77</v>
          </cell>
          <cell r="L6">
            <v>456.87</v>
          </cell>
          <cell r="M6">
            <v>439.97</v>
          </cell>
          <cell r="N6">
            <v>390.69</v>
          </cell>
          <cell r="O6">
            <v>322.11</v>
          </cell>
          <cell r="P6">
            <v>243.48</v>
          </cell>
          <cell r="Q6">
            <v>206.4</v>
          </cell>
          <cell r="R6">
            <v>153.57</v>
          </cell>
          <cell r="S6" t="str">
            <v/>
          </cell>
          <cell r="T6" t="str">
            <v/>
          </cell>
        </row>
        <row r="7">
          <cell r="A7" t="str">
            <v>辽宁省</v>
          </cell>
          <cell r="B7">
            <v>737.49</v>
          </cell>
          <cell r="C7">
            <v>745.91</v>
          </cell>
          <cell r="D7">
            <v>703.64</v>
          </cell>
          <cell r="E7">
            <v>741.15</v>
          </cell>
          <cell r="F7">
            <v>702.38</v>
          </cell>
          <cell r="G7">
            <v>653.88</v>
          </cell>
          <cell r="H7">
            <v>648.05999999999995</v>
          </cell>
          <cell r="I7">
            <v>633.96</v>
          </cell>
          <cell r="J7">
            <v>610.24</v>
          </cell>
          <cell r="K7">
            <v>604.49</v>
          </cell>
          <cell r="L7">
            <v>669.48</v>
          </cell>
          <cell r="M7">
            <v>728.79</v>
          </cell>
          <cell r="N7">
            <v>544.09</v>
          </cell>
          <cell r="O7">
            <v>405.39</v>
          </cell>
          <cell r="P7">
            <v>346.73</v>
          </cell>
          <cell r="Q7">
            <v>306.36</v>
          </cell>
          <cell r="R7">
            <v>252.13</v>
          </cell>
          <cell r="S7" t="str">
            <v/>
          </cell>
          <cell r="T7" t="str">
            <v/>
          </cell>
        </row>
        <row r="8">
          <cell r="A8" t="str">
            <v>吉林省</v>
          </cell>
          <cell r="B8">
            <v>535.13</v>
          </cell>
          <cell r="C8">
            <v>497.82</v>
          </cell>
          <cell r="D8">
            <v>486.96</v>
          </cell>
          <cell r="E8">
            <v>526.69000000000005</v>
          </cell>
          <cell r="F8">
            <v>500.53</v>
          </cell>
          <cell r="G8">
            <v>513.82000000000005</v>
          </cell>
          <cell r="H8">
            <v>508.09</v>
          </cell>
          <cell r="I8">
            <v>499.7</v>
          </cell>
          <cell r="J8">
            <v>477.57</v>
          </cell>
          <cell r="K8">
            <v>407.1</v>
          </cell>
          <cell r="L8">
            <v>422.09</v>
          </cell>
          <cell r="M8">
            <v>451.05</v>
          </cell>
          <cell r="N8">
            <v>319.82</v>
          </cell>
          <cell r="O8">
            <v>250.2</v>
          </cell>
          <cell r="P8">
            <v>216.99</v>
          </cell>
          <cell r="Q8">
            <v>188.03</v>
          </cell>
          <cell r="R8">
            <v>144.41999999999999</v>
          </cell>
          <cell r="S8" t="str">
            <v/>
          </cell>
          <cell r="T8" t="str">
            <v/>
          </cell>
        </row>
        <row r="9">
          <cell r="A9" t="str">
            <v>黑龙江省</v>
          </cell>
          <cell r="B9">
            <v>608.69000000000005</v>
          </cell>
          <cell r="C9">
            <v>594.39</v>
          </cell>
          <cell r="D9">
            <v>570.95000000000005</v>
          </cell>
          <cell r="E9">
            <v>562.41999999999996</v>
          </cell>
          <cell r="F9">
            <v>555.13</v>
          </cell>
          <cell r="G9">
            <v>544.38</v>
          </cell>
          <cell r="H9">
            <v>573.11</v>
          </cell>
          <cell r="I9">
            <v>558.87</v>
          </cell>
          <cell r="J9">
            <v>549.66</v>
          </cell>
          <cell r="K9">
            <v>505.94</v>
          </cell>
          <cell r="L9">
            <v>501.28</v>
          </cell>
          <cell r="M9">
            <v>544.79</v>
          </cell>
          <cell r="N9">
            <v>373.83</v>
          </cell>
          <cell r="O9">
            <v>299.14</v>
          </cell>
          <cell r="P9">
            <v>266.61</v>
          </cell>
          <cell r="Q9">
            <v>256.62</v>
          </cell>
          <cell r="R9">
            <v>199.75</v>
          </cell>
          <cell r="S9" t="str">
            <v/>
          </cell>
          <cell r="T9" t="str">
            <v/>
          </cell>
        </row>
        <row r="10">
          <cell r="A10" t="str">
            <v>上海市</v>
          </cell>
          <cell r="B10">
            <v>1206.1400000000001</v>
          </cell>
          <cell r="C10">
            <v>1122.57</v>
          </cell>
          <cell r="D10">
            <v>1039.47</v>
          </cell>
          <cell r="E10">
            <v>1000.59</v>
          </cell>
          <cell r="F10">
            <v>995.7</v>
          </cell>
          <cell r="G10">
            <v>917.99</v>
          </cell>
          <cell r="H10">
            <v>874.1</v>
          </cell>
          <cell r="I10">
            <v>840.97</v>
          </cell>
          <cell r="J10">
            <v>767.32</v>
          </cell>
          <cell r="K10">
            <v>695.63</v>
          </cell>
          <cell r="L10">
            <v>679.54</v>
          </cell>
          <cell r="M10">
            <v>648.95000000000005</v>
          </cell>
          <cell r="N10">
            <v>549.24</v>
          </cell>
          <cell r="O10">
            <v>417.28</v>
          </cell>
          <cell r="P10">
            <v>346.95</v>
          </cell>
          <cell r="Q10">
            <v>326.06</v>
          </cell>
          <cell r="R10">
            <v>283.33</v>
          </cell>
          <cell r="S10" t="str">
            <v/>
          </cell>
          <cell r="T10" t="str">
            <v/>
          </cell>
        </row>
        <row r="11">
          <cell r="A11" t="str">
            <v>江苏省</v>
          </cell>
          <cell r="B11">
            <v>2709.98</v>
          </cell>
          <cell r="C11">
            <v>2598.0500000000002</v>
          </cell>
          <cell r="D11">
            <v>2563.41</v>
          </cell>
          <cell r="E11">
            <v>2406.5300000000002</v>
          </cell>
          <cell r="F11">
            <v>2213.84</v>
          </cell>
          <cell r="G11">
            <v>2055.56</v>
          </cell>
          <cell r="H11">
            <v>1979.57</v>
          </cell>
          <cell r="I11">
            <v>1842.94</v>
          </cell>
          <cell r="J11">
            <v>1746.22</v>
          </cell>
          <cell r="K11">
            <v>1504.86</v>
          </cell>
          <cell r="L11">
            <v>1434.99</v>
          </cell>
          <cell r="M11">
            <v>1350.61</v>
          </cell>
          <cell r="N11">
            <v>1093.22</v>
          </cell>
          <cell r="O11">
            <v>865.36</v>
          </cell>
          <cell r="P11">
            <v>680.63</v>
          </cell>
          <cell r="Q11">
            <v>592.6</v>
          </cell>
          <cell r="R11">
            <v>492.9</v>
          </cell>
          <cell r="S11" t="str">
            <v/>
          </cell>
          <cell r="T11" t="str">
            <v/>
          </cell>
        </row>
        <row r="12">
          <cell r="A12" t="str">
            <v>浙江省</v>
          </cell>
          <cell r="B12">
            <v>2365.17</v>
          </cell>
          <cell r="C12">
            <v>2197.2600000000002</v>
          </cell>
          <cell r="D12">
            <v>2039.52</v>
          </cell>
          <cell r="E12">
            <v>1881.09</v>
          </cell>
          <cell r="F12">
            <v>1764.69</v>
          </cell>
          <cell r="G12">
            <v>1572.47</v>
          </cell>
          <cell r="H12">
            <v>1430.15</v>
          </cell>
          <cell r="I12">
            <v>1300.03</v>
          </cell>
          <cell r="J12">
            <v>1264.93</v>
          </cell>
          <cell r="K12">
            <v>1030.99</v>
          </cell>
          <cell r="L12">
            <v>950.07</v>
          </cell>
          <cell r="M12">
            <v>877.86</v>
          </cell>
          <cell r="N12">
            <v>751.42</v>
          </cell>
          <cell r="O12">
            <v>606.54</v>
          </cell>
          <cell r="P12">
            <v>519.33000000000004</v>
          </cell>
          <cell r="Q12">
            <v>453.99</v>
          </cell>
          <cell r="R12">
            <v>383.89</v>
          </cell>
          <cell r="S12" t="str">
            <v/>
          </cell>
          <cell r="T12" t="str">
            <v/>
          </cell>
        </row>
        <row r="13">
          <cell r="A13" t="str">
            <v>安徽省</v>
          </cell>
          <cell r="B13">
            <v>1516.66</v>
          </cell>
          <cell r="C13">
            <v>1420.87</v>
          </cell>
          <cell r="D13">
            <v>1315.66</v>
          </cell>
          <cell r="E13">
            <v>1261.8599999999999</v>
          </cell>
          <cell r="F13">
            <v>1222.21</v>
          </cell>
          <cell r="G13">
            <v>1113.26</v>
          </cell>
          <cell r="H13">
            <v>1014.91</v>
          </cell>
          <cell r="I13">
            <v>910.87</v>
          </cell>
          <cell r="J13">
            <v>856.73</v>
          </cell>
          <cell r="K13">
            <v>743.07</v>
          </cell>
          <cell r="L13">
            <v>736.59</v>
          </cell>
          <cell r="M13">
            <v>717.94</v>
          </cell>
          <cell r="N13">
            <v>564.71</v>
          </cell>
          <cell r="O13">
            <v>386.31</v>
          </cell>
          <cell r="P13">
            <v>323.79000000000002</v>
          </cell>
          <cell r="Q13">
            <v>286.26</v>
          </cell>
          <cell r="R13">
            <v>212.97</v>
          </cell>
          <cell r="S13" t="str">
            <v/>
          </cell>
          <cell r="T13" t="str">
            <v/>
          </cell>
        </row>
        <row r="14">
          <cell r="A14" t="str">
            <v>福建省</v>
          </cell>
          <cell r="B14">
            <v>1257.68</v>
          </cell>
          <cell r="C14">
            <v>1217.26</v>
          </cell>
          <cell r="D14">
            <v>1079.81</v>
          </cell>
          <cell r="E14">
            <v>1031.57</v>
          </cell>
          <cell r="F14">
            <v>968.54</v>
          </cell>
          <cell r="G14">
            <v>925.06</v>
          </cell>
          <cell r="H14">
            <v>842.21</v>
          </cell>
          <cell r="I14">
            <v>789.11</v>
          </cell>
          <cell r="J14">
            <v>757.51</v>
          </cell>
          <cell r="K14">
            <v>634.6</v>
          </cell>
          <cell r="L14">
            <v>574.91</v>
          </cell>
          <cell r="M14">
            <v>562.29999999999995</v>
          </cell>
          <cell r="N14">
            <v>406.73</v>
          </cell>
          <cell r="O14">
            <v>327.77</v>
          </cell>
          <cell r="P14">
            <v>277.55</v>
          </cell>
          <cell r="Q14">
            <v>233.29</v>
          </cell>
          <cell r="R14">
            <v>183.66</v>
          </cell>
          <cell r="S14" t="str">
            <v/>
          </cell>
          <cell r="T14" t="str">
            <v/>
          </cell>
        </row>
        <row r="15">
          <cell r="A15" t="str">
            <v>江西省</v>
          </cell>
          <cell r="B15">
            <v>1376.21</v>
          </cell>
          <cell r="C15">
            <v>1320.01</v>
          </cell>
          <cell r="D15">
            <v>1249.0999999999999</v>
          </cell>
          <cell r="E15">
            <v>1223.5899999999999</v>
          </cell>
          <cell r="F15">
            <v>1148.5</v>
          </cell>
          <cell r="G15">
            <v>1054.4100000000001</v>
          </cell>
          <cell r="H15">
            <v>940.57</v>
          </cell>
          <cell r="I15">
            <v>848.88</v>
          </cell>
          <cell r="J15">
            <v>793.27</v>
          </cell>
          <cell r="K15">
            <v>711.72</v>
          </cell>
          <cell r="L15">
            <v>664.53</v>
          </cell>
          <cell r="M15">
            <v>622.05999999999995</v>
          </cell>
          <cell r="N15">
            <v>474.43</v>
          </cell>
          <cell r="O15">
            <v>297.5</v>
          </cell>
          <cell r="P15">
            <v>251.93</v>
          </cell>
          <cell r="Q15">
            <v>206.86</v>
          </cell>
          <cell r="R15">
            <v>173.81</v>
          </cell>
          <cell r="S15" t="str">
            <v/>
          </cell>
          <cell r="T15" t="str">
            <v/>
          </cell>
        </row>
        <row r="16">
          <cell r="A16" t="str">
            <v>山东省</v>
          </cell>
          <cell r="B16">
            <v>2713.74</v>
          </cell>
          <cell r="C16">
            <v>2626.48</v>
          </cell>
          <cell r="D16">
            <v>2411.09</v>
          </cell>
          <cell r="E16">
            <v>2283.84</v>
          </cell>
          <cell r="F16">
            <v>2156.14</v>
          </cell>
          <cell r="G16">
            <v>2006.5</v>
          </cell>
          <cell r="H16">
            <v>1890</v>
          </cell>
          <cell r="I16">
            <v>1825.99</v>
          </cell>
          <cell r="J16">
            <v>1690.62</v>
          </cell>
          <cell r="K16">
            <v>1461.05</v>
          </cell>
          <cell r="L16">
            <v>1399.67</v>
          </cell>
          <cell r="M16">
            <v>1311.8</v>
          </cell>
          <cell r="N16">
            <v>1047.9000000000001</v>
          </cell>
          <cell r="O16">
            <v>770.45</v>
          </cell>
          <cell r="P16">
            <v>613.49</v>
          </cell>
          <cell r="Q16">
            <v>550.99</v>
          </cell>
          <cell r="R16">
            <v>453.36</v>
          </cell>
          <cell r="S16" t="str">
            <v/>
          </cell>
          <cell r="T16" t="str">
            <v/>
          </cell>
        </row>
        <row r="17">
          <cell r="A17" t="str">
            <v>河南省</v>
          </cell>
          <cell r="B17">
            <v>1993.35</v>
          </cell>
          <cell r="C17">
            <v>1895.57</v>
          </cell>
          <cell r="D17">
            <v>1786.41</v>
          </cell>
          <cell r="E17">
            <v>1882.56</v>
          </cell>
          <cell r="F17">
            <v>1810.71</v>
          </cell>
          <cell r="G17">
            <v>1664.67</v>
          </cell>
          <cell r="H17">
            <v>1493.11</v>
          </cell>
          <cell r="I17">
            <v>1343.76</v>
          </cell>
          <cell r="J17">
            <v>1271</v>
          </cell>
          <cell r="K17">
            <v>1201.3800000000001</v>
          </cell>
          <cell r="L17">
            <v>1171.52</v>
          </cell>
          <cell r="M17">
            <v>1106.51</v>
          </cell>
          <cell r="N17">
            <v>857.14</v>
          </cell>
          <cell r="O17">
            <v>609.37</v>
          </cell>
          <cell r="P17">
            <v>526.14</v>
          </cell>
          <cell r="Q17">
            <v>444.03</v>
          </cell>
          <cell r="R17">
            <v>366.12</v>
          </cell>
          <cell r="S17" t="str">
            <v/>
          </cell>
          <cell r="T17" t="str">
            <v/>
          </cell>
        </row>
        <row r="18">
          <cell r="A18" t="str">
            <v>湖北省</v>
          </cell>
          <cell r="B18">
            <v>1357.8</v>
          </cell>
          <cell r="C18">
            <v>1279.08</v>
          </cell>
          <cell r="D18">
            <v>1201.93</v>
          </cell>
          <cell r="E18">
            <v>1192.02</v>
          </cell>
          <cell r="F18">
            <v>1147.0999999999999</v>
          </cell>
          <cell r="G18">
            <v>1065.6400000000001</v>
          </cell>
          <cell r="H18">
            <v>1101.3499999999999</v>
          </cell>
          <cell r="I18">
            <v>1047.3699999999999</v>
          </cell>
          <cell r="J18">
            <v>913.05</v>
          </cell>
          <cell r="K18">
            <v>773.35</v>
          </cell>
          <cell r="L18">
            <v>690.63</v>
          </cell>
          <cell r="M18">
            <v>732.37</v>
          </cell>
          <cell r="N18">
            <v>488.16</v>
          </cell>
          <cell r="O18">
            <v>366.57</v>
          </cell>
          <cell r="P18">
            <v>317.29000000000002</v>
          </cell>
          <cell r="Q18">
            <v>284.19</v>
          </cell>
          <cell r="R18">
            <v>217.2</v>
          </cell>
          <cell r="S18" t="str">
            <v/>
          </cell>
          <cell r="T18" t="str">
            <v/>
          </cell>
        </row>
        <row r="19">
          <cell r="A19" t="str">
            <v>湖南省</v>
          </cell>
          <cell r="B19">
            <v>1579.39</v>
          </cell>
          <cell r="C19">
            <v>1500.39</v>
          </cell>
          <cell r="D19">
            <v>1373.63</v>
          </cell>
          <cell r="E19">
            <v>1325.25</v>
          </cell>
          <cell r="F19">
            <v>1270.02</v>
          </cell>
          <cell r="G19">
            <v>1186.72</v>
          </cell>
          <cell r="H19">
            <v>1115.33</v>
          </cell>
          <cell r="I19">
            <v>1032.3699999999999</v>
          </cell>
          <cell r="J19">
            <v>928.54</v>
          </cell>
          <cell r="K19">
            <v>833.27</v>
          </cell>
          <cell r="L19">
            <v>809.45</v>
          </cell>
          <cell r="M19">
            <v>807.58</v>
          </cell>
          <cell r="N19">
            <v>540.83000000000004</v>
          </cell>
          <cell r="O19">
            <v>403.1</v>
          </cell>
          <cell r="P19">
            <v>357.58</v>
          </cell>
          <cell r="Q19">
            <v>311.26</v>
          </cell>
          <cell r="R19">
            <v>228.52</v>
          </cell>
          <cell r="S19" t="str">
            <v/>
          </cell>
          <cell r="T19" t="str">
            <v/>
          </cell>
        </row>
        <row r="20">
          <cell r="A20" t="str">
            <v>广东省</v>
          </cell>
          <cell r="B20">
            <v>4004.45</v>
          </cell>
          <cell r="C20">
            <v>3871.14</v>
          </cell>
          <cell r="D20">
            <v>3796.69</v>
          </cell>
          <cell r="E20">
            <v>3510.56</v>
          </cell>
          <cell r="F20">
            <v>3210.51</v>
          </cell>
          <cell r="G20">
            <v>2792.9</v>
          </cell>
          <cell r="H20">
            <v>2575.52</v>
          </cell>
          <cell r="I20">
            <v>2318.4699999999998</v>
          </cell>
          <cell r="J20">
            <v>2040.65</v>
          </cell>
          <cell r="K20">
            <v>1808.97</v>
          </cell>
          <cell r="L20">
            <v>1744.59</v>
          </cell>
          <cell r="M20">
            <v>1501.22</v>
          </cell>
          <cell r="N20">
            <v>1227.8699999999999</v>
          </cell>
          <cell r="O20">
            <v>921.48</v>
          </cell>
          <cell r="P20">
            <v>803.2</v>
          </cell>
          <cell r="Q20">
            <v>703.33</v>
          </cell>
          <cell r="R20">
            <v>575.9</v>
          </cell>
          <cell r="S20" t="str">
            <v/>
          </cell>
          <cell r="T20" t="str">
            <v/>
          </cell>
        </row>
        <row r="21">
          <cell r="A21" t="str">
            <v>广西壮族自治区</v>
          </cell>
          <cell r="B21">
            <v>1187.1400000000001</v>
          </cell>
          <cell r="C21">
            <v>1141.72</v>
          </cell>
          <cell r="D21">
            <v>1094.08</v>
          </cell>
          <cell r="E21">
            <v>1061.0999999999999</v>
          </cell>
          <cell r="F21">
            <v>1014.52</v>
          </cell>
          <cell r="G21">
            <v>933.22</v>
          </cell>
          <cell r="H21">
            <v>920.2</v>
          </cell>
          <cell r="I21">
            <v>854.55</v>
          </cell>
          <cell r="J21">
            <v>789.69</v>
          </cell>
          <cell r="K21">
            <v>660.53</v>
          </cell>
          <cell r="L21">
            <v>609.92999999999995</v>
          </cell>
          <cell r="M21">
            <v>589.24</v>
          </cell>
          <cell r="N21">
            <v>456.89</v>
          </cell>
          <cell r="O21">
            <v>366.84</v>
          </cell>
          <cell r="P21">
            <v>296.60000000000002</v>
          </cell>
          <cell r="Q21">
            <v>251.22</v>
          </cell>
          <cell r="R21">
            <v>189.38</v>
          </cell>
          <cell r="S21" t="str">
            <v/>
          </cell>
          <cell r="T21" t="str">
            <v/>
          </cell>
        </row>
        <row r="22">
          <cell r="A22" t="str">
            <v>海南省</v>
          </cell>
          <cell r="B22">
            <v>361.96</v>
          </cell>
          <cell r="C22">
            <v>313.91000000000003</v>
          </cell>
          <cell r="D22">
            <v>295.10000000000002</v>
          </cell>
          <cell r="E22">
            <v>295.83999999999997</v>
          </cell>
          <cell r="F22">
            <v>273.5</v>
          </cell>
          <cell r="G22">
            <v>248.98</v>
          </cell>
          <cell r="H22">
            <v>220.87</v>
          </cell>
          <cell r="I22">
            <v>214.24</v>
          </cell>
          <cell r="J22">
            <v>206.84</v>
          </cell>
          <cell r="K22">
            <v>175.95</v>
          </cell>
          <cell r="L22">
            <v>174.57</v>
          </cell>
          <cell r="M22">
            <v>158.79</v>
          </cell>
          <cell r="N22">
            <v>127.27</v>
          </cell>
          <cell r="O22">
            <v>98.33</v>
          </cell>
          <cell r="P22">
            <v>74.5</v>
          </cell>
          <cell r="Q22">
            <v>55.63</v>
          </cell>
          <cell r="R22">
            <v>40.33</v>
          </cell>
          <cell r="S22" t="str">
            <v/>
          </cell>
          <cell r="T22" t="str">
            <v/>
          </cell>
        </row>
        <row r="23">
          <cell r="A23" t="str">
            <v>重庆市</v>
          </cell>
          <cell r="B23">
            <v>855.97</v>
          </cell>
          <cell r="C23">
            <v>822.17</v>
          </cell>
          <cell r="D23">
            <v>794.95</v>
          </cell>
          <cell r="E23">
            <v>754.97</v>
          </cell>
          <cell r="F23">
            <v>728.26</v>
          </cell>
          <cell r="G23">
            <v>680.99</v>
          </cell>
          <cell r="H23">
            <v>626.29999999999995</v>
          </cell>
          <cell r="I23">
            <v>575.17999999999995</v>
          </cell>
          <cell r="J23">
            <v>536.24</v>
          </cell>
          <cell r="K23">
            <v>469.98</v>
          </cell>
          <cell r="L23">
            <v>437.28</v>
          </cell>
          <cell r="M23">
            <v>471.49</v>
          </cell>
          <cell r="N23">
            <v>318.7</v>
          </cell>
          <cell r="O23">
            <v>240.46</v>
          </cell>
          <cell r="P23">
            <v>190.28</v>
          </cell>
          <cell r="Q23">
            <v>153.5</v>
          </cell>
          <cell r="R23">
            <v>121.55</v>
          </cell>
          <cell r="S23" t="str">
            <v/>
          </cell>
          <cell r="T23" t="str">
            <v/>
          </cell>
        </row>
        <row r="24">
          <cell r="A24" t="str">
            <v>四川省</v>
          </cell>
          <cell r="B24">
            <v>1949.2</v>
          </cell>
          <cell r="C24">
            <v>1865.04</v>
          </cell>
          <cell r="D24">
            <v>1733.04</v>
          </cell>
          <cell r="E24">
            <v>1686.16</v>
          </cell>
          <cell r="F24">
            <v>1578.88</v>
          </cell>
          <cell r="G24">
            <v>1461.78</v>
          </cell>
          <cell r="H24">
            <v>1389.2</v>
          </cell>
          <cell r="I24">
            <v>1301.8499999999999</v>
          </cell>
          <cell r="J24">
            <v>1252.33</v>
          </cell>
          <cell r="K24">
            <v>1056.9100000000001</v>
          </cell>
          <cell r="L24">
            <v>1036.4100000000001</v>
          </cell>
          <cell r="M24">
            <v>993.2</v>
          </cell>
          <cell r="N24">
            <v>684.66</v>
          </cell>
          <cell r="O24">
            <v>540.65</v>
          </cell>
          <cell r="P24">
            <v>451.44</v>
          </cell>
          <cell r="Q24">
            <v>369.28</v>
          </cell>
          <cell r="R24">
            <v>292.86</v>
          </cell>
          <cell r="S24" t="str">
            <v/>
          </cell>
          <cell r="T24" t="str">
            <v/>
          </cell>
        </row>
        <row r="25">
          <cell r="A25" t="str">
            <v>贵州省</v>
          </cell>
          <cell r="B25">
            <v>1202.79</v>
          </cell>
          <cell r="C25">
            <v>1155.33</v>
          </cell>
          <cell r="D25">
            <v>1129.3499999999999</v>
          </cell>
          <cell r="E25">
            <v>1073.3399999999999</v>
          </cell>
          <cell r="F25">
            <v>1067.6199999999999</v>
          </cell>
          <cell r="G25">
            <v>985.95</v>
          </cell>
          <cell r="H25">
            <v>901.96</v>
          </cell>
          <cell r="I25">
            <v>843.54</v>
          </cell>
          <cell r="J25">
            <v>772.91</v>
          </cell>
          <cell r="K25">
            <v>637.03</v>
          </cell>
          <cell r="L25">
            <v>560.66999999999996</v>
          </cell>
          <cell r="M25">
            <v>500.51</v>
          </cell>
          <cell r="N25">
            <v>376.86</v>
          </cell>
          <cell r="O25">
            <v>292.06</v>
          </cell>
          <cell r="P25">
            <v>256.72000000000003</v>
          </cell>
          <cell r="Q25">
            <v>229.77</v>
          </cell>
          <cell r="R25">
            <v>166.27</v>
          </cell>
          <cell r="S25" t="str">
            <v/>
          </cell>
          <cell r="T25" t="str">
            <v/>
          </cell>
        </row>
        <row r="26">
          <cell r="A26" t="str">
            <v>云南省</v>
          </cell>
          <cell r="B26">
            <v>1173.93</v>
          </cell>
          <cell r="C26">
            <v>1164.8900000000001</v>
          </cell>
          <cell r="D26">
            <v>1143.3</v>
          </cell>
          <cell r="E26">
            <v>1162.02</v>
          </cell>
          <cell r="F26">
            <v>1069.8499999999999</v>
          </cell>
          <cell r="G26">
            <v>1077.43</v>
          </cell>
          <cell r="H26">
            <v>998.33</v>
          </cell>
          <cell r="I26">
            <v>871.14</v>
          </cell>
          <cell r="J26">
            <v>767.46</v>
          </cell>
          <cell r="K26">
            <v>674.94</v>
          </cell>
          <cell r="L26">
            <v>685.97</v>
          </cell>
          <cell r="M26">
            <v>674.82</v>
          </cell>
          <cell r="N26">
            <v>483</v>
          </cell>
          <cell r="O26">
            <v>374.79</v>
          </cell>
          <cell r="P26">
            <v>308.18</v>
          </cell>
          <cell r="Q26">
            <v>241.95</v>
          </cell>
          <cell r="R26">
            <v>190.54</v>
          </cell>
          <cell r="S26" t="str">
            <v/>
          </cell>
          <cell r="T26" t="str">
            <v/>
          </cell>
        </row>
        <row r="27">
          <cell r="A27" t="str">
            <v>西藏自治区</v>
          </cell>
          <cell r="B27">
            <v>335.32</v>
          </cell>
          <cell r="C27">
            <v>316.67</v>
          </cell>
          <cell r="D27">
            <v>259.13</v>
          </cell>
          <cell r="E27">
            <v>273.89</v>
          </cell>
          <cell r="F27">
            <v>263.26</v>
          </cell>
          <cell r="G27">
            <v>232.15</v>
          </cell>
          <cell r="H27">
            <v>227.2</v>
          </cell>
          <cell r="I27">
            <v>169.64</v>
          </cell>
          <cell r="J27">
            <v>167.27</v>
          </cell>
          <cell r="K27">
            <v>142.08000000000001</v>
          </cell>
          <cell r="L27">
            <v>107.18</v>
          </cell>
          <cell r="M27">
            <v>94.48</v>
          </cell>
          <cell r="N27">
            <v>77.81</v>
          </cell>
          <cell r="O27">
            <v>60.8</v>
          </cell>
          <cell r="P27">
            <v>61.04</v>
          </cell>
          <cell r="Q27">
            <v>47.08</v>
          </cell>
          <cell r="R27">
            <v>33.57</v>
          </cell>
          <cell r="S27" t="str">
            <v/>
          </cell>
          <cell r="T27" t="str">
            <v/>
          </cell>
        </row>
        <row r="28">
          <cell r="A28" t="str">
            <v>陕西省</v>
          </cell>
          <cell r="B28">
            <v>1089.44</v>
          </cell>
          <cell r="C28">
            <v>1060.3800000000001</v>
          </cell>
          <cell r="D28">
            <v>1025</v>
          </cell>
          <cell r="E28">
            <v>998.58</v>
          </cell>
          <cell r="F28">
            <v>951.23</v>
          </cell>
          <cell r="G28">
            <v>871.44</v>
          </cell>
          <cell r="H28">
            <v>828.25</v>
          </cell>
          <cell r="I28">
            <v>777.53</v>
          </cell>
          <cell r="J28">
            <v>758.07</v>
          </cell>
          <cell r="K28">
            <v>693.83</v>
          </cell>
          <cell r="L28">
            <v>710.11</v>
          </cell>
          <cell r="M28">
            <v>703.34</v>
          </cell>
          <cell r="N28">
            <v>529.46</v>
          </cell>
          <cell r="O28">
            <v>377.79</v>
          </cell>
          <cell r="P28">
            <v>310.95999999999998</v>
          </cell>
          <cell r="Q28">
            <v>264.91000000000003</v>
          </cell>
          <cell r="R28">
            <v>184.52</v>
          </cell>
          <cell r="S28" t="str">
            <v/>
          </cell>
          <cell r="T28" t="str">
            <v/>
          </cell>
        </row>
        <row r="29">
          <cell r="A29" t="str">
            <v>甘肃省</v>
          </cell>
          <cell r="B29">
            <v>715.57</v>
          </cell>
          <cell r="C29">
            <v>699.58</v>
          </cell>
          <cell r="D29">
            <v>661.92</v>
          </cell>
          <cell r="E29">
            <v>662.99</v>
          </cell>
          <cell r="F29">
            <v>636.04999999999995</v>
          </cell>
          <cell r="G29">
            <v>592.96</v>
          </cell>
          <cell r="H29">
            <v>567.35</v>
          </cell>
          <cell r="I29">
            <v>548.95000000000005</v>
          </cell>
          <cell r="J29">
            <v>498.33</v>
          </cell>
          <cell r="K29">
            <v>401.26</v>
          </cell>
          <cell r="L29">
            <v>377.06</v>
          </cell>
          <cell r="M29">
            <v>367.92</v>
          </cell>
          <cell r="N29">
            <v>284.33</v>
          </cell>
          <cell r="O29">
            <v>228.23</v>
          </cell>
          <cell r="P29">
            <v>206.36</v>
          </cell>
          <cell r="Q29">
            <v>182.93</v>
          </cell>
          <cell r="R29">
            <v>123.97</v>
          </cell>
          <cell r="S29" t="str">
            <v/>
          </cell>
          <cell r="T29" t="str">
            <v/>
          </cell>
        </row>
        <row r="30">
          <cell r="A30" t="str">
            <v>青海省</v>
          </cell>
          <cell r="B30">
            <v>234.05</v>
          </cell>
          <cell r="C30">
            <v>220.95</v>
          </cell>
          <cell r="D30">
            <v>221.21</v>
          </cell>
          <cell r="E30">
            <v>218.14</v>
          </cell>
          <cell r="F30">
            <v>221.37</v>
          </cell>
          <cell r="G30">
            <v>199.1</v>
          </cell>
          <cell r="H30">
            <v>187.51</v>
          </cell>
          <cell r="I30">
            <v>171.36</v>
          </cell>
          <cell r="J30">
            <v>163.19</v>
          </cell>
          <cell r="K30">
            <v>156.31</v>
          </cell>
          <cell r="L30">
            <v>121.51</v>
          </cell>
          <cell r="M30">
            <v>171.81</v>
          </cell>
          <cell r="N30">
            <v>130.11000000000001</v>
          </cell>
          <cell r="O30">
            <v>82.47</v>
          </cell>
          <cell r="P30">
            <v>61.82</v>
          </cell>
          <cell r="Q30">
            <v>48.81</v>
          </cell>
          <cell r="R30">
            <v>34.85</v>
          </cell>
          <cell r="S30" t="str">
            <v/>
          </cell>
          <cell r="T30" t="str">
            <v/>
          </cell>
        </row>
        <row r="31">
          <cell r="A31" t="str">
            <v>宁夏回族自治区</v>
          </cell>
          <cell r="B31">
            <v>223.69</v>
          </cell>
          <cell r="C31">
            <v>212.35</v>
          </cell>
          <cell r="D31">
            <v>200.01</v>
          </cell>
          <cell r="E31">
            <v>208.42</v>
          </cell>
          <cell r="F31">
            <v>179.33</v>
          </cell>
          <cell r="G31">
            <v>170.47</v>
          </cell>
          <cell r="H31">
            <v>170.65</v>
          </cell>
          <cell r="I31">
            <v>152.57</v>
          </cell>
          <cell r="J31">
            <v>142.51</v>
          </cell>
          <cell r="K31">
            <v>122.68</v>
          </cell>
          <cell r="L31">
            <v>112.95</v>
          </cell>
          <cell r="M31">
            <v>106.45</v>
          </cell>
          <cell r="N31">
            <v>103.02</v>
          </cell>
          <cell r="O31">
            <v>81.59</v>
          </cell>
          <cell r="P31">
            <v>63.5</v>
          </cell>
          <cell r="Q31">
            <v>54.06</v>
          </cell>
          <cell r="R31">
            <v>47.31</v>
          </cell>
          <cell r="S31" t="str">
            <v/>
          </cell>
          <cell r="T31" t="str">
            <v/>
          </cell>
        </row>
        <row r="32">
          <cell r="A32" t="str">
            <v>新疆维吾尔自治区</v>
          </cell>
          <cell r="B32">
            <v>1174.1500000000001</v>
          </cell>
          <cell r="C32">
            <v>1088.6199999999999</v>
          </cell>
          <cell r="D32">
            <v>927.96</v>
          </cell>
          <cell r="E32">
            <v>908.11</v>
          </cell>
          <cell r="F32">
            <v>863.07</v>
          </cell>
          <cell r="G32">
            <v>812.88</v>
          </cell>
          <cell r="H32">
            <v>722.59</v>
          </cell>
          <cell r="I32">
            <v>664.52</v>
          </cell>
          <cell r="J32">
            <v>647.92999999999995</v>
          </cell>
          <cell r="K32">
            <v>567.20000000000005</v>
          </cell>
          <cell r="L32">
            <v>532.66999999999996</v>
          </cell>
          <cell r="M32">
            <v>473.86</v>
          </cell>
          <cell r="N32">
            <v>399.8</v>
          </cell>
          <cell r="O32">
            <v>313.83999999999997</v>
          </cell>
          <cell r="P32">
            <v>240.15</v>
          </cell>
          <cell r="Q32">
            <v>199.21</v>
          </cell>
          <cell r="R32">
            <v>142.77000000000001</v>
          </cell>
          <cell r="S32" t="str">
            <v/>
          </cell>
          <cell r="T32" t="str">
            <v/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6472</v>
          </cell>
          <cell r="C2">
            <v>5251</v>
          </cell>
          <cell r="D2">
            <v>5363</v>
          </cell>
          <cell r="E2">
            <v>3872</v>
          </cell>
          <cell r="F2">
            <v>3108</v>
          </cell>
          <cell r="G2">
            <v>3242</v>
          </cell>
          <cell r="H2">
            <v>3223</v>
          </cell>
          <cell r="I2">
            <v>3163</v>
          </cell>
          <cell r="J2">
            <v>2637</v>
          </cell>
          <cell r="K2">
            <v>3196</v>
          </cell>
          <cell r="L2">
            <v>3063</v>
          </cell>
          <cell r="M2">
            <v>3196</v>
          </cell>
          <cell r="N2">
            <v>3934</v>
          </cell>
          <cell r="O2">
            <v>4279</v>
          </cell>
          <cell r="P2">
            <v>3814</v>
          </cell>
          <cell r="Q2">
            <v>3943</v>
          </cell>
          <cell r="R2">
            <v>5335</v>
          </cell>
          <cell r="S2">
            <v>5808</v>
          </cell>
          <cell r="T2">
            <v>6364</v>
          </cell>
        </row>
        <row r="3">
          <cell r="A3" t="str">
            <v>天津市</v>
          </cell>
          <cell r="B3">
            <v>6254</v>
          </cell>
          <cell r="C3">
            <v>6562</v>
          </cell>
          <cell r="D3">
            <v>7548</v>
          </cell>
          <cell r="E3">
            <v>6552</v>
          </cell>
          <cell r="F3">
            <v>6703</v>
          </cell>
          <cell r="G3">
            <v>6223</v>
          </cell>
          <cell r="H3">
            <v>5564</v>
          </cell>
          <cell r="I3">
            <v>5912</v>
          </cell>
          <cell r="J3">
            <v>5358</v>
          </cell>
          <cell r="K3">
            <v>5322</v>
          </cell>
          <cell r="L3">
            <v>4313</v>
          </cell>
          <cell r="M3">
            <v>3101</v>
          </cell>
          <cell r="N3">
            <v>2600</v>
          </cell>
          <cell r="O3">
            <v>3165</v>
          </cell>
          <cell r="P3">
            <v>3839</v>
          </cell>
          <cell r="Q3">
            <v>4048</v>
          </cell>
          <cell r="R3">
            <v>4482</v>
          </cell>
          <cell r="S3">
            <v>4913</v>
          </cell>
          <cell r="T3">
            <v>4406</v>
          </cell>
        </row>
        <row r="4">
          <cell r="A4" t="str">
            <v>河北省</v>
          </cell>
          <cell r="B4">
            <v>3871</v>
          </cell>
          <cell r="C4">
            <v>4080</v>
          </cell>
          <cell r="D4">
            <v>4268</v>
          </cell>
          <cell r="E4">
            <v>4567</v>
          </cell>
          <cell r="F4">
            <v>4890</v>
          </cell>
          <cell r="G4">
            <v>4923</v>
          </cell>
          <cell r="H4">
            <v>4848</v>
          </cell>
          <cell r="I4">
            <v>4919</v>
          </cell>
          <cell r="J4">
            <v>4852</v>
          </cell>
          <cell r="K4">
            <v>5009</v>
          </cell>
          <cell r="L4">
            <v>5204</v>
          </cell>
          <cell r="M4">
            <v>5285</v>
          </cell>
          <cell r="N4">
            <v>5197</v>
          </cell>
          <cell r="O4">
            <v>5959</v>
          </cell>
          <cell r="P4">
            <v>6802</v>
          </cell>
          <cell r="Q4">
            <v>7621</v>
          </cell>
          <cell r="R4">
            <v>8503</v>
          </cell>
          <cell r="S4">
            <v>8631</v>
          </cell>
          <cell r="T4">
            <v>11187</v>
          </cell>
        </row>
        <row r="5">
          <cell r="A5" t="str">
            <v>山西省</v>
          </cell>
          <cell r="B5">
            <v>7778</v>
          </cell>
          <cell r="C5">
            <v>7015</v>
          </cell>
          <cell r="D5">
            <v>9213</v>
          </cell>
          <cell r="E5">
            <v>9204</v>
          </cell>
          <cell r="F5">
            <v>8427</v>
          </cell>
          <cell r="G5">
            <v>7636</v>
          </cell>
          <cell r="H5">
            <v>4988</v>
          </cell>
          <cell r="I5">
            <v>5088</v>
          </cell>
          <cell r="J5">
            <v>5099</v>
          </cell>
          <cell r="K5">
            <v>5121</v>
          </cell>
          <cell r="L5">
            <v>5303</v>
          </cell>
          <cell r="M5">
            <v>5587</v>
          </cell>
          <cell r="N5">
            <v>6239</v>
          </cell>
          <cell r="O5">
            <v>6962</v>
          </cell>
          <cell r="P5">
            <v>7697</v>
          </cell>
          <cell r="Q5">
            <v>7867</v>
          </cell>
          <cell r="R5">
            <v>9078</v>
          </cell>
          <cell r="S5">
            <v>10981</v>
          </cell>
          <cell r="T5">
            <v>13342</v>
          </cell>
        </row>
        <row r="6">
          <cell r="A6" t="str">
            <v>内蒙古自治区</v>
          </cell>
          <cell r="B6">
            <v>3692</v>
          </cell>
          <cell r="C6">
            <v>3359</v>
          </cell>
          <cell r="D6">
            <v>3576</v>
          </cell>
          <cell r="E6">
            <v>3027</v>
          </cell>
          <cell r="F6">
            <v>4233</v>
          </cell>
          <cell r="G6">
            <v>4230</v>
          </cell>
          <cell r="H6">
            <v>3385</v>
          </cell>
          <cell r="I6">
            <v>3172</v>
          </cell>
          <cell r="J6">
            <v>3215</v>
          </cell>
          <cell r="K6">
            <v>3406</v>
          </cell>
          <cell r="L6">
            <v>3643</v>
          </cell>
          <cell r="M6">
            <v>3957</v>
          </cell>
          <cell r="N6">
            <v>4591</v>
          </cell>
          <cell r="O6">
            <v>4780</v>
          </cell>
          <cell r="P6">
            <v>4166</v>
          </cell>
          <cell r="Q6">
            <v>5056</v>
          </cell>
          <cell r="R6">
            <v>6305</v>
          </cell>
          <cell r="S6">
            <v>6481</v>
          </cell>
          <cell r="T6">
            <v>8453</v>
          </cell>
        </row>
        <row r="7">
          <cell r="A7" t="str">
            <v>辽宁省</v>
          </cell>
          <cell r="B7">
            <v>4778</v>
          </cell>
          <cell r="C7">
            <v>4934</v>
          </cell>
          <cell r="D7">
            <v>4876</v>
          </cell>
          <cell r="E7">
            <v>4942</v>
          </cell>
          <cell r="F7">
            <v>4733</v>
          </cell>
          <cell r="G7">
            <v>4554</v>
          </cell>
          <cell r="H7">
            <v>4793</v>
          </cell>
          <cell r="I7">
            <v>4878</v>
          </cell>
          <cell r="J7">
            <v>5150</v>
          </cell>
          <cell r="K7">
            <v>5650</v>
          </cell>
          <cell r="L7">
            <v>5777</v>
          </cell>
          <cell r="M7">
            <v>5984</v>
          </cell>
          <cell r="N7">
            <v>6446</v>
          </cell>
          <cell r="O7">
            <v>6781</v>
          </cell>
          <cell r="P7">
            <v>6973</v>
          </cell>
          <cell r="Q7">
            <v>7214</v>
          </cell>
          <cell r="R7">
            <v>8005</v>
          </cell>
          <cell r="S7">
            <v>8671</v>
          </cell>
          <cell r="T7">
            <v>10341</v>
          </cell>
        </row>
        <row r="8">
          <cell r="A8" t="str">
            <v>吉林省</v>
          </cell>
          <cell r="B8">
            <v>6745</v>
          </cell>
          <cell r="C8">
            <v>7541</v>
          </cell>
          <cell r="D8">
            <v>11026</v>
          </cell>
          <cell r="E8">
            <v>10503</v>
          </cell>
          <cell r="F8">
            <v>3756</v>
          </cell>
          <cell r="G8">
            <v>4895</v>
          </cell>
          <cell r="H8">
            <v>5485</v>
          </cell>
          <cell r="I8">
            <v>5564</v>
          </cell>
          <cell r="J8">
            <v>2779</v>
          </cell>
          <cell r="K8">
            <v>2794</v>
          </cell>
          <cell r="L8">
            <v>2458</v>
          </cell>
          <cell r="M8">
            <v>2820</v>
          </cell>
          <cell r="N8">
            <v>3639</v>
          </cell>
          <cell r="O8">
            <v>4438</v>
          </cell>
          <cell r="P8">
            <v>5277</v>
          </cell>
          <cell r="Q8">
            <v>5782</v>
          </cell>
          <cell r="R8">
            <v>6956</v>
          </cell>
          <cell r="S8">
            <v>7415</v>
          </cell>
          <cell r="T8">
            <v>9659</v>
          </cell>
        </row>
        <row r="9">
          <cell r="A9" t="str">
            <v>黑龙江省</v>
          </cell>
          <cell r="B9">
            <v>3438</v>
          </cell>
          <cell r="C9">
            <v>4522</v>
          </cell>
          <cell r="D9">
            <v>5133</v>
          </cell>
          <cell r="E9">
            <v>4669</v>
          </cell>
          <cell r="F9">
            <v>5148</v>
          </cell>
          <cell r="G9">
            <v>5119</v>
          </cell>
          <cell r="H9">
            <v>3623</v>
          </cell>
          <cell r="I9">
            <v>3614</v>
          </cell>
          <cell r="J9">
            <v>3276</v>
          </cell>
          <cell r="K9">
            <v>3451</v>
          </cell>
          <cell r="L9">
            <v>3283</v>
          </cell>
          <cell r="M9">
            <v>3285</v>
          </cell>
          <cell r="N9">
            <v>3435</v>
          </cell>
          <cell r="O9">
            <v>3466</v>
          </cell>
          <cell r="P9">
            <v>3331</v>
          </cell>
          <cell r="Q9">
            <v>4528</v>
          </cell>
          <cell r="R9">
            <v>6715</v>
          </cell>
          <cell r="S9">
            <v>6732</v>
          </cell>
          <cell r="T9">
            <v>7506</v>
          </cell>
        </row>
        <row r="10">
          <cell r="A10" t="str">
            <v>上海市</v>
          </cell>
          <cell r="B10">
            <v>1169</v>
          </cell>
          <cell r="C10">
            <v>1242</v>
          </cell>
          <cell r="D10">
            <v>930</v>
          </cell>
          <cell r="E10">
            <v>862</v>
          </cell>
          <cell r="F10">
            <v>1146</v>
          </cell>
          <cell r="G10">
            <v>741</v>
          </cell>
          <cell r="H10">
            <v>709</v>
          </cell>
          <cell r="I10">
            <v>795</v>
          </cell>
          <cell r="J10">
            <v>1070</v>
          </cell>
          <cell r="K10">
            <v>1172</v>
          </cell>
          <cell r="L10">
            <v>2011</v>
          </cell>
          <cell r="M10">
            <v>2256</v>
          </cell>
          <cell r="N10">
            <v>2085</v>
          </cell>
          <cell r="O10">
            <v>2176</v>
          </cell>
          <cell r="P10">
            <v>2831</v>
          </cell>
          <cell r="Q10">
            <v>2745</v>
          </cell>
          <cell r="R10">
            <v>3952</v>
          </cell>
          <cell r="S10">
            <v>6585</v>
          </cell>
          <cell r="T10">
            <v>9238</v>
          </cell>
        </row>
        <row r="11">
          <cell r="A11" t="str">
            <v>江苏省</v>
          </cell>
          <cell r="B11">
            <v>9349</v>
          </cell>
          <cell r="C11">
            <v>10529</v>
          </cell>
          <cell r="D11">
            <v>10529</v>
          </cell>
          <cell r="E11">
            <v>10747</v>
          </cell>
          <cell r="F11">
            <v>12414</v>
          </cell>
          <cell r="G11">
            <v>12978</v>
          </cell>
          <cell r="H11">
            <v>13226</v>
          </cell>
          <cell r="I11">
            <v>13299</v>
          </cell>
          <cell r="J11">
            <v>12999</v>
          </cell>
          <cell r="K11">
            <v>13187</v>
          </cell>
          <cell r="L11">
            <v>13395</v>
          </cell>
          <cell r="M11">
            <v>13517</v>
          </cell>
          <cell r="N11">
            <v>13436</v>
          </cell>
          <cell r="O11">
            <v>13793</v>
          </cell>
          <cell r="P11">
            <v>14542</v>
          </cell>
          <cell r="Q11">
            <v>15431</v>
          </cell>
          <cell r="R11">
            <v>18150</v>
          </cell>
          <cell r="S11">
            <v>23852</v>
          </cell>
          <cell r="T11">
            <v>27690</v>
          </cell>
        </row>
        <row r="12">
          <cell r="A12" t="str">
            <v>浙江省</v>
          </cell>
          <cell r="B12">
            <v>9690</v>
          </cell>
          <cell r="C12">
            <v>10812</v>
          </cell>
          <cell r="D12">
            <v>11262</v>
          </cell>
          <cell r="E12">
            <v>11066</v>
          </cell>
          <cell r="F12">
            <v>11905</v>
          </cell>
          <cell r="G12">
            <v>12565</v>
          </cell>
          <cell r="H12">
            <v>12782</v>
          </cell>
          <cell r="I12">
            <v>14791</v>
          </cell>
          <cell r="J12">
            <v>16270</v>
          </cell>
          <cell r="K12">
            <v>17135</v>
          </cell>
          <cell r="L12">
            <v>18298</v>
          </cell>
          <cell r="M12">
            <v>19270</v>
          </cell>
          <cell r="N12">
            <v>20178</v>
          </cell>
          <cell r="O12">
            <v>21698</v>
          </cell>
          <cell r="P12">
            <v>23391</v>
          </cell>
          <cell r="Q12">
            <v>25911</v>
          </cell>
          <cell r="R12">
            <v>30664</v>
          </cell>
          <cell r="S12">
            <v>36768</v>
          </cell>
          <cell r="T12">
            <v>43266</v>
          </cell>
        </row>
        <row r="13">
          <cell r="A13" t="str">
            <v>安徽省</v>
          </cell>
          <cell r="B13">
            <v>9400</v>
          </cell>
          <cell r="C13">
            <v>8712</v>
          </cell>
          <cell r="D13">
            <v>10267</v>
          </cell>
          <cell r="E13">
            <v>9412</v>
          </cell>
          <cell r="F13">
            <v>11088</v>
          </cell>
          <cell r="G13">
            <v>10928</v>
          </cell>
          <cell r="H13">
            <v>11506</v>
          </cell>
          <cell r="I13">
            <v>12933</v>
          </cell>
          <cell r="J13">
            <v>13770</v>
          </cell>
          <cell r="K13">
            <v>16077</v>
          </cell>
          <cell r="L13">
            <v>17610</v>
          </cell>
          <cell r="M13">
            <v>18076</v>
          </cell>
          <cell r="N13">
            <v>14005</v>
          </cell>
          <cell r="O13">
            <v>7901</v>
          </cell>
          <cell r="P13">
            <v>8191</v>
          </cell>
          <cell r="Q13">
            <v>8412</v>
          </cell>
          <cell r="R13">
            <v>13273</v>
          </cell>
          <cell r="S13">
            <v>14151</v>
          </cell>
          <cell r="T13">
            <v>17474</v>
          </cell>
        </row>
        <row r="14">
          <cell r="A14" t="str">
            <v>福建省</v>
          </cell>
          <cell r="B14">
            <v>7983</v>
          </cell>
          <cell r="C14">
            <v>7645</v>
          </cell>
          <cell r="D14">
            <v>8578</v>
          </cell>
          <cell r="E14">
            <v>9752</v>
          </cell>
          <cell r="F14">
            <v>9111</v>
          </cell>
          <cell r="G14">
            <v>9668</v>
          </cell>
          <cell r="H14">
            <v>8693</v>
          </cell>
          <cell r="I14">
            <v>8867</v>
          </cell>
          <cell r="J14">
            <v>7943</v>
          </cell>
          <cell r="K14">
            <v>8684</v>
          </cell>
          <cell r="L14">
            <v>8521</v>
          </cell>
          <cell r="M14">
            <v>9942</v>
          </cell>
          <cell r="N14">
            <v>11517</v>
          </cell>
          <cell r="O14">
            <v>12714</v>
          </cell>
          <cell r="P14">
            <v>13633</v>
          </cell>
          <cell r="Q14">
            <v>15657</v>
          </cell>
          <cell r="R14">
            <v>20040</v>
          </cell>
          <cell r="S14">
            <v>21924</v>
          </cell>
          <cell r="T14">
            <v>26195</v>
          </cell>
        </row>
        <row r="15">
          <cell r="A15" t="str">
            <v>江西省</v>
          </cell>
          <cell r="B15">
            <v>3695</v>
          </cell>
          <cell r="C15">
            <v>3842</v>
          </cell>
          <cell r="D15">
            <v>4352</v>
          </cell>
          <cell r="E15">
            <v>5535</v>
          </cell>
          <cell r="F15">
            <v>6481</v>
          </cell>
          <cell r="G15">
            <v>6925</v>
          </cell>
          <cell r="H15">
            <v>5356</v>
          </cell>
          <cell r="I15">
            <v>4932</v>
          </cell>
          <cell r="J15">
            <v>3058</v>
          </cell>
          <cell r="K15">
            <v>2873</v>
          </cell>
          <cell r="L15">
            <v>2880</v>
          </cell>
          <cell r="M15">
            <v>3103</v>
          </cell>
          <cell r="N15">
            <v>3354</v>
          </cell>
          <cell r="O15">
            <v>4126</v>
          </cell>
          <cell r="P15">
            <v>4262</v>
          </cell>
          <cell r="Q15">
            <v>5914</v>
          </cell>
          <cell r="R15">
            <v>7535</v>
          </cell>
          <cell r="S15">
            <v>8867</v>
          </cell>
          <cell r="T15">
            <v>8585</v>
          </cell>
        </row>
        <row r="16">
          <cell r="A16" t="str">
            <v>山东省</v>
          </cell>
          <cell r="B16">
            <v>11589</v>
          </cell>
          <cell r="C16">
            <v>12404</v>
          </cell>
          <cell r="D16">
            <v>12660</v>
          </cell>
          <cell r="E16">
            <v>12566</v>
          </cell>
          <cell r="F16">
            <v>13150</v>
          </cell>
          <cell r="G16">
            <v>13226</v>
          </cell>
          <cell r="H16">
            <v>13403</v>
          </cell>
          <cell r="I16">
            <v>13163</v>
          </cell>
          <cell r="J16">
            <v>13376</v>
          </cell>
          <cell r="K16">
            <v>13570</v>
          </cell>
          <cell r="L16">
            <v>12879</v>
          </cell>
          <cell r="M16">
            <v>13275</v>
          </cell>
          <cell r="N16">
            <v>13375</v>
          </cell>
          <cell r="O16">
            <v>14560</v>
          </cell>
          <cell r="P16">
            <v>16166</v>
          </cell>
          <cell r="Q16">
            <v>19594</v>
          </cell>
          <cell r="R16">
            <v>25867</v>
          </cell>
          <cell r="S16">
            <v>30056</v>
          </cell>
          <cell r="T16">
            <v>35251</v>
          </cell>
        </row>
        <row r="17">
          <cell r="A17" t="str">
            <v>河南省</v>
          </cell>
          <cell r="B17">
            <v>20919</v>
          </cell>
          <cell r="C17">
            <v>23568</v>
          </cell>
          <cell r="D17">
            <v>18696</v>
          </cell>
          <cell r="E17">
            <v>12257</v>
          </cell>
          <cell r="F17">
            <v>17462</v>
          </cell>
          <cell r="G17">
            <v>19059</v>
          </cell>
          <cell r="H17">
            <v>6361</v>
          </cell>
          <cell r="I17">
            <v>5825</v>
          </cell>
          <cell r="J17">
            <v>6171</v>
          </cell>
          <cell r="K17">
            <v>6355</v>
          </cell>
          <cell r="L17">
            <v>6449</v>
          </cell>
          <cell r="M17">
            <v>6732</v>
          </cell>
          <cell r="N17">
            <v>6877</v>
          </cell>
          <cell r="O17">
            <v>7890</v>
          </cell>
          <cell r="P17">
            <v>8587</v>
          </cell>
          <cell r="Q17">
            <v>11529</v>
          </cell>
          <cell r="R17">
            <v>16314</v>
          </cell>
          <cell r="S17">
            <v>18402</v>
          </cell>
          <cell r="T17">
            <v>23778</v>
          </cell>
        </row>
        <row r="18">
          <cell r="A18" t="str">
            <v>湖北省</v>
          </cell>
          <cell r="B18">
            <v>28492</v>
          </cell>
          <cell r="C18">
            <v>30164</v>
          </cell>
          <cell r="D18">
            <v>31757</v>
          </cell>
          <cell r="E18">
            <v>23052</v>
          </cell>
          <cell r="F18">
            <v>23168</v>
          </cell>
          <cell r="G18">
            <v>19207</v>
          </cell>
          <cell r="H18">
            <v>11661</v>
          </cell>
          <cell r="I18">
            <v>16908</v>
          </cell>
          <cell r="J18">
            <v>4624</v>
          </cell>
          <cell r="K18">
            <v>5271</v>
          </cell>
          <cell r="L18">
            <v>5798</v>
          </cell>
          <cell r="M18">
            <v>6009</v>
          </cell>
          <cell r="N18">
            <v>6490</v>
          </cell>
          <cell r="O18">
            <v>6543</v>
          </cell>
          <cell r="P18">
            <v>6630</v>
          </cell>
          <cell r="Q18">
            <v>7686</v>
          </cell>
          <cell r="R18">
            <v>8986</v>
          </cell>
          <cell r="S18">
            <v>9590</v>
          </cell>
          <cell r="T18">
            <v>9585</v>
          </cell>
        </row>
        <row r="19">
          <cell r="A19" t="str">
            <v>湖南省</v>
          </cell>
          <cell r="B19">
            <v>7722</v>
          </cell>
          <cell r="C19">
            <v>11879</v>
          </cell>
          <cell r="D19">
            <v>8625</v>
          </cell>
          <cell r="E19">
            <v>6462</v>
          </cell>
          <cell r="F19">
            <v>3724</v>
          </cell>
          <cell r="G19">
            <v>4618</v>
          </cell>
          <cell r="H19">
            <v>5459</v>
          </cell>
          <cell r="I19">
            <v>7359</v>
          </cell>
          <cell r="J19">
            <v>9044</v>
          </cell>
          <cell r="K19">
            <v>8542</v>
          </cell>
          <cell r="L19">
            <v>8699</v>
          </cell>
          <cell r="M19">
            <v>8748</v>
          </cell>
          <cell r="N19">
            <v>8118</v>
          </cell>
          <cell r="O19">
            <v>8413</v>
          </cell>
          <cell r="P19">
            <v>7444</v>
          </cell>
          <cell r="Q19">
            <v>7622</v>
          </cell>
          <cell r="R19">
            <v>9899</v>
          </cell>
          <cell r="S19">
            <v>12202</v>
          </cell>
          <cell r="T19">
            <v>15013</v>
          </cell>
        </row>
        <row r="20">
          <cell r="A20" t="str">
            <v>广东省</v>
          </cell>
          <cell r="B20">
            <v>34353</v>
          </cell>
          <cell r="C20">
            <v>25353</v>
          </cell>
          <cell r="D20">
            <v>25693</v>
          </cell>
          <cell r="E20">
            <v>25414</v>
          </cell>
          <cell r="F20">
            <v>23017</v>
          </cell>
          <cell r="G20">
            <v>24133</v>
          </cell>
          <cell r="H20">
            <v>23900</v>
          </cell>
          <cell r="I20">
            <v>24773</v>
          </cell>
          <cell r="J20">
            <v>24676</v>
          </cell>
          <cell r="K20">
            <v>26445</v>
          </cell>
          <cell r="L20">
            <v>25424</v>
          </cell>
          <cell r="M20">
            <v>25720</v>
          </cell>
          <cell r="N20">
            <v>26586</v>
          </cell>
          <cell r="O20">
            <v>30370</v>
          </cell>
          <cell r="P20">
            <v>32455</v>
          </cell>
          <cell r="Q20">
            <v>39389</v>
          </cell>
          <cell r="R20">
            <v>46558</v>
          </cell>
          <cell r="S20">
            <v>56217</v>
          </cell>
          <cell r="T20">
            <v>67756</v>
          </cell>
        </row>
        <row r="21">
          <cell r="A21" t="str">
            <v>广西壮族自治区</v>
          </cell>
          <cell r="B21">
            <v>15644</v>
          </cell>
          <cell r="C21">
            <v>16185</v>
          </cell>
          <cell r="D21">
            <v>19313</v>
          </cell>
          <cell r="E21">
            <v>18336</v>
          </cell>
          <cell r="F21">
            <v>20053</v>
          </cell>
          <cell r="G21">
            <v>17034</v>
          </cell>
          <cell r="H21">
            <v>3843</v>
          </cell>
          <cell r="I21">
            <v>3842</v>
          </cell>
          <cell r="J21">
            <v>3978</v>
          </cell>
          <cell r="K21">
            <v>3942</v>
          </cell>
          <cell r="L21">
            <v>3821</v>
          </cell>
          <cell r="M21">
            <v>3984</v>
          </cell>
          <cell r="N21">
            <v>4290</v>
          </cell>
          <cell r="O21">
            <v>4351</v>
          </cell>
          <cell r="P21">
            <v>5196</v>
          </cell>
          <cell r="Q21">
            <v>6106</v>
          </cell>
          <cell r="R21">
            <v>7652</v>
          </cell>
          <cell r="S21">
            <v>8895</v>
          </cell>
          <cell r="T21">
            <v>10717</v>
          </cell>
        </row>
        <row r="22">
          <cell r="A22" t="str">
            <v>海南省</v>
          </cell>
          <cell r="B22">
            <v>2994</v>
          </cell>
          <cell r="C22">
            <v>2664</v>
          </cell>
          <cell r="D22">
            <v>2998</v>
          </cell>
          <cell r="E22">
            <v>2105</v>
          </cell>
          <cell r="F22">
            <v>2675</v>
          </cell>
          <cell r="G22">
            <v>2684</v>
          </cell>
          <cell r="H22">
            <v>2022</v>
          </cell>
          <cell r="I22">
            <v>2045</v>
          </cell>
          <cell r="J22">
            <v>2103</v>
          </cell>
          <cell r="K22">
            <v>2058</v>
          </cell>
          <cell r="L22">
            <v>1976</v>
          </cell>
          <cell r="M22">
            <v>1752</v>
          </cell>
          <cell r="N22">
            <v>1737</v>
          </cell>
          <cell r="O22">
            <v>1488</v>
          </cell>
          <cell r="P22">
            <v>1323</v>
          </cell>
          <cell r="Q22">
            <v>1449</v>
          </cell>
          <cell r="R22">
            <v>1534</v>
          </cell>
          <cell r="S22">
            <v>1398</v>
          </cell>
          <cell r="T22">
            <v>1479</v>
          </cell>
        </row>
        <row r="23">
          <cell r="A23" t="str">
            <v>重庆市</v>
          </cell>
          <cell r="B23">
            <v>4227</v>
          </cell>
          <cell r="C23">
            <v>4127</v>
          </cell>
          <cell r="D23">
            <v>4782</v>
          </cell>
          <cell r="E23">
            <v>4042</v>
          </cell>
          <cell r="F23">
            <v>4251</v>
          </cell>
          <cell r="G23">
            <v>4511</v>
          </cell>
          <cell r="H23">
            <v>4573</v>
          </cell>
          <cell r="I23">
            <v>4724</v>
          </cell>
          <cell r="J23">
            <v>4829</v>
          </cell>
          <cell r="K23">
            <v>5220</v>
          </cell>
          <cell r="L23">
            <v>5642</v>
          </cell>
          <cell r="M23">
            <v>5791</v>
          </cell>
          <cell r="N23">
            <v>5729</v>
          </cell>
          <cell r="O23">
            <v>5908</v>
          </cell>
          <cell r="P23">
            <v>5992</v>
          </cell>
          <cell r="Q23">
            <v>7262</v>
          </cell>
          <cell r="R23">
            <v>8236</v>
          </cell>
          <cell r="S23">
            <v>9001</v>
          </cell>
          <cell r="T23">
            <v>10605</v>
          </cell>
        </row>
        <row r="24">
          <cell r="A24" t="str">
            <v>四川省</v>
          </cell>
          <cell r="B24">
            <v>7113</v>
          </cell>
          <cell r="C24">
            <v>7569</v>
          </cell>
          <cell r="D24">
            <v>9636</v>
          </cell>
          <cell r="E24">
            <v>9334</v>
          </cell>
          <cell r="F24">
            <v>9662</v>
          </cell>
          <cell r="G24">
            <v>8804</v>
          </cell>
          <cell r="H24">
            <v>6947</v>
          </cell>
          <cell r="I24">
            <v>7527</v>
          </cell>
          <cell r="J24">
            <v>8571</v>
          </cell>
          <cell r="K24">
            <v>9193</v>
          </cell>
          <cell r="L24">
            <v>9571</v>
          </cell>
          <cell r="M24">
            <v>10024</v>
          </cell>
          <cell r="N24">
            <v>11860</v>
          </cell>
          <cell r="O24">
            <v>13072</v>
          </cell>
          <cell r="P24">
            <v>21680</v>
          </cell>
          <cell r="Q24">
            <v>17037</v>
          </cell>
          <cell r="R24">
            <v>21598</v>
          </cell>
          <cell r="S24">
            <v>24338</v>
          </cell>
          <cell r="T24">
            <v>29628</v>
          </cell>
        </row>
        <row r="25">
          <cell r="A25" t="str">
            <v>贵州省</v>
          </cell>
          <cell r="B25">
            <v>13965</v>
          </cell>
          <cell r="C25">
            <v>14554</v>
          </cell>
          <cell r="D25">
            <v>18052</v>
          </cell>
          <cell r="E25">
            <v>13963</v>
          </cell>
          <cell r="F25">
            <v>13437</v>
          </cell>
          <cell r="G25">
            <v>12199</v>
          </cell>
          <cell r="H25">
            <v>14711</v>
          </cell>
          <cell r="I25">
            <v>12579</v>
          </cell>
          <cell r="J25">
            <v>1035</v>
          </cell>
          <cell r="K25">
            <v>1145</v>
          </cell>
          <cell r="L25">
            <v>1241</v>
          </cell>
          <cell r="M25">
            <v>1360</v>
          </cell>
          <cell r="N25">
            <v>1566</v>
          </cell>
          <cell r="O25">
            <v>1764</v>
          </cell>
          <cell r="P25">
            <v>1816</v>
          </cell>
          <cell r="Q25">
            <v>2219</v>
          </cell>
          <cell r="R25">
            <v>2292</v>
          </cell>
          <cell r="S25">
            <v>2734</v>
          </cell>
          <cell r="T25">
            <v>3315</v>
          </cell>
        </row>
        <row r="26">
          <cell r="A26" t="str">
            <v>云南省</v>
          </cell>
          <cell r="B26">
            <v>5533</v>
          </cell>
          <cell r="C26">
            <v>6307</v>
          </cell>
          <cell r="D26">
            <v>6884</v>
          </cell>
          <cell r="E26">
            <v>6344</v>
          </cell>
          <cell r="F26">
            <v>6663</v>
          </cell>
          <cell r="G26">
            <v>6067</v>
          </cell>
          <cell r="H26">
            <v>5371</v>
          </cell>
          <cell r="I26">
            <v>5375</v>
          </cell>
          <cell r="J26">
            <v>5375</v>
          </cell>
          <cell r="K26">
            <v>5725</v>
          </cell>
          <cell r="L26">
            <v>3748</v>
          </cell>
          <cell r="M26">
            <v>3941</v>
          </cell>
          <cell r="N26">
            <v>5022</v>
          </cell>
          <cell r="O26">
            <v>4739</v>
          </cell>
          <cell r="P26">
            <v>5075</v>
          </cell>
          <cell r="Q26">
            <v>5037</v>
          </cell>
          <cell r="R26">
            <v>5425</v>
          </cell>
          <cell r="S26">
            <v>6692</v>
          </cell>
          <cell r="T26">
            <v>6870</v>
          </cell>
        </row>
        <row r="27">
          <cell r="A27" t="str">
            <v>西藏自治区</v>
          </cell>
          <cell r="B27">
            <v>785</v>
          </cell>
          <cell r="C27">
            <v>507</v>
          </cell>
          <cell r="D27">
            <v>557</v>
          </cell>
          <cell r="E27">
            <v>482</v>
          </cell>
          <cell r="F27">
            <v>468</v>
          </cell>
          <cell r="G27">
            <v>363</v>
          </cell>
          <cell r="H27">
            <v>329</v>
          </cell>
          <cell r="I27">
            <v>308</v>
          </cell>
          <cell r="J27">
            <v>334</v>
          </cell>
          <cell r="K27">
            <v>388</v>
          </cell>
          <cell r="L27">
            <v>717</v>
          </cell>
          <cell r="M27">
            <v>725</v>
          </cell>
          <cell r="N27">
            <v>943</v>
          </cell>
          <cell r="O27">
            <v>781</v>
          </cell>
          <cell r="P27">
            <v>678</v>
          </cell>
          <cell r="Q27">
            <v>600</v>
          </cell>
          <cell r="R27">
            <v>638</v>
          </cell>
          <cell r="S27">
            <v>751</v>
          </cell>
          <cell r="T27">
            <v>845</v>
          </cell>
        </row>
        <row r="28">
          <cell r="A28" t="str">
            <v>陕西省</v>
          </cell>
          <cell r="B28">
            <v>5109</v>
          </cell>
          <cell r="C28">
            <v>4413</v>
          </cell>
          <cell r="D28">
            <v>4887</v>
          </cell>
          <cell r="E28">
            <v>4871</v>
          </cell>
          <cell r="F28">
            <v>5686</v>
          </cell>
          <cell r="G28">
            <v>6122</v>
          </cell>
          <cell r="H28">
            <v>5819</v>
          </cell>
          <cell r="I28">
            <v>5914</v>
          </cell>
          <cell r="J28">
            <v>5406</v>
          </cell>
          <cell r="K28">
            <v>5055</v>
          </cell>
          <cell r="L28">
            <v>5952</v>
          </cell>
          <cell r="M28">
            <v>5996</v>
          </cell>
          <cell r="N28">
            <v>6362</v>
          </cell>
          <cell r="O28">
            <v>6004</v>
          </cell>
          <cell r="P28">
            <v>5501</v>
          </cell>
          <cell r="Q28">
            <v>7205</v>
          </cell>
          <cell r="R28">
            <v>9063</v>
          </cell>
          <cell r="S28">
            <v>10546</v>
          </cell>
          <cell r="T28">
            <v>12011</v>
          </cell>
        </row>
        <row r="29">
          <cell r="A29" t="str">
            <v>甘肃省</v>
          </cell>
          <cell r="B29">
            <v>3791</v>
          </cell>
          <cell r="C29">
            <v>2888</v>
          </cell>
          <cell r="D29">
            <v>2856</v>
          </cell>
          <cell r="E29">
            <v>2778</v>
          </cell>
          <cell r="F29">
            <v>2909</v>
          </cell>
          <cell r="G29">
            <v>3086</v>
          </cell>
          <cell r="H29">
            <v>2755</v>
          </cell>
          <cell r="I29">
            <v>2899</v>
          </cell>
          <cell r="J29">
            <v>3063</v>
          </cell>
          <cell r="K29">
            <v>3035</v>
          </cell>
          <cell r="L29">
            <v>2915</v>
          </cell>
          <cell r="M29">
            <v>2954</v>
          </cell>
          <cell r="N29">
            <v>3027</v>
          </cell>
          <cell r="O29">
            <v>3090</v>
          </cell>
          <cell r="P29">
            <v>2937</v>
          </cell>
          <cell r="Q29">
            <v>3364</v>
          </cell>
          <cell r="R29">
            <v>3808</v>
          </cell>
          <cell r="S29">
            <v>4828</v>
          </cell>
          <cell r="T29">
            <v>5414</v>
          </cell>
        </row>
        <row r="30">
          <cell r="A30" t="str">
            <v>青海省</v>
          </cell>
          <cell r="B30">
            <v>1699</v>
          </cell>
          <cell r="C30">
            <v>1490</v>
          </cell>
          <cell r="D30">
            <v>1821</v>
          </cell>
          <cell r="E30">
            <v>1582</v>
          </cell>
          <cell r="F30">
            <v>1461</v>
          </cell>
          <cell r="G30">
            <v>1281</v>
          </cell>
          <cell r="H30">
            <v>1128</v>
          </cell>
          <cell r="I30">
            <v>1023</v>
          </cell>
          <cell r="J30">
            <v>1036</v>
          </cell>
          <cell r="K30">
            <v>1029</v>
          </cell>
          <cell r="L30">
            <v>1065</v>
          </cell>
          <cell r="M30">
            <v>1096</v>
          </cell>
          <cell r="N30">
            <v>1163</v>
          </cell>
          <cell r="O30">
            <v>1206</v>
          </cell>
          <cell r="P30">
            <v>1146</v>
          </cell>
          <cell r="Q30">
            <v>1120</v>
          </cell>
          <cell r="R30">
            <v>1041</v>
          </cell>
          <cell r="S30">
            <v>939</v>
          </cell>
          <cell r="T30">
            <v>952</v>
          </cell>
        </row>
        <row r="31">
          <cell r="A31" t="str">
            <v>宁夏回族自治区</v>
          </cell>
          <cell r="B31">
            <v>1450</v>
          </cell>
          <cell r="C31">
            <v>1639</v>
          </cell>
          <cell r="D31">
            <v>1588</v>
          </cell>
          <cell r="E31">
            <v>1939</v>
          </cell>
          <cell r="F31">
            <v>1544</v>
          </cell>
          <cell r="G31">
            <v>1735</v>
          </cell>
          <cell r="H31">
            <v>1569</v>
          </cell>
          <cell r="I31">
            <v>1606</v>
          </cell>
          <cell r="J31">
            <v>1692</v>
          </cell>
          <cell r="K31">
            <v>1752</v>
          </cell>
          <cell r="L31">
            <v>1794</v>
          </cell>
          <cell r="M31">
            <v>1767</v>
          </cell>
          <cell r="N31">
            <v>1829</v>
          </cell>
          <cell r="O31">
            <v>1806</v>
          </cell>
          <cell r="P31">
            <v>1856</v>
          </cell>
          <cell r="Q31">
            <v>2172</v>
          </cell>
          <cell r="R31">
            <v>2570</v>
          </cell>
          <cell r="S31">
            <v>2985</v>
          </cell>
          <cell r="T31">
            <v>3803</v>
          </cell>
        </row>
        <row r="32">
          <cell r="A32" t="str">
            <v>新疆维吾尔自治区</v>
          </cell>
          <cell r="B32">
            <v>5039</v>
          </cell>
          <cell r="C32">
            <v>4652</v>
          </cell>
          <cell r="D32">
            <v>5372</v>
          </cell>
          <cell r="E32">
            <v>4437</v>
          </cell>
          <cell r="F32">
            <v>5173</v>
          </cell>
          <cell r="G32">
            <v>6181</v>
          </cell>
          <cell r="H32">
            <v>5017</v>
          </cell>
          <cell r="I32">
            <v>5049</v>
          </cell>
          <cell r="J32">
            <v>4992</v>
          </cell>
          <cell r="K32">
            <v>5010</v>
          </cell>
          <cell r="L32">
            <v>4944</v>
          </cell>
          <cell r="M32">
            <v>4943</v>
          </cell>
          <cell r="N32">
            <v>5182</v>
          </cell>
          <cell r="O32">
            <v>5298</v>
          </cell>
          <cell r="P32">
            <v>5120</v>
          </cell>
          <cell r="Q32">
            <v>5684</v>
          </cell>
          <cell r="R32">
            <v>6735</v>
          </cell>
          <cell r="S32">
            <v>7428</v>
          </cell>
          <cell r="T32">
            <v>9526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132</v>
          </cell>
          <cell r="C2">
            <v>9.1999999999999993</v>
          </cell>
          <cell r="D2">
            <v>10.5</v>
          </cell>
          <cell r="E2">
            <v>1.8</v>
          </cell>
          <cell r="F2">
            <v>6.4</v>
          </cell>
          <cell r="G2">
            <v>15.7</v>
          </cell>
          <cell r="H2">
            <v>4.5999999999999996</v>
          </cell>
          <cell r="I2">
            <v>24.8</v>
          </cell>
          <cell r="J2">
            <v>5.5</v>
          </cell>
          <cell r="K2">
            <v>32.1</v>
          </cell>
          <cell r="L2">
            <v>21.1</v>
          </cell>
          <cell r="M2">
            <v>95.2</v>
          </cell>
          <cell r="N2">
            <v>25.7</v>
          </cell>
          <cell r="O2">
            <v>11.5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13.2</v>
          </cell>
          <cell r="C3">
            <v>0.5</v>
          </cell>
          <cell r="D3">
            <v>4.5</v>
          </cell>
          <cell r="E3">
            <v>12.9</v>
          </cell>
          <cell r="F3" t="str">
            <v/>
          </cell>
          <cell r="G3">
            <v>10.9</v>
          </cell>
          <cell r="H3" t="str">
            <v/>
          </cell>
          <cell r="I3">
            <v>14.5</v>
          </cell>
          <cell r="J3" t="str">
            <v/>
          </cell>
          <cell r="K3">
            <v>3.7</v>
          </cell>
          <cell r="L3">
            <v>8.6</v>
          </cell>
          <cell r="M3">
            <v>88.4</v>
          </cell>
          <cell r="N3">
            <v>3.6</v>
          </cell>
          <cell r="O3">
            <v>0.6</v>
          </cell>
          <cell r="P3" t="str">
            <v/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</row>
        <row r="4">
          <cell r="A4" t="str">
            <v>河北省</v>
          </cell>
          <cell r="B4">
            <v>598.20000000000005</v>
          </cell>
          <cell r="C4">
            <v>94.2</v>
          </cell>
          <cell r="D4">
            <v>328.2</v>
          </cell>
          <cell r="E4">
            <v>286.10000000000002</v>
          </cell>
          <cell r="F4">
            <v>289.2</v>
          </cell>
          <cell r="G4">
            <v>503.9</v>
          </cell>
          <cell r="H4">
            <v>722</v>
          </cell>
          <cell r="I4">
            <v>1428.2</v>
          </cell>
          <cell r="J4">
            <v>1699.5</v>
          </cell>
          <cell r="K4">
            <v>1716.1</v>
          </cell>
          <cell r="L4">
            <v>1709.6</v>
          </cell>
          <cell r="M4">
            <v>2112.1</v>
          </cell>
          <cell r="N4">
            <v>2181.9</v>
          </cell>
          <cell r="O4">
            <v>2280.5</v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</row>
        <row r="5">
          <cell r="A5" t="str">
            <v>山西省</v>
          </cell>
          <cell r="B5">
            <v>276.8</v>
          </cell>
          <cell r="C5">
            <v>214.2</v>
          </cell>
          <cell r="D5">
            <v>768.5</v>
          </cell>
          <cell r="E5">
            <v>607.29999999999995</v>
          </cell>
          <cell r="F5">
            <v>953</v>
          </cell>
          <cell r="G5">
            <v>619.1</v>
          </cell>
          <cell r="H5">
            <v>658</v>
          </cell>
          <cell r="I5">
            <v>648.79999999999995</v>
          </cell>
          <cell r="J5">
            <v>863.3</v>
          </cell>
          <cell r="K5">
            <v>476</v>
          </cell>
          <cell r="L5">
            <v>1465.9</v>
          </cell>
          <cell r="M5">
            <v>546.70000000000005</v>
          </cell>
          <cell r="N5">
            <v>1273.5999999999999</v>
          </cell>
          <cell r="O5">
            <v>1330.1</v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</row>
        <row r="6">
          <cell r="A6" t="str">
            <v>内蒙古自治区</v>
          </cell>
          <cell r="B6">
            <v>253.5</v>
          </cell>
          <cell r="C6">
            <v>256.39999999999998</v>
          </cell>
          <cell r="D6">
            <v>232.1</v>
          </cell>
          <cell r="E6">
            <v>416.1</v>
          </cell>
          <cell r="F6">
            <v>220.7</v>
          </cell>
          <cell r="G6">
            <v>484.2</v>
          </cell>
          <cell r="H6">
            <v>722.7</v>
          </cell>
          <cell r="I6">
            <v>596.20000000000005</v>
          </cell>
          <cell r="J6">
            <v>584.4</v>
          </cell>
          <cell r="K6">
            <v>644.5</v>
          </cell>
          <cell r="L6">
            <v>565.6</v>
          </cell>
          <cell r="M6">
            <v>668.9</v>
          </cell>
          <cell r="N6">
            <v>692</v>
          </cell>
          <cell r="O6">
            <v>889.4</v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</row>
        <row r="7">
          <cell r="A7" t="str">
            <v>辽宁省</v>
          </cell>
          <cell r="B7">
            <v>199.2</v>
          </cell>
          <cell r="C7">
            <v>294.7</v>
          </cell>
          <cell r="D7">
            <v>172.3</v>
          </cell>
          <cell r="E7">
            <v>612.79999999999995</v>
          </cell>
          <cell r="F7">
            <v>171.4</v>
          </cell>
          <cell r="G7">
            <v>680.3</v>
          </cell>
          <cell r="H7">
            <v>599.4</v>
          </cell>
          <cell r="I7">
            <v>156.5</v>
          </cell>
          <cell r="J7">
            <v>715.6</v>
          </cell>
          <cell r="K7">
            <v>746.7</v>
          </cell>
          <cell r="L7">
            <v>322</v>
          </cell>
          <cell r="M7">
            <v>569.1</v>
          </cell>
          <cell r="N7">
            <v>255.6</v>
          </cell>
          <cell r="O7">
            <v>631.29999999999995</v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</row>
        <row r="8">
          <cell r="A8" t="str">
            <v>吉林省</v>
          </cell>
          <cell r="B8">
            <v>75.599999999999994</v>
          </cell>
          <cell r="C8">
            <v>80.900000000000006</v>
          </cell>
          <cell r="D8">
            <v>75.7</v>
          </cell>
          <cell r="E8">
            <v>475.1</v>
          </cell>
          <cell r="F8">
            <v>177.7</v>
          </cell>
          <cell r="G8">
            <v>383.7</v>
          </cell>
          <cell r="H8">
            <v>363.4</v>
          </cell>
          <cell r="I8">
            <v>259.89999999999998</v>
          </cell>
          <cell r="J8">
            <v>450.5</v>
          </cell>
          <cell r="K8">
            <v>545.5</v>
          </cell>
          <cell r="L8">
            <v>675.4</v>
          </cell>
          <cell r="M8">
            <v>712.4</v>
          </cell>
          <cell r="N8">
            <v>201.5</v>
          </cell>
          <cell r="O8">
            <v>779.6</v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</row>
        <row r="9">
          <cell r="A9" t="str">
            <v>黑龙江省</v>
          </cell>
          <cell r="B9">
            <v>74.900000000000006</v>
          </cell>
          <cell r="C9">
            <v>18.100000000000001</v>
          </cell>
          <cell r="D9">
            <v>101.4</v>
          </cell>
          <cell r="E9">
            <v>528.6</v>
          </cell>
          <cell r="F9">
            <v>397.6</v>
          </cell>
          <cell r="G9">
            <v>362.3</v>
          </cell>
          <cell r="H9">
            <v>241.5</v>
          </cell>
          <cell r="I9">
            <v>589.1</v>
          </cell>
          <cell r="J9">
            <v>249.7</v>
          </cell>
          <cell r="K9">
            <v>257.39999999999998</v>
          </cell>
          <cell r="L9">
            <v>666.9</v>
          </cell>
          <cell r="M9">
            <v>796.2</v>
          </cell>
          <cell r="N9">
            <v>660.6</v>
          </cell>
          <cell r="O9">
            <v>698.7</v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</row>
        <row r="10">
          <cell r="A10" t="str">
            <v>上海市</v>
          </cell>
          <cell r="B10">
            <v>0</v>
          </cell>
          <cell r="C10">
            <v>42.9</v>
          </cell>
          <cell r="D10">
            <v>73.400000000000006</v>
          </cell>
          <cell r="E10">
            <v>0.8</v>
          </cell>
          <cell r="F10">
            <v>18.899999999999999</v>
          </cell>
          <cell r="G10">
            <v>40.799999999999997</v>
          </cell>
          <cell r="H10" t="str">
            <v/>
          </cell>
          <cell r="I10">
            <v>0.5</v>
          </cell>
          <cell r="J10">
            <v>16.899999999999999</v>
          </cell>
          <cell r="K10" t="str">
            <v/>
          </cell>
          <cell r="L10">
            <v>12.1</v>
          </cell>
          <cell r="M10">
            <v>42</v>
          </cell>
          <cell r="N10">
            <v>44.1</v>
          </cell>
          <cell r="O10">
            <v>0.1</v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</row>
        <row r="11">
          <cell r="A11" t="str">
            <v>江苏省</v>
          </cell>
          <cell r="B11">
            <v>7.4</v>
          </cell>
          <cell r="C11">
            <v>45.2</v>
          </cell>
          <cell r="D11">
            <v>65</v>
          </cell>
          <cell r="E11">
            <v>108.2</v>
          </cell>
          <cell r="F11">
            <v>145.9</v>
          </cell>
          <cell r="G11">
            <v>348.3</v>
          </cell>
          <cell r="H11">
            <v>77</v>
          </cell>
          <cell r="I11">
            <v>237.7</v>
          </cell>
          <cell r="J11">
            <v>534.79999999999995</v>
          </cell>
          <cell r="K11">
            <v>548.4</v>
          </cell>
          <cell r="L11">
            <v>590.70000000000005</v>
          </cell>
          <cell r="M11">
            <v>1492.9</v>
          </cell>
          <cell r="N11">
            <v>1907.5</v>
          </cell>
          <cell r="O11">
            <v>743.7</v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</row>
        <row r="12">
          <cell r="A12" t="str">
            <v>浙江省</v>
          </cell>
          <cell r="B12">
            <v>20.2</v>
          </cell>
          <cell r="C12">
            <v>203.7</v>
          </cell>
          <cell r="D12">
            <v>322.89999999999998</v>
          </cell>
          <cell r="E12">
            <v>230.7</v>
          </cell>
          <cell r="F12">
            <v>896</v>
          </cell>
          <cell r="G12">
            <v>139.9</v>
          </cell>
          <cell r="H12">
            <v>113</v>
          </cell>
          <cell r="I12">
            <v>436.9</v>
          </cell>
          <cell r="J12">
            <v>704.6</v>
          </cell>
          <cell r="K12">
            <v>471.4</v>
          </cell>
          <cell r="L12">
            <v>1702.2</v>
          </cell>
          <cell r="M12">
            <v>1126.7</v>
          </cell>
          <cell r="N12">
            <v>784.7</v>
          </cell>
          <cell r="O12">
            <v>611.6</v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</row>
        <row r="13">
          <cell r="A13" t="str">
            <v>安徽省</v>
          </cell>
          <cell r="B13">
            <v>35.9</v>
          </cell>
          <cell r="C13">
            <v>263.3</v>
          </cell>
          <cell r="D13">
            <v>265.89999999999998</v>
          </cell>
          <cell r="E13">
            <v>1064.0999999999999</v>
          </cell>
          <cell r="F13">
            <v>789.1</v>
          </cell>
          <cell r="G13">
            <v>728.3</v>
          </cell>
          <cell r="H13">
            <v>347.6</v>
          </cell>
          <cell r="I13">
            <v>1487.8</v>
          </cell>
          <cell r="J13">
            <v>1069.7</v>
          </cell>
          <cell r="K13">
            <v>1201.5999999999999</v>
          </cell>
          <cell r="L13">
            <v>2855.9</v>
          </cell>
          <cell r="M13">
            <v>2206.3000000000002</v>
          </cell>
          <cell r="N13">
            <v>2990.3</v>
          </cell>
          <cell r="O13">
            <v>1640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</row>
        <row r="14">
          <cell r="A14" t="str">
            <v>福建省</v>
          </cell>
          <cell r="B14">
            <v>561.20000000000005</v>
          </cell>
          <cell r="C14">
            <v>138.69999999999999</v>
          </cell>
          <cell r="D14">
            <v>44.5</v>
          </cell>
          <cell r="E14">
            <v>59.3</v>
          </cell>
          <cell r="F14">
            <v>139.80000000000001</v>
          </cell>
          <cell r="G14">
            <v>115.1</v>
          </cell>
          <cell r="H14">
            <v>61.4</v>
          </cell>
          <cell r="I14">
            <v>562.29999999999995</v>
          </cell>
          <cell r="J14">
            <v>370.9</v>
          </cell>
          <cell r="K14">
            <v>155.80000000000001</v>
          </cell>
          <cell r="L14">
            <v>404.2</v>
          </cell>
          <cell r="M14">
            <v>225.6</v>
          </cell>
          <cell r="N14">
            <v>156.1</v>
          </cell>
          <cell r="O14">
            <v>809.2</v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</row>
        <row r="15">
          <cell r="A15" t="str">
            <v>江西省</v>
          </cell>
          <cell r="B15">
            <v>200.4</v>
          </cell>
          <cell r="C15">
            <v>1109.7</v>
          </cell>
          <cell r="D15">
            <v>573.4</v>
          </cell>
          <cell r="E15">
            <v>954.7</v>
          </cell>
          <cell r="F15">
            <v>1545.9</v>
          </cell>
          <cell r="G15">
            <v>621.1</v>
          </cell>
          <cell r="H15">
            <v>665.5</v>
          </cell>
          <cell r="I15">
            <v>805.1</v>
          </cell>
          <cell r="J15">
            <v>628.29999999999995</v>
          </cell>
          <cell r="K15">
            <v>634.20000000000005</v>
          </cell>
          <cell r="L15">
            <v>1160.3</v>
          </cell>
          <cell r="M15">
            <v>775.9</v>
          </cell>
          <cell r="N15">
            <v>1659.3</v>
          </cell>
          <cell r="O15">
            <v>2184.6</v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</row>
        <row r="16">
          <cell r="A16" t="str">
            <v>山东省</v>
          </cell>
          <cell r="B16">
            <v>15.3</v>
          </cell>
          <cell r="C16">
            <v>31.5</v>
          </cell>
          <cell r="D16">
            <v>109.9</v>
          </cell>
          <cell r="E16">
            <v>395.7</v>
          </cell>
          <cell r="F16">
            <v>1126.5999999999999</v>
          </cell>
          <cell r="G16">
            <v>889.3</v>
          </cell>
          <cell r="H16">
            <v>785.7</v>
          </cell>
          <cell r="I16">
            <v>544.20000000000005</v>
          </cell>
          <cell r="J16">
            <v>1173.2</v>
          </cell>
          <cell r="K16">
            <v>959.8</v>
          </cell>
          <cell r="L16">
            <v>1157.5</v>
          </cell>
          <cell r="M16">
            <v>1940.3</v>
          </cell>
          <cell r="N16">
            <v>3083.3</v>
          </cell>
          <cell r="O16">
            <v>2226.3000000000002</v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</row>
        <row r="17">
          <cell r="A17" t="str">
            <v>河南省</v>
          </cell>
          <cell r="B17">
            <v>2464.3000000000002</v>
          </cell>
          <cell r="C17">
            <v>799.9</v>
          </cell>
          <cell r="D17">
            <v>2449.1999999999998</v>
          </cell>
          <cell r="E17">
            <v>814.5</v>
          </cell>
          <cell r="F17">
            <v>1221.9000000000001</v>
          </cell>
          <cell r="G17">
            <v>1332.3</v>
          </cell>
          <cell r="H17">
            <v>1538.5</v>
          </cell>
          <cell r="I17">
            <v>712.2</v>
          </cell>
          <cell r="J17">
            <v>516.5</v>
          </cell>
          <cell r="K17">
            <v>2491</v>
          </cell>
          <cell r="L17">
            <v>2587.8000000000002</v>
          </cell>
          <cell r="M17">
            <v>1232.0999999999999</v>
          </cell>
          <cell r="N17">
            <v>2468</v>
          </cell>
          <cell r="O17">
            <v>1843.8</v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</row>
        <row r="18">
          <cell r="A18" t="str">
            <v>湖北省</v>
          </cell>
          <cell r="B18">
            <v>386.9</v>
          </cell>
          <cell r="C18">
            <v>1163.9000000000001</v>
          </cell>
          <cell r="D18">
            <v>654.1</v>
          </cell>
          <cell r="E18">
            <v>1575.1</v>
          </cell>
          <cell r="F18">
            <v>1281.5999999999999</v>
          </cell>
          <cell r="G18">
            <v>1026.3</v>
          </cell>
          <cell r="H18">
            <v>1254.8</v>
          </cell>
          <cell r="I18">
            <v>2331</v>
          </cell>
          <cell r="J18">
            <v>1100.2</v>
          </cell>
          <cell r="K18">
            <v>986.9</v>
          </cell>
          <cell r="L18">
            <v>2353.9</v>
          </cell>
          <cell r="M18">
            <v>1703.6</v>
          </cell>
          <cell r="N18">
            <v>2843.3</v>
          </cell>
          <cell r="O18">
            <v>2362.5</v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</row>
        <row r="19">
          <cell r="A19" t="str">
            <v>湖南省</v>
          </cell>
          <cell r="B19">
            <v>341</v>
          </cell>
          <cell r="C19">
            <v>1183.7</v>
          </cell>
          <cell r="D19">
            <v>652.4</v>
          </cell>
          <cell r="E19">
            <v>907.8</v>
          </cell>
          <cell r="F19">
            <v>1173.9000000000001</v>
          </cell>
          <cell r="G19">
            <v>698.5</v>
          </cell>
          <cell r="H19">
            <v>1716.3</v>
          </cell>
          <cell r="I19">
            <v>1660.1</v>
          </cell>
          <cell r="J19">
            <v>1221.4000000000001</v>
          </cell>
          <cell r="K19">
            <v>1704.9</v>
          </cell>
          <cell r="L19">
            <v>3344</v>
          </cell>
          <cell r="M19">
            <v>1622.8</v>
          </cell>
          <cell r="N19">
            <v>4308.7</v>
          </cell>
          <cell r="O19">
            <v>2283.9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</row>
        <row r="20">
          <cell r="A20" t="str">
            <v>广东省</v>
          </cell>
          <cell r="B20">
            <v>448.6</v>
          </cell>
          <cell r="C20">
            <v>408.7</v>
          </cell>
          <cell r="D20">
            <v>100.1</v>
          </cell>
          <cell r="E20">
            <v>119</v>
          </cell>
          <cell r="F20">
            <v>103.8</v>
          </cell>
          <cell r="G20">
            <v>675.2</v>
          </cell>
          <cell r="H20">
            <v>326.39999999999998</v>
          </cell>
          <cell r="I20">
            <v>618.5</v>
          </cell>
          <cell r="J20">
            <v>848.7</v>
          </cell>
          <cell r="K20">
            <v>742.8</v>
          </cell>
          <cell r="L20">
            <v>2464</v>
          </cell>
          <cell r="M20">
            <v>499.5</v>
          </cell>
          <cell r="N20">
            <v>479.2</v>
          </cell>
          <cell r="O20">
            <v>1087.5999999999999</v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</row>
        <row r="21">
          <cell r="A21" t="str">
            <v>广西壮族自治区</v>
          </cell>
          <cell r="B21">
            <v>441.7</v>
          </cell>
          <cell r="C21">
            <v>713.9</v>
          </cell>
          <cell r="D21">
            <v>261.10000000000002</v>
          </cell>
          <cell r="E21">
            <v>336.9</v>
          </cell>
          <cell r="F21">
            <v>356</v>
          </cell>
          <cell r="G21">
            <v>224.6</v>
          </cell>
          <cell r="H21">
            <v>357.4</v>
          </cell>
          <cell r="I21">
            <v>301.60000000000002</v>
          </cell>
          <cell r="J21">
            <v>768.3</v>
          </cell>
          <cell r="K21">
            <v>1100.5</v>
          </cell>
          <cell r="L21">
            <v>764.8</v>
          </cell>
          <cell r="M21">
            <v>844.1</v>
          </cell>
          <cell r="N21">
            <v>1473.4</v>
          </cell>
          <cell r="O21">
            <v>2560.6999999999998</v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</row>
        <row r="22">
          <cell r="A22" t="str">
            <v>海南省</v>
          </cell>
          <cell r="B22">
            <v>9.9</v>
          </cell>
          <cell r="C22">
            <v>9.8000000000000007</v>
          </cell>
          <cell r="D22">
            <v>36.799999999999997</v>
          </cell>
          <cell r="E22">
            <v>26.7</v>
          </cell>
          <cell r="F22">
            <v>12.9</v>
          </cell>
          <cell r="G22">
            <v>60.2</v>
          </cell>
          <cell r="H22">
            <v>88.4</v>
          </cell>
          <cell r="I22">
            <v>457.3</v>
          </cell>
          <cell r="J22">
            <v>144.9</v>
          </cell>
          <cell r="K22">
            <v>621.4</v>
          </cell>
          <cell r="L22">
            <v>366.3</v>
          </cell>
          <cell r="M22">
            <v>197.5</v>
          </cell>
          <cell r="N22">
            <v>516.70000000000005</v>
          </cell>
          <cell r="O22">
            <v>437.7</v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</row>
        <row r="23">
          <cell r="A23" t="str">
            <v>重庆市</v>
          </cell>
          <cell r="B23">
            <v>169.3</v>
          </cell>
          <cell r="C23">
            <v>372.3</v>
          </cell>
          <cell r="D23">
            <v>140</v>
          </cell>
          <cell r="E23">
            <v>401.8</v>
          </cell>
          <cell r="F23">
            <v>145.9</v>
          </cell>
          <cell r="G23">
            <v>148.19999999999999</v>
          </cell>
          <cell r="H23">
            <v>252.1</v>
          </cell>
          <cell r="I23">
            <v>371.8</v>
          </cell>
          <cell r="J23">
            <v>189.2</v>
          </cell>
          <cell r="K23">
            <v>649.70000000000005</v>
          </cell>
          <cell r="L23">
            <v>1085.2</v>
          </cell>
          <cell r="M23">
            <v>795.4</v>
          </cell>
          <cell r="N23">
            <v>1466.8</v>
          </cell>
          <cell r="O23">
            <v>1182.7</v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</row>
        <row r="24">
          <cell r="A24" t="str">
            <v>四川省</v>
          </cell>
          <cell r="B24">
            <v>741.3</v>
          </cell>
          <cell r="C24">
            <v>1103</v>
          </cell>
          <cell r="D24">
            <v>714.3</v>
          </cell>
          <cell r="E24">
            <v>1152.3</v>
          </cell>
          <cell r="F24">
            <v>487.6</v>
          </cell>
          <cell r="G24">
            <v>836.8</v>
          </cell>
          <cell r="H24">
            <v>421.8</v>
          </cell>
          <cell r="I24">
            <v>741.7</v>
          </cell>
          <cell r="J24">
            <v>997.5</v>
          </cell>
          <cell r="K24">
            <v>1611.9</v>
          </cell>
          <cell r="L24">
            <v>4555.5</v>
          </cell>
          <cell r="M24">
            <v>3655.1</v>
          </cell>
          <cell r="N24">
            <v>4652.3999999999996</v>
          </cell>
          <cell r="O24">
            <v>4326.3999999999996</v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</row>
        <row r="25">
          <cell r="A25" t="str">
            <v>贵州省</v>
          </cell>
          <cell r="B25">
            <v>426.3</v>
          </cell>
          <cell r="C25">
            <v>592.9</v>
          </cell>
          <cell r="D25">
            <v>244.6</v>
          </cell>
          <cell r="E25">
            <v>475.2</v>
          </cell>
          <cell r="F25">
            <v>277.2</v>
          </cell>
          <cell r="G25">
            <v>508.2</v>
          </cell>
          <cell r="H25">
            <v>531.4</v>
          </cell>
          <cell r="I25">
            <v>661.7</v>
          </cell>
          <cell r="J25">
            <v>588</v>
          </cell>
          <cell r="K25">
            <v>1493.8</v>
          </cell>
          <cell r="L25">
            <v>2278.1</v>
          </cell>
          <cell r="M25">
            <v>1194.8</v>
          </cell>
          <cell r="N25">
            <v>3479.2</v>
          </cell>
          <cell r="O25">
            <v>3082.1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</row>
        <row r="26">
          <cell r="A26" t="str">
            <v>云南省</v>
          </cell>
          <cell r="B26">
            <v>723.2</v>
          </cell>
          <cell r="C26">
            <v>1038.7</v>
          </cell>
          <cell r="D26">
            <v>791.5</v>
          </cell>
          <cell r="E26">
            <v>1128.5</v>
          </cell>
          <cell r="F26">
            <v>949.4</v>
          </cell>
          <cell r="G26">
            <v>480.2</v>
          </cell>
          <cell r="H26">
            <v>629</v>
          </cell>
          <cell r="I26">
            <v>1168.7</v>
          </cell>
          <cell r="J26">
            <v>1279.2</v>
          </cell>
          <cell r="K26">
            <v>1414.8</v>
          </cell>
          <cell r="L26">
            <v>1984.2</v>
          </cell>
          <cell r="M26">
            <v>1760</v>
          </cell>
          <cell r="N26">
            <v>2163.1999999999998</v>
          </cell>
          <cell r="O26">
            <v>3119.6</v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</row>
        <row r="27">
          <cell r="A27" t="str">
            <v>西藏自治区</v>
          </cell>
          <cell r="B27">
            <v>19.7</v>
          </cell>
          <cell r="C27">
            <v>16.899999999999999</v>
          </cell>
          <cell r="D27">
            <v>19.100000000000001</v>
          </cell>
          <cell r="E27">
            <v>16.5</v>
          </cell>
          <cell r="F27">
            <v>11.4</v>
          </cell>
          <cell r="G27">
            <v>23.5</v>
          </cell>
          <cell r="H27">
            <v>29.7</v>
          </cell>
          <cell r="I27">
            <v>45.6</v>
          </cell>
          <cell r="J27">
            <v>55.4</v>
          </cell>
          <cell r="K27">
            <v>17.600000000000001</v>
          </cell>
          <cell r="L27">
            <v>151.5</v>
          </cell>
          <cell r="M27">
            <v>49</v>
          </cell>
          <cell r="N27">
            <v>57.3</v>
          </cell>
          <cell r="O27">
            <v>63</v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</row>
        <row r="28">
          <cell r="A28" t="str">
            <v>陕西省</v>
          </cell>
          <cell r="B28">
            <v>388.3</v>
          </cell>
          <cell r="C28">
            <v>427.6</v>
          </cell>
          <cell r="D28">
            <v>834.5</v>
          </cell>
          <cell r="E28">
            <v>409.7</v>
          </cell>
          <cell r="F28">
            <v>458.8</v>
          </cell>
          <cell r="G28">
            <v>330.7</v>
          </cell>
          <cell r="H28">
            <v>687.3</v>
          </cell>
          <cell r="I28">
            <v>543.9</v>
          </cell>
          <cell r="J28">
            <v>583</v>
          </cell>
          <cell r="K28">
            <v>1208.5</v>
          </cell>
          <cell r="L28">
            <v>1471.9</v>
          </cell>
          <cell r="M28">
            <v>733.2</v>
          </cell>
          <cell r="N28">
            <v>1372.7</v>
          </cell>
          <cell r="O28">
            <v>1572.5</v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</row>
        <row r="29">
          <cell r="A29" t="str">
            <v>甘肃省</v>
          </cell>
          <cell r="B29">
            <v>358.4</v>
          </cell>
          <cell r="C29">
            <v>483</v>
          </cell>
          <cell r="D29">
            <v>389.1</v>
          </cell>
          <cell r="E29">
            <v>485.3</v>
          </cell>
          <cell r="F29">
            <v>224.5</v>
          </cell>
          <cell r="G29">
            <v>922.8</v>
          </cell>
          <cell r="H29">
            <v>668.2</v>
          </cell>
          <cell r="I29">
            <v>997.8</v>
          </cell>
          <cell r="J29">
            <v>658</v>
          </cell>
          <cell r="K29">
            <v>1052.7</v>
          </cell>
          <cell r="L29">
            <v>1540.2</v>
          </cell>
          <cell r="M29">
            <v>1185.2</v>
          </cell>
          <cell r="N29">
            <v>1452.3</v>
          </cell>
          <cell r="O29">
            <v>2741.7</v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</row>
        <row r="30">
          <cell r="A30" t="str">
            <v>青海省</v>
          </cell>
          <cell r="B30">
            <v>56.5</v>
          </cell>
          <cell r="C30">
            <v>85.2</v>
          </cell>
          <cell r="D30">
            <v>49.5</v>
          </cell>
          <cell r="E30">
            <v>48.3</v>
          </cell>
          <cell r="F30">
            <v>86.9</v>
          </cell>
          <cell r="G30">
            <v>72.900000000000006</v>
          </cell>
          <cell r="H30">
            <v>207.6</v>
          </cell>
          <cell r="I30">
            <v>124.4</v>
          </cell>
          <cell r="J30">
            <v>189.5</v>
          </cell>
          <cell r="K30">
            <v>129.80000000000001</v>
          </cell>
          <cell r="L30">
            <v>167.5</v>
          </cell>
          <cell r="M30">
            <v>172.7</v>
          </cell>
          <cell r="N30">
            <v>235.6</v>
          </cell>
          <cell r="O30">
            <v>261.3</v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</row>
        <row r="31">
          <cell r="A31" t="str">
            <v>宁夏回族自治区</v>
          </cell>
          <cell r="B31">
            <v>50.3</v>
          </cell>
          <cell r="C31">
            <v>28.6</v>
          </cell>
          <cell r="D31">
            <v>132.19999999999999</v>
          </cell>
          <cell r="E31">
            <v>93.2</v>
          </cell>
          <cell r="F31">
            <v>14.6</v>
          </cell>
          <cell r="G31">
            <v>42.6</v>
          </cell>
          <cell r="H31">
            <v>227.2</v>
          </cell>
          <cell r="I31">
            <v>186.1</v>
          </cell>
          <cell r="J31">
            <v>131</v>
          </cell>
          <cell r="K31">
            <v>220.6</v>
          </cell>
          <cell r="L31">
            <v>188.7</v>
          </cell>
          <cell r="M31">
            <v>144.6</v>
          </cell>
          <cell r="N31">
            <v>181.2</v>
          </cell>
          <cell r="O31">
            <v>182.3</v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</row>
        <row r="32">
          <cell r="A32" t="str">
            <v>新疆维吾尔自治区</v>
          </cell>
          <cell r="B32">
            <v>55.1</v>
          </cell>
          <cell r="C32">
            <v>36.5</v>
          </cell>
          <cell r="D32">
            <v>114.7</v>
          </cell>
          <cell r="E32">
            <v>84.7</v>
          </cell>
          <cell r="F32">
            <v>74.400000000000006</v>
          </cell>
          <cell r="G32">
            <v>228</v>
          </cell>
          <cell r="H32">
            <v>150.1</v>
          </cell>
          <cell r="I32">
            <v>196.8</v>
          </cell>
          <cell r="J32">
            <v>282.60000000000002</v>
          </cell>
          <cell r="K32">
            <v>513.6</v>
          </cell>
          <cell r="L32">
            <v>197.1</v>
          </cell>
          <cell r="M32">
            <v>233.4</v>
          </cell>
          <cell r="N32">
            <v>171.5</v>
          </cell>
          <cell r="O32">
            <v>573.29999999999995</v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167.26</v>
          </cell>
          <cell r="C2">
            <v>163.22</v>
          </cell>
          <cell r="D2">
            <v>163.27000000000001</v>
          </cell>
          <cell r="E2">
            <v>154.19</v>
          </cell>
          <cell r="F2">
            <v>168.52</v>
          </cell>
          <cell r="G2">
            <v>198.7</v>
          </cell>
          <cell r="H2">
            <v>188.01</v>
          </cell>
          <cell r="I2">
            <v>173.1</v>
          </cell>
          <cell r="J2">
            <v>183.81</v>
          </cell>
          <cell r="K2">
            <v>187.52</v>
          </cell>
          <cell r="L2">
            <v>196.85</v>
          </cell>
          <cell r="M2">
            <v>171.79</v>
          </cell>
          <cell r="N2">
            <v>172.62</v>
          </cell>
          <cell r="O2">
            <v>174.92</v>
          </cell>
          <cell r="P2">
            <v>192.05</v>
          </cell>
          <cell r="Q2">
            <v>187.22</v>
          </cell>
          <cell r="R2">
            <v>166.8</v>
          </cell>
          <cell r="S2">
            <v>154.66999999999999</v>
          </cell>
          <cell r="T2">
            <v>152.91</v>
          </cell>
        </row>
        <row r="3">
          <cell r="A3" t="str">
            <v>天津市</v>
          </cell>
          <cell r="B3">
            <v>128.21</v>
          </cell>
          <cell r="C3">
            <v>122.81</v>
          </cell>
          <cell r="D3">
            <v>122.72</v>
          </cell>
          <cell r="E3">
            <v>115.69</v>
          </cell>
          <cell r="F3">
            <v>111.25</v>
          </cell>
          <cell r="G3">
            <v>100.41</v>
          </cell>
          <cell r="H3">
            <v>145.91</v>
          </cell>
          <cell r="I3">
            <v>113.96</v>
          </cell>
          <cell r="J3">
            <v>119.58</v>
          </cell>
          <cell r="K3">
            <v>124.33</v>
          </cell>
          <cell r="L3">
            <v>142.34</v>
          </cell>
          <cell r="M3">
            <v>134.12</v>
          </cell>
          <cell r="N3">
            <v>128.80000000000001</v>
          </cell>
          <cell r="O3">
            <v>132.04</v>
          </cell>
          <cell r="P3">
            <v>133.15</v>
          </cell>
          <cell r="Q3">
            <v>129.25</v>
          </cell>
          <cell r="R3">
            <v>122.38</v>
          </cell>
          <cell r="S3">
            <v>130.43</v>
          </cell>
          <cell r="T3">
            <v>123.56</v>
          </cell>
        </row>
        <row r="4">
          <cell r="A4" t="str">
            <v>河北省</v>
          </cell>
          <cell r="B4">
            <v>112.9</v>
          </cell>
          <cell r="C4">
            <v>123.31</v>
          </cell>
          <cell r="D4">
            <v>128.18</v>
          </cell>
          <cell r="E4">
            <v>127.34</v>
          </cell>
          <cell r="F4">
            <v>120.72</v>
          </cell>
          <cell r="G4">
            <v>120.42</v>
          </cell>
          <cell r="H4">
            <v>122.39</v>
          </cell>
          <cell r="I4">
            <v>132</v>
          </cell>
          <cell r="J4">
            <v>119.13</v>
          </cell>
          <cell r="K4">
            <v>116.91</v>
          </cell>
          <cell r="L4">
            <v>125.79</v>
          </cell>
          <cell r="M4">
            <v>126.23</v>
          </cell>
          <cell r="N4">
            <v>124.45</v>
          </cell>
          <cell r="O4">
            <v>122.96</v>
          </cell>
          <cell r="P4">
            <v>124.79</v>
          </cell>
          <cell r="Q4">
            <v>125.07</v>
          </cell>
          <cell r="R4">
            <v>125.38</v>
          </cell>
          <cell r="S4">
            <v>132.59</v>
          </cell>
          <cell r="T4">
            <v>144.63999999999999</v>
          </cell>
        </row>
        <row r="5">
          <cell r="A5" t="str">
            <v>山西省</v>
          </cell>
          <cell r="B5">
            <v>123.4</v>
          </cell>
          <cell r="C5">
            <v>136.52000000000001</v>
          </cell>
          <cell r="D5">
            <v>138.25</v>
          </cell>
          <cell r="E5">
            <v>133.86000000000001</v>
          </cell>
          <cell r="F5">
            <v>121.63</v>
          </cell>
          <cell r="G5">
            <v>139.28</v>
          </cell>
          <cell r="H5">
            <v>128.62</v>
          </cell>
          <cell r="I5">
            <v>114.52</v>
          </cell>
          <cell r="J5">
            <v>112.44</v>
          </cell>
          <cell r="K5">
            <v>114.59</v>
          </cell>
          <cell r="L5">
            <v>111.19</v>
          </cell>
          <cell r="M5">
            <v>110.93</v>
          </cell>
          <cell r="N5">
            <v>111.42</v>
          </cell>
          <cell r="O5">
            <v>106.39</v>
          </cell>
          <cell r="P5">
            <v>122.1</v>
          </cell>
          <cell r="Q5">
            <v>120.9</v>
          </cell>
          <cell r="R5">
            <v>124.65</v>
          </cell>
          <cell r="S5">
            <v>126.6</v>
          </cell>
          <cell r="T5">
            <v>120.35</v>
          </cell>
        </row>
        <row r="6">
          <cell r="A6" t="str">
            <v>内蒙古自治区</v>
          </cell>
          <cell r="B6">
            <v>115.07</v>
          </cell>
          <cell r="C6">
            <v>119.25</v>
          </cell>
          <cell r="D6">
            <v>109.65</v>
          </cell>
          <cell r="E6">
            <v>101.25</v>
          </cell>
          <cell r="F6">
            <v>104.91</v>
          </cell>
          <cell r="G6">
            <v>97.84</v>
          </cell>
          <cell r="H6">
            <v>114.51</v>
          </cell>
          <cell r="I6">
            <v>103.44</v>
          </cell>
          <cell r="J6">
            <v>106.71</v>
          </cell>
          <cell r="K6">
            <v>103.49</v>
          </cell>
          <cell r="L6">
            <v>97.47</v>
          </cell>
          <cell r="M6">
            <v>91.12</v>
          </cell>
          <cell r="N6">
            <v>94.48</v>
          </cell>
          <cell r="O6">
            <v>88.49</v>
          </cell>
          <cell r="P6">
            <v>85.99</v>
          </cell>
          <cell r="Q6">
            <v>85.65</v>
          </cell>
          <cell r="R6">
            <v>102.09</v>
          </cell>
          <cell r="S6">
            <v>105.08</v>
          </cell>
          <cell r="T6">
            <v>129.93</v>
          </cell>
        </row>
        <row r="7">
          <cell r="A7" t="str">
            <v>辽宁省</v>
          </cell>
          <cell r="B7">
            <v>171.37</v>
          </cell>
          <cell r="C7">
            <v>155.81</v>
          </cell>
          <cell r="D7">
            <v>154.72999999999999</v>
          </cell>
          <cell r="E7">
            <v>149.97999999999999</v>
          </cell>
          <cell r="F7">
            <v>148.65</v>
          </cell>
          <cell r="G7">
            <v>151.86000000000001</v>
          </cell>
          <cell r="H7">
            <v>139.71</v>
          </cell>
          <cell r="I7">
            <v>146.26</v>
          </cell>
          <cell r="J7">
            <v>135.5</v>
          </cell>
          <cell r="K7">
            <v>131.79</v>
          </cell>
          <cell r="L7">
            <v>128.71</v>
          </cell>
          <cell r="M7">
            <v>128.05000000000001</v>
          </cell>
          <cell r="N7">
            <v>126.16</v>
          </cell>
          <cell r="O7">
            <v>120.96</v>
          </cell>
          <cell r="P7">
            <v>124.19</v>
          </cell>
          <cell r="Q7">
            <v>125.84</v>
          </cell>
          <cell r="R7">
            <v>127.93</v>
          </cell>
          <cell r="S7">
            <v>134.12</v>
          </cell>
          <cell r="T7">
            <v>147.27000000000001</v>
          </cell>
        </row>
        <row r="8">
          <cell r="A8" t="str">
            <v>吉林省</v>
          </cell>
          <cell r="B8">
            <v>125.04</v>
          </cell>
          <cell r="C8">
            <v>121.83</v>
          </cell>
          <cell r="D8">
            <v>125.35</v>
          </cell>
          <cell r="E8">
            <v>121.79</v>
          </cell>
          <cell r="F8">
            <v>120.9</v>
          </cell>
          <cell r="G8">
            <v>117.54</v>
          </cell>
          <cell r="H8">
            <v>117.75</v>
          </cell>
          <cell r="I8">
            <v>124.51</v>
          </cell>
          <cell r="J8">
            <v>122.27</v>
          </cell>
          <cell r="K8">
            <v>122.79</v>
          </cell>
          <cell r="L8">
            <v>119.31</v>
          </cell>
          <cell r="M8">
            <v>111.6</v>
          </cell>
          <cell r="N8">
            <v>113.33</v>
          </cell>
          <cell r="O8">
            <v>121.03</v>
          </cell>
          <cell r="P8">
            <v>122.99</v>
          </cell>
          <cell r="Q8">
            <v>128.01</v>
          </cell>
          <cell r="R8">
            <v>121.12</v>
          </cell>
          <cell r="S8">
            <v>131.27000000000001</v>
          </cell>
          <cell r="T8">
            <v>137.97</v>
          </cell>
        </row>
        <row r="9">
          <cell r="A9" t="str">
            <v>黑龙江省</v>
          </cell>
          <cell r="B9">
            <v>131.93</v>
          </cell>
          <cell r="C9">
            <v>127.28</v>
          </cell>
          <cell r="D9">
            <v>120.55</v>
          </cell>
          <cell r="E9">
            <v>129.47</v>
          </cell>
          <cell r="F9">
            <v>126.83</v>
          </cell>
          <cell r="G9">
            <v>125.46</v>
          </cell>
          <cell r="H9">
            <v>120.4</v>
          </cell>
          <cell r="I9">
            <v>117.38</v>
          </cell>
          <cell r="J9">
            <v>116.34</v>
          </cell>
          <cell r="K9">
            <v>116.54</v>
          </cell>
          <cell r="L9">
            <v>119.33</v>
          </cell>
          <cell r="M9">
            <v>125.48</v>
          </cell>
          <cell r="N9">
            <v>128.02000000000001</v>
          </cell>
          <cell r="O9">
            <v>123.87</v>
          </cell>
          <cell r="P9">
            <v>129.69999999999999</v>
          </cell>
          <cell r="Q9">
            <v>142.13</v>
          </cell>
          <cell r="R9">
            <v>143.52000000000001</v>
          </cell>
          <cell r="S9">
            <v>138.96</v>
          </cell>
          <cell r="T9">
            <v>151.18</v>
          </cell>
        </row>
        <row r="10">
          <cell r="A10" t="str">
            <v>上海市</v>
          </cell>
          <cell r="B10">
            <v>210.9</v>
          </cell>
          <cell r="C10">
            <v>207.04</v>
          </cell>
          <cell r="D10">
            <v>211.51</v>
          </cell>
          <cell r="E10">
            <v>203.92</v>
          </cell>
          <cell r="F10">
            <v>207.51</v>
          </cell>
          <cell r="G10">
            <v>203.3</v>
          </cell>
          <cell r="H10">
            <v>200.32</v>
          </cell>
          <cell r="I10">
            <v>200.85</v>
          </cell>
          <cell r="J10">
            <v>190.19</v>
          </cell>
          <cell r="K10">
            <v>186.4</v>
          </cell>
          <cell r="L10">
            <v>192</v>
          </cell>
          <cell r="M10">
            <v>186.54</v>
          </cell>
          <cell r="N10">
            <v>183.57</v>
          </cell>
          <cell r="O10">
            <v>174.83</v>
          </cell>
          <cell r="P10">
            <v>206.96</v>
          </cell>
          <cell r="Q10">
            <v>201.95</v>
          </cell>
          <cell r="R10">
            <v>215.09</v>
          </cell>
          <cell r="S10">
            <v>213.1</v>
          </cell>
          <cell r="T10">
            <v>262.08</v>
          </cell>
        </row>
        <row r="11">
          <cell r="A11" t="str">
            <v>江苏省</v>
          </cell>
          <cell r="B11">
            <v>213.55</v>
          </cell>
          <cell r="C11">
            <v>211.54</v>
          </cell>
          <cell r="D11">
            <v>226.15</v>
          </cell>
          <cell r="E11">
            <v>220.69</v>
          </cell>
          <cell r="F11">
            <v>217.15</v>
          </cell>
          <cell r="G11">
            <v>214.01</v>
          </cell>
          <cell r="H11">
            <v>215.2</v>
          </cell>
          <cell r="I11">
            <v>215.39</v>
          </cell>
          <cell r="J11">
            <v>210.66</v>
          </cell>
          <cell r="K11">
            <v>209.62</v>
          </cell>
          <cell r="L11">
            <v>209.76</v>
          </cell>
          <cell r="M11">
            <v>215.44</v>
          </cell>
          <cell r="N11">
            <v>212.26</v>
          </cell>
          <cell r="O11">
            <v>220.37</v>
          </cell>
          <cell r="P11">
            <v>207.17</v>
          </cell>
          <cell r="Q11">
            <v>204.99</v>
          </cell>
          <cell r="R11">
            <v>199.54</v>
          </cell>
          <cell r="S11">
            <v>204.55</v>
          </cell>
          <cell r="T11">
            <v>211.47</v>
          </cell>
        </row>
        <row r="12">
          <cell r="A12" t="str">
            <v>浙江省</v>
          </cell>
          <cell r="B12">
            <v>217.87</v>
          </cell>
          <cell r="C12">
            <v>215.05</v>
          </cell>
          <cell r="D12">
            <v>212.21</v>
          </cell>
          <cell r="E12">
            <v>220.06</v>
          </cell>
          <cell r="F12">
            <v>217.72</v>
          </cell>
          <cell r="G12">
            <v>204.36</v>
          </cell>
          <cell r="H12">
            <v>200.21</v>
          </cell>
          <cell r="I12">
            <v>187.17</v>
          </cell>
          <cell r="J12">
            <v>196.18</v>
          </cell>
          <cell r="K12">
            <v>197.01</v>
          </cell>
          <cell r="L12">
            <v>192.32</v>
          </cell>
          <cell r="M12">
            <v>195.81</v>
          </cell>
          <cell r="N12">
            <v>196.3</v>
          </cell>
          <cell r="O12">
            <v>185.43</v>
          </cell>
          <cell r="P12">
            <v>201.55</v>
          </cell>
          <cell r="Q12">
            <v>194.22</v>
          </cell>
          <cell r="R12">
            <v>189.28</v>
          </cell>
          <cell r="S12">
            <v>230.68</v>
          </cell>
          <cell r="T12">
            <v>243.93</v>
          </cell>
        </row>
        <row r="13">
          <cell r="A13" t="str">
            <v>安徽省</v>
          </cell>
          <cell r="B13">
            <v>198.59</v>
          </cell>
          <cell r="C13">
            <v>194.31</v>
          </cell>
          <cell r="D13">
            <v>190.23</v>
          </cell>
          <cell r="E13">
            <v>197.37</v>
          </cell>
          <cell r="F13">
            <v>194.49</v>
          </cell>
          <cell r="G13">
            <v>190.68</v>
          </cell>
          <cell r="H13">
            <v>188.11</v>
          </cell>
          <cell r="I13">
            <v>180.19</v>
          </cell>
          <cell r="J13">
            <v>168.9</v>
          </cell>
          <cell r="K13">
            <v>166.72</v>
          </cell>
          <cell r="L13">
            <v>166.15</v>
          </cell>
          <cell r="M13">
            <v>165.45</v>
          </cell>
          <cell r="N13">
            <v>168.99</v>
          </cell>
          <cell r="O13">
            <v>160.83000000000001</v>
          </cell>
          <cell r="P13">
            <v>160.96</v>
          </cell>
          <cell r="Q13">
            <v>174.61</v>
          </cell>
          <cell r="R13">
            <v>180.4</v>
          </cell>
          <cell r="S13">
            <v>189.95</v>
          </cell>
          <cell r="T13">
            <v>195.69</v>
          </cell>
        </row>
        <row r="14">
          <cell r="A14" t="str">
            <v>福建省</v>
          </cell>
          <cell r="B14">
            <v>235.25</v>
          </cell>
          <cell r="C14">
            <v>228.88</v>
          </cell>
          <cell r="D14">
            <v>231.1</v>
          </cell>
          <cell r="E14">
            <v>214.47</v>
          </cell>
          <cell r="F14">
            <v>208.76</v>
          </cell>
          <cell r="G14">
            <v>210.1</v>
          </cell>
          <cell r="H14">
            <v>203.69</v>
          </cell>
          <cell r="I14">
            <v>191.52</v>
          </cell>
          <cell r="J14">
            <v>176.93</v>
          </cell>
          <cell r="K14">
            <v>180.98</v>
          </cell>
          <cell r="L14">
            <v>180.87</v>
          </cell>
          <cell r="M14">
            <v>178.37</v>
          </cell>
          <cell r="N14">
            <v>188.18</v>
          </cell>
          <cell r="O14">
            <v>186.62</v>
          </cell>
          <cell r="P14">
            <v>191.92</v>
          </cell>
          <cell r="Q14">
            <v>219.64</v>
          </cell>
          <cell r="R14">
            <v>211.73</v>
          </cell>
          <cell r="S14">
            <v>275.42</v>
          </cell>
          <cell r="T14">
            <v>267.91000000000003</v>
          </cell>
        </row>
        <row r="15">
          <cell r="A15" t="str">
            <v>江西省</v>
          </cell>
          <cell r="B15">
            <v>238.38</v>
          </cell>
          <cell r="C15">
            <v>222.48</v>
          </cell>
          <cell r="D15">
            <v>200.21</v>
          </cell>
          <cell r="E15">
            <v>176.68</v>
          </cell>
          <cell r="F15">
            <v>174.58</v>
          </cell>
          <cell r="G15">
            <v>174.61</v>
          </cell>
          <cell r="H15">
            <v>170.33</v>
          </cell>
          <cell r="I15">
            <v>171.37</v>
          </cell>
          <cell r="J15">
            <v>171.28</v>
          </cell>
          <cell r="K15">
            <v>178.71</v>
          </cell>
          <cell r="L15">
            <v>173.98</v>
          </cell>
          <cell r="M15">
            <v>175.69</v>
          </cell>
          <cell r="N15">
            <v>174.79</v>
          </cell>
          <cell r="O15">
            <v>184.35</v>
          </cell>
          <cell r="P15">
            <v>194.24</v>
          </cell>
          <cell r="Q15">
            <v>201.75</v>
          </cell>
          <cell r="R15">
            <v>201.5</v>
          </cell>
          <cell r="S15">
            <v>211.56</v>
          </cell>
          <cell r="T15">
            <v>236.54</v>
          </cell>
        </row>
        <row r="16">
          <cell r="A16" t="str">
            <v>山东省</v>
          </cell>
          <cell r="B16">
            <v>130.91999999999999</v>
          </cell>
          <cell r="C16">
            <v>126.22</v>
          </cell>
          <cell r="D16">
            <v>126.12</v>
          </cell>
          <cell r="E16">
            <v>119.35</v>
          </cell>
          <cell r="F16">
            <v>125.54</v>
          </cell>
          <cell r="G16">
            <v>126.56</v>
          </cell>
          <cell r="H16">
            <v>126.73</v>
          </cell>
          <cell r="I16">
            <v>132.84</v>
          </cell>
          <cell r="J16">
            <v>138.47</v>
          </cell>
          <cell r="K16">
            <v>138.78</v>
          </cell>
          <cell r="L16">
            <v>134.93</v>
          </cell>
          <cell r="M16">
            <v>131.6</v>
          </cell>
          <cell r="N16">
            <v>129.79</v>
          </cell>
          <cell r="O16">
            <v>129.52000000000001</v>
          </cell>
          <cell r="P16">
            <v>129.91</v>
          </cell>
          <cell r="Q16">
            <v>127.87</v>
          </cell>
          <cell r="R16">
            <v>132.91</v>
          </cell>
          <cell r="S16">
            <v>140.88</v>
          </cell>
          <cell r="T16">
            <v>140.22</v>
          </cell>
        </row>
        <row r="17">
          <cell r="A17" t="str">
            <v>河南省</v>
          </cell>
          <cell r="B17">
            <v>143.61000000000001</v>
          </cell>
          <cell r="C17">
            <v>139.88999999999999</v>
          </cell>
          <cell r="D17">
            <v>141.27000000000001</v>
          </cell>
          <cell r="E17">
            <v>128.99</v>
          </cell>
          <cell r="F17">
            <v>133.88</v>
          </cell>
          <cell r="G17">
            <v>134.79</v>
          </cell>
          <cell r="H17">
            <v>129.32</v>
          </cell>
          <cell r="I17">
            <v>115.61</v>
          </cell>
          <cell r="J17">
            <v>111.07</v>
          </cell>
          <cell r="K17">
            <v>107.44</v>
          </cell>
          <cell r="L17">
            <v>105.38</v>
          </cell>
          <cell r="M17">
            <v>104.09</v>
          </cell>
          <cell r="N17">
            <v>108.59</v>
          </cell>
          <cell r="O17">
            <v>109.1</v>
          </cell>
          <cell r="P17">
            <v>118.49</v>
          </cell>
          <cell r="Q17">
            <v>115.88</v>
          </cell>
          <cell r="R17">
            <v>125.9</v>
          </cell>
          <cell r="S17">
            <v>129.47</v>
          </cell>
          <cell r="T17">
            <v>147.06</v>
          </cell>
        </row>
        <row r="18">
          <cell r="A18" t="str">
            <v>湖北省</v>
          </cell>
          <cell r="B18">
            <v>204.52</v>
          </cell>
          <cell r="C18">
            <v>199.93</v>
          </cell>
          <cell r="D18">
            <v>190.26</v>
          </cell>
          <cell r="E18">
            <v>192.85</v>
          </cell>
          <cell r="F18">
            <v>190.76</v>
          </cell>
          <cell r="G18">
            <v>202.19</v>
          </cell>
          <cell r="H18">
            <v>199.55</v>
          </cell>
          <cell r="I18">
            <v>204.26</v>
          </cell>
          <cell r="J18">
            <v>205.32</v>
          </cell>
          <cell r="K18">
            <v>210.6</v>
          </cell>
          <cell r="L18">
            <v>214.82</v>
          </cell>
          <cell r="M18">
            <v>215.72</v>
          </cell>
          <cell r="N18">
            <v>213.18</v>
          </cell>
          <cell r="O18">
            <v>211.54</v>
          </cell>
          <cell r="P18">
            <v>215</v>
          </cell>
          <cell r="Q18">
            <v>228.34</v>
          </cell>
          <cell r="R18">
            <v>244.45</v>
          </cell>
          <cell r="S18">
            <v>246.43</v>
          </cell>
          <cell r="T18">
            <v>274.33</v>
          </cell>
        </row>
        <row r="19">
          <cell r="A19" t="str">
            <v>湖南省</v>
          </cell>
          <cell r="B19">
            <v>223.47</v>
          </cell>
          <cell r="C19">
            <v>217.07</v>
          </cell>
          <cell r="D19">
            <v>210.44</v>
          </cell>
          <cell r="E19">
            <v>211.47</v>
          </cell>
          <cell r="F19">
            <v>216.56</v>
          </cell>
          <cell r="G19">
            <v>210.73</v>
          </cell>
          <cell r="H19">
            <v>180.25</v>
          </cell>
          <cell r="I19">
            <v>217.12</v>
          </cell>
          <cell r="J19">
            <v>207.79</v>
          </cell>
          <cell r="K19">
            <v>202.96</v>
          </cell>
          <cell r="L19">
            <v>215</v>
          </cell>
          <cell r="M19">
            <v>212.78</v>
          </cell>
          <cell r="N19">
            <v>203.16</v>
          </cell>
          <cell r="O19">
            <v>220.38</v>
          </cell>
          <cell r="P19">
            <v>229.46</v>
          </cell>
          <cell r="Q19">
            <v>234.53</v>
          </cell>
          <cell r="R19">
            <v>240.95</v>
          </cell>
          <cell r="S19">
            <v>252.7</v>
          </cell>
          <cell r="T19">
            <v>278.68</v>
          </cell>
        </row>
        <row r="20">
          <cell r="A20" t="str">
            <v>广东省</v>
          </cell>
          <cell r="B20">
            <v>247.09</v>
          </cell>
          <cell r="C20">
            <v>241.53</v>
          </cell>
          <cell r="D20">
            <v>250.52</v>
          </cell>
          <cell r="E20">
            <v>236.78</v>
          </cell>
          <cell r="F20">
            <v>240.82</v>
          </cell>
          <cell r="G20">
            <v>254.37</v>
          </cell>
          <cell r="H20">
            <v>256.48</v>
          </cell>
          <cell r="I20">
            <v>246.14</v>
          </cell>
          <cell r="J20">
            <v>248.95</v>
          </cell>
          <cell r="K20">
            <v>247.51</v>
          </cell>
          <cell r="L20">
            <v>242.02</v>
          </cell>
          <cell r="M20">
            <v>246.68</v>
          </cell>
          <cell r="N20">
            <v>241.38</v>
          </cell>
          <cell r="O20">
            <v>249.96</v>
          </cell>
          <cell r="P20">
            <v>253.14</v>
          </cell>
          <cell r="Q20">
            <v>252.03</v>
          </cell>
          <cell r="R20">
            <v>238.16</v>
          </cell>
          <cell r="S20">
            <v>260.27</v>
          </cell>
          <cell r="T20">
            <v>320.16000000000003</v>
          </cell>
        </row>
        <row r="21">
          <cell r="A21" t="str">
            <v>广西壮族自治区</v>
          </cell>
          <cell r="B21">
            <v>272.95</v>
          </cell>
          <cell r="C21">
            <v>273.73</v>
          </cell>
          <cell r="D21">
            <v>262.37</v>
          </cell>
          <cell r="E21">
            <v>263.48</v>
          </cell>
          <cell r="F21">
            <v>269.26</v>
          </cell>
          <cell r="G21">
            <v>266.14</v>
          </cell>
          <cell r="H21">
            <v>257.18</v>
          </cell>
          <cell r="I21">
            <v>256.38</v>
          </cell>
          <cell r="J21">
            <v>255.65</v>
          </cell>
          <cell r="K21">
            <v>234.97</v>
          </cell>
          <cell r="L21">
            <v>239.89</v>
          </cell>
          <cell r="M21">
            <v>248.11</v>
          </cell>
          <cell r="N21">
            <v>241.94</v>
          </cell>
          <cell r="O21">
            <v>249.7</v>
          </cell>
          <cell r="P21">
            <v>259.05</v>
          </cell>
          <cell r="Q21">
            <v>239.99</v>
          </cell>
          <cell r="R21">
            <v>246.62</v>
          </cell>
          <cell r="S21">
            <v>269.29000000000002</v>
          </cell>
          <cell r="T21">
            <v>272.05</v>
          </cell>
        </row>
        <row r="22">
          <cell r="A22" t="str">
            <v>海南省</v>
          </cell>
          <cell r="B22">
            <v>304.64999999999998</v>
          </cell>
          <cell r="C22">
            <v>287.04000000000002</v>
          </cell>
          <cell r="D22">
            <v>315.08</v>
          </cell>
          <cell r="E22">
            <v>275.27</v>
          </cell>
          <cell r="F22">
            <v>296.08999999999997</v>
          </cell>
          <cell r="G22">
            <v>197.61</v>
          </cell>
          <cell r="H22">
            <v>268.18</v>
          </cell>
          <cell r="I22">
            <v>253.06</v>
          </cell>
          <cell r="J22">
            <v>263.77999999999997</v>
          </cell>
          <cell r="K22">
            <v>243.54</v>
          </cell>
          <cell r="L22">
            <v>222.9</v>
          </cell>
          <cell r="M22">
            <v>237.16</v>
          </cell>
          <cell r="N22">
            <v>249.2</v>
          </cell>
          <cell r="O22">
            <v>264.5</v>
          </cell>
          <cell r="P22">
            <v>265.06</v>
          </cell>
          <cell r="Q22">
            <v>252.74</v>
          </cell>
          <cell r="R22">
            <v>292.25</v>
          </cell>
          <cell r="S22">
            <v>311.52</v>
          </cell>
          <cell r="T22">
            <v>337.85</v>
          </cell>
        </row>
        <row r="23">
          <cell r="A23" t="str">
            <v>重庆市</v>
          </cell>
          <cell r="B23">
            <v>190.04</v>
          </cell>
          <cell r="C23">
            <v>180.77</v>
          </cell>
          <cell r="D23">
            <v>178.52</v>
          </cell>
          <cell r="E23">
            <v>179.8</v>
          </cell>
          <cell r="F23">
            <v>167.94</v>
          </cell>
          <cell r="G23">
            <v>165.53</v>
          </cell>
          <cell r="H23">
            <v>151.63999999999999</v>
          </cell>
          <cell r="I23">
            <v>151.6</v>
          </cell>
          <cell r="J23">
            <v>151.97</v>
          </cell>
          <cell r="K23">
            <v>146.13</v>
          </cell>
          <cell r="L23">
            <v>154.04</v>
          </cell>
          <cell r="M23">
            <v>148.75</v>
          </cell>
          <cell r="N23">
            <v>145.43</v>
          </cell>
          <cell r="O23">
            <v>136.75</v>
          </cell>
          <cell r="P23">
            <v>141.46</v>
          </cell>
          <cell r="Q23">
            <v>143.57</v>
          </cell>
          <cell r="R23">
            <v>140.63999999999999</v>
          </cell>
          <cell r="S23">
            <v>174.49</v>
          </cell>
          <cell r="T23">
            <v>163.49</v>
          </cell>
        </row>
        <row r="24">
          <cell r="A24" t="str">
            <v>四川省</v>
          </cell>
          <cell r="B24">
            <v>211.64</v>
          </cell>
          <cell r="C24">
            <v>195.31</v>
          </cell>
          <cell r="D24">
            <v>194.03</v>
          </cell>
          <cell r="E24">
            <v>196.39</v>
          </cell>
          <cell r="F24">
            <v>208.24</v>
          </cell>
          <cell r="G24">
            <v>181.36</v>
          </cell>
          <cell r="H24">
            <v>202.05</v>
          </cell>
          <cell r="I24">
            <v>214.64</v>
          </cell>
          <cell r="J24">
            <v>204.13</v>
          </cell>
          <cell r="K24">
            <v>216</v>
          </cell>
          <cell r="L24">
            <v>193.47</v>
          </cell>
          <cell r="M24">
            <v>195.58</v>
          </cell>
          <cell r="N24">
            <v>191.71</v>
          </cell>
          <cell r="O24">
            <v>196.69</v>
          </cell>
          <cell r="P24">
            <v>196.01</v>
          </cell>
          <cell r="Q24">
            <v>197.28</v>
          </cell>
          <cell r="R24">
            <v>200.9</v>
          </cell>
          <cell r="S24">
            <v>205.56</v>
          </cell>
          <cell r="T24">
            <v>222.42</v>
          </cell>
        </row>
        <row r="25">
          <cell r="A25" t="str">
            <v>贵州省</v>
          </cell>
          <cell r="B25">
            <v>185.21</v>
          </cell>
          <cell r="C25">
            <v>175.8</v>
          </cell>
          <cell r="D25">
            <v>172.37</v>
          </cell>
          <cell r="E25">
            <v>169.78</v>
          </cell>
          <cell r="F25">
            <v>175.88</v>
          </cell>
          <cell r="G25">
            <v>185.86</v>
          </cell>
          <cell r="H25">
            <v>177.28</v>
          </cell>
          <cell r="I25">
            <v>171.98</v>
          </cell>
          <cell r="J25">
            <v>163.78</v>
          </cell>
          <cell r="K25">
            <v>159.65</v>
          </cell>
          <cell r="L25">
            <v>152.37</v>
          </cell>
          <cell r="M25">
            <v>144.88</v>
          </cell>
          <cell r="N25">
            <v>142.79</v>
          </cell>
          <cell r="O25">
            <v>130.47</v>
          </cell>
          <cell r="P25">
            <v>145.94999999999999</v>
          </cell>
          <cell r="Q25">
            <v>150.87</v>
          </cell>
          <cell r="R25">
            <v>172.52</v>
          </cell>
          <cell r="S25">
            <v>181.22</v>
          </cell>
          <cell r="T25">
            <v>169.48</v>
          </cell>
        </row>
        <row r="26">
          <cell r="A26" t="str">
            <v>云南省</v>
          </cell>
          <cell r="B26">
            <v>181.5</v>
          </cell>
          <cell r="C26">
            <v>186.59</v>
          </cell>
          <cell r="D26">
            <v>174.44</v>
          </cell>
          <cell r="E26">
            <v>155.13</v>
          </cell>
          <cell r="F26">
            <v>149.78</v>
          </cell>
          <cell r="G26">
            <v>138.96</v>
          </cell>
          <cell r="H26">
            <v>129.41</v>
          </cell>
          <cell r="I26">
            <v>131.99</v>
          </cell>
          <cell r="J26">
            <v>132.77000000000001</v>
          </cell>
          <cell r="K26">
            <v>129.06</v>
          </cell>
          <cell r="L26">
            <v>130.04</v>
          </cell>
          <cell r="M26">
            <v>118.29</v>
          </cell>
          <cell r="N26">
            <v>124.89</v>
          </cell>
          <cell r="O26">
            <v>146.24</v>
          </cell>
          <cell r="P26">
            <v>138.63</v>
          </cell>
          <cell r="Q26">
            <v>145.97999999999999</v>
          </cell>
          <cell r="R26">
            <v>142.19</v>
          </cell>
          <cell r="S26">
            <v>223.18</v>
          </cell>
          <cell r="T26">
            <v>219.17</v>
          </cell>
        </row>
        <row r="27">
          <cell r="A27" t="str">
            <v>西藏自治区</v>
          </cell>
          <cell r="B27">
            <v>285.83999999999997</v>
          </cell>
          <cell r="C27">
            <v>245.66</v>
          </cell>
          <cell r="D27">
            <v>256.12</v>
          </cell>
          <cell r="E27">
            <v>290.86</v>
          </cell>
          <cell r="F27">
            <v>303.14</v>
          </cell>
          <cell r="G27">
            <v>162.97</v>
          </cell>
          <cell r="H27">
            <v>265.70999999999998</v>
          </cell>
          <cell r="I27">
            <v>367.04</v>
          </cell>
          <cell r="J27">
            <v>403.62</v>
          </cell>
          <cell r="K27">
            <v>328.98</v>
          </cell>
          <cell r="L27">
            <v>330.03</v>
          </cell>
          <cell r="M27">
            <v>127.69</v>
          </cell>
          <cell r="N27">
            <v>228.1</v>
          </cell>
          <cell r="O27">
            <v>218.86</v>
          </cell>
          <cell r="P27">
            <v>213.5</v>
          </cell>
          <cell r="Q27">
            <v>253.62</v>
          </cell>
          <cell r="R27">
            <v>239.78</v>
          </cell>
          <cell r="S27">
            <v>834.8</v>
          </cell>
          <cell r="T27">
            <v>676.15</v>
          </cell>
        </row>
        <row r="28">
          <cell r="A28" t="str">
            <v>陕西省</v>
          </cell>
          <cell r="B28">
            <v>153.62</v>
          </cell>
          <cell r="C28">
            <v>162.5</v>
          </cell>
          <cell r="D28">
            <v>161.31</v>
          </cell>
          <cell r="E28">
            <v>155.71</v>
          </cell>
          <cell r="F28">
            <v>150.65</v>
          </cell>
          <cell r="G28">
            <v>163.38999999999999</v>
          </cell>
          <cell r="H28">
            <v>166.63</v>
          </cell>
          <cell r="I28">
            <v>159.27000000000001</v>
          </cell>
          <cell r="J28">
            <v>155.71</v>
          </cell>
          <cell r="K28">
            <v>154.05000000000001</v>
          </cell>
          <cell r="L28">
            <v>179.54</v>
          </cell>
          <cell r="M28">
            <v>174.72</v>
          </cell>
          <cell r="N28">
            <v>163.25</v>
          </cell>
          <cell r="O28">
            <v>165.7</v>
          </cell>
          <cell r="P28">
            <v>164.65</v>
          </cell>
          <cell r="Q28">
            <v>165.65</v>
          </cell>
          <cell r="R28">
            <v>154.44999999999999</v>
          </cell>
          <cell r="S28">
            <v>131.6</v>
          </cell>
          <cell r="T28">
            <v>145.13999999999999</v>
          </cell>
        </row>
        <row r="29">
          <cell r="A29" t="str">
            <v>甘肃省</v>
          </cell>
          <cell r="B29">
            <v>141.1</v>
          </cell>
          <cell r="C29">
            <v>138.88</v>
          </cell>
          <cell r="D29">
            <v>141.97999999999999</v>
          </cell>
          <cell r="E29">
            <v>139.97999999999999</v>
          </cell>
          <cell r="F29">
            <v>138.4</v>
          </cell>
          <cell r="G29">
            <v>137.16999999999999</v>
          </cell>
          <cell r="H29">
            <v>125.97</v>
          </cell>
          <cell r="I29">
            <v>125.28</v>
          </cell>
          <cell r="J29">
            <v>132</v>
          </cell>
          <cell r="K29">
            <v>146.25</v>
          </cell>
          <cell r="L29">
            <v>142.16999999999999</v>
          </cell>
          <cell r="M29">
            <v>144.02000000000001</v>
          </cell>
          <cell r="N29">
            <v>146.46</v>
          </cell>
          <cell r="O29">
            <v>155.12</v>
          </cell>
          <cell r="P29">
            <v>158.58000000000001</v>
          </cell>
          <cell r="Q29">
            <v>156.05000000000001</v>
          </cell>
          <cell r="R29">
            <v>144.91</v>
          </cell>
          <cell r="S29">
            <v>158.62</v>
          </cell>
          <cell r="T29">
            <v>157.30000000000001</v>
          </cell>
        </row>
        <row r="30">
          <cell r="A30" t="str">
            <v>青海省</v>
          </cell>
          <cell r="B30">
            <v>177.1</v>
          </cell>
          <cell r="C30">
            <v>174.9</v>
          </cell>
          <cell r="D30">
            <v>143.08000000000001</v>
          </cell>
          <cell r="E30">
            <v>138.19</v>
          </cell>
          <cell r="F30">
            <v>132.77000000000001</v>
          </cell>
          <cell r="G30">
            <v>178.51</v>
          </cell>
          <cell r="H30">
            <v>182.26</v>
          </cell>
          <cell r="I30">
            <v>170.3</v>
          </cell>
          <cell r="J30">
            <v>168.76</v>
          </cell>
          <cell r="K30">
            <v>176.52</v>
          </cell>
          <cell r="L30">
            <v>179.64</v>
          </cell>
          <cell r="M30">
            <v>194.19</v>
          </cell>
          <cell r="N30">
            <v>196.98</v>
          </cell>
          <cell r="O30">
            <v>179.03</v>
          </cell>
          <cell r="P30">
            <v>176.49</v>
          </cell>
          <cell r="Q30">
            <v>182.5</v>
          </cell>
          <cell r="R30">
            <v>176.46</v>
          </cell>
          <cell r="S30">
            <v>183.61</v>
          </cell>
          <cell r="T30">
            <v>242.95</v>
          </cell>
        </row>
        <row r="31">
          <cell r="A31" t="str">
            <v>宁夏回族自治区</v>
          </cell>
          <cell r="B31">
            <v>187.75</v>
          </cell>
          <cell r="C31">
            <v>165.8</v>
          </cell>
          <cell r="D31">
            <v>168.15</v>
          </cell>
          <cell r="E31">
            <v>162.57</v>
          </cell>
          <cell r="F31">
            <v>154.1</v>
          </cell>
          <cell r="G31">
            <v>147.28</v>
          </cell>
          <cell r="H31">
            <v>179.27</v>
          </cell>
          <cell r="I31">
            <v>187.77</v>
          </cell>
          <cell r="J31">
            <v>171.67</v>
          </cell>
          <cell r="K31">
            <v>148.6</v>
          </cell>
          <cell r="L31">
            <v>144.69</v>
          </cell>
          <cell r="M31">
            <v>156.51</v>
          </cell>
          <cell r="N31">
            <v>163.13999999999999</v>
          </cell>
          <cell r="O31">
            <v>177.55</v>
          </cell>
          <cell r="P31">
            <v>150.66</v>
          </cell>
          <cell r="Q31">
            <v>160.04</v>
          </cell>
          <cell r="R31">
            <v>157.13999999999999</v>
          </cell>
          <cell r="S31">
            <v>159.55000000000001</v>
          </cell>
          <cell r="T31">
            <v>170.28</v>
          </cell>
        </row>
        <row r="32">
          <cell r="A32" t="str">
            <v>新疆维吾尔自治区</v>
          </cell>
          <cell r="B32">
            <v>175.83</v>
          </cell>
          <cell r="C32">
            <v>164.39</v>
          </cell>
          <cell r="D32">
            <v>163.41999999999999</v>
          </cell>
          <cell r="E32">
            <v>163.87</v>
          </cell>
          <cell r="F32">
            <v>175.49</v>
          </cell>
          <cell r="G32">
            <v>191.41</v>
          </cell>
          <cell r="H32">
            <v>186.98</v>
          </cell>
          <cell r="I32">
            <v>167.2</v>
          </cell>
          <cell r="J32">
            <v>170.55</v>
          </cell>
          <cell r="K32">
            <v>171.82</v>
          </cell>
          <cell r="L32">
            <v>168.72</v>
          </cell>
          <cell r="M32">
            <v>171.02</v>
          </cell>
          <cell r="N32">
            <v>160.06</v>
          </cell>
          <cell r="O32">
            <v>150.79</v>
          </cell>
          <cell r="P32">
            <v>148.74</v>
          </cell>
          <cell r="Q32">
            <v>169.93</v>
          </cell>
          <cell r="R32">
            <v>165.78</v>
          </cell>
          <cell r="S32">
            <v>172.98</v>
          </cell>
          <cell r="T32">
            <v>163.22999999999999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29739</v>
          </cell>
          <cell r="C2">
            <v>30174</v>
          </cell>
          <cell r="D2">
            <v>28580</v>
          </cell>
          <cell r="E2">
            <v>28418</v>
          </cell>
          <cell r="F2">
            <v>27632</v>
          </cell>
          <cell r="G2">
            <v>19245</v>
          </cell>
          <cell r="H2">
            <v>19290</v>
          </cell>
          <cell r="I2">
            <v>19818</v>
          </cell>
          <cell r="J2">
            <v>20186</v>
          </cell>
          <cell r="K2">
            <v>20249</v>
          </cell>
          <cell r="L2">
            <v>19688</v>
          </cell>
          <cell r="M2">
            <v>19547</v>
          </cell>
          <cell r="N2">
            <v>19460</v>
          </cell>
          <cell r="O2">
            <v>18743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28889</v>
          </cell>
          <cell r="C3">
            <v>27865</v>
          </cell>
          <cell r="D3">
            <v>27713</v>
          </cell>
          <cell r="E3">
            <v>27143</v>
          </cell>
          <cell r="F3">
            <v>25526</v>
          </cell>
          <cell r="G3">
            <v>23920</v>
          </cell>
          <cell r="H3">
            <v>18883</v>
          </cell>
          <cell r="I3">
            <v>17757</v>
          </cell>
          <cell r="J3">
            <v>15866</v>
          </cell>
          <cell r="K3">
            <v>14881</v>
          </cell>
          <cell r="L3">
            <v>13460</v>
          </cell>
          <cell r="M3">
            <v>12732</v>
          </cell>
          <cell r="N3">
            <v>12606</v>
          </cell>
          <cell r="O3">
            <v>12240</v>
          </cell>
          <cell r="P3">
            <v>680</v>
          </cell>
          <cell r="Q3" t="str">
            <v/>
          </cell>
          <cell r="R3" t="str">
            <v/>
          </cell>
          <cell r="S3">
            <v>8578</v>
          </cell>
          <cell r="T3" t="str">
            <v/>
          </cell>
        </row>
        <row r="4">
          <cell r="A4" t="str">
            <v>河北省</v>
          </cell>
          <cell r="B4">
            <v>94909</v>
          </cell>
          <cell r="C4">
            <v>86512</v>
          </cell>
          <cell r="D4">
            <v>82017</v>
          </cell>
          <cell r="E4">
            <v>43252</v>
          </cell>
          <cell r="F4">
            <v>42389</v>
          </cell>
          <cell r="G4">
            <v>40819</v>
          </cell>
          <cell r="H4">
            <v>37362</v>
          </cell>
          <cell r="I4">
            <v>26077</v>
          </cell>
          <cell r="J4">
            <v>22940</v>
          </cell>
          <cell r="K4">
            <v>20305</v>
          </cell>
          <cell r="L4">
            <v>19647</v>
          </cell>
          <cell r="M4">
            <v>18812</v>
          </cell>
          <cell r="N4">
            <v>17512</v>
          </cell>
          <cell r="O4">
            <v>14869</v>
          </cell>
          <cell r="P4">
            <v>8410</v>
          </cell>
          <cell r="Q4">
            <v>6260</v>
          </cell>
          <cell r="R4">
            <v>5753</v>
          </cell>
          <cell r="S4">
            <v>5481</v>
          </cell>
          <cell r="T4" t="str">
            <v/>
          </cell>
        </row>
        <row r="5">
          <cell r="A5" t="str">
            <v>山西省</v>
          </cell>
          <cell r="B5">
            <v>54279</v>
          </cell>
          <cell r="C5">
            <v>50510</v>
          </cell>
          <cell r="D5">
            <v>48766</v>
          </cell>
          <cell r="E5">
            <v>20255</v>
          </cell>
          <cell r="F5">
            <v>22396</v>
          </cell>
          <cell r="G5">
            <v>19364</v>
          </cell>
          <cell r="H5">
            <v>14291</v>
          </cell>
          <cell r="I5">
            <v>13813</v>
          </cell>
          <cell r="J5">
            <v>13176</v>
          </cell>
          <cell r="K5">
            <v>13658</v>
          </cell>
          <cell r="L5">
            <v>14655</v>
          </cell>
          <cell r="M5">
            <v>13369</v>
          </cell>
          <cell r="N5">
            <v>12592</v>
          </cell>
          <cell r="O5">
            <v>12200</v>
          </cell>
          <cell r="P5">
            <v>8710</v>
          </cell>
          <cell r="Q5">
            <v>3828</v>
          </cell>
          <cell r="R5">
            <v>3831</v>
          </cell>
          <cell r="S5">
            <v>2959</v>
          </cell>
          <cell r="T5" t="str">
            <v/>
          </cell>
        </row>
        <row r="6">
          <cell r="A6" t="str">
            <v>内蒙古自治区</v>
          </cell>
          <cell r="B6">
            <v>49371</v>
          </cell>
          <cell r="C6">
            <v>47229</v>
          </cell>
          <cell r="D6">
            <v>47334</v>
          </cell>
          <cell r="E6">
            <v>20266</v>
          </cell>
          <cell r="F6">
            <v>19093</v>
          </cell>
          <cell r="G6">
            <v>16224</v>
          </cell>
          <cell r="H6">
            <v>11898</v>
          </cell>
          <cell r="I6">
            <v>16495</v>
          </cell>
          <cell r="J6">
            <v>10731</v>
          </cell>
          <cell r="K6">
            <v>11109</v>
          </cell>
          <cell r="L6">
            <v>11123</v>
          </cell>
          <cell r="M6">
            <v>10650</v>
          </cell>
          <cell r="N6">
            <v>9673</v>
          </cell>
          <cell r="O6">
            <v>9272</v>
          </cell>
          <cell r="P6">
            <v>2810</v>
          </cell>
          <cell r="Q6">
            <v>2791</v>
          </cell>
          <cell r="R6">
            <v>3175</v>
          </cell>
          <cell r="S6">
            <v>2386</v>
          </cell>
          <cell r="T6" t="str">
            <v/>
          </cell>
        </row>
        <row r="7">
          <cell r="A7" t="str">
            <v>辽宁省</v>
          </cell>
          <cell r="B7">
            <v>43836</v>
          </cell>
          <cell r="C7">
            <v>42584</v>
          </cell>
          <cell r="D7">
            <v>41253</v>
          </cell>
          <cell r="E7">
            <v>31195</v>
          </cell>
          <cell r="F7">
            <v>30295</v>
          </cell>
          <cell r="G7">
            <v>28122</v>
          </cell>
          <cell r="H7">
            <v>26842</v>
          </cell>
          <cell r="I7">
            <v>26001</v>
          </cell>
          <cell r="J7">
            <v>25123</v>
          </cell>
          <cell r="K7">
            <v>23462</v>
          </cell>
          <cell r="L7">
            <v>22074</v>
          </cell>
          <cell r="M7">
            <v>21384</v>
          </cell>
          <cell r="N7">
            <v>20136</v>
          </cell>
          <cell r="O7">
            <v>19104</v>
          </cell>
          <cell r="P7">
            <v>8362</v>
          </cell>
          <cell r="Q7">
            <v>6352</v>
          </cell>
          <cell r="R7">
            <v>6399</v>
          </cell>
          <cell r="S7">
            <v>6134</v>
          </cell>
          <cell r="T7" t="str">
            <v/>
          </cell>
        </row>
        <row r="8">
          <cell r="A8" t="str">
            <v>吉林省</v>
          </cell>
          <cell r="B8">
            <v>50297</v>
          </cell>
          <cell r="C8">
            <v>37132</v>
          </cell>
          <cell r="D8">
            <v>31657</v>
          </cell>
          <cell r="E8">
            <v>20508</v>
          </cell>
          <cell r="F8">
            <v>16983</v>
          </cell>
          <cell r="G8">
            <v>17188</v>
          </cell>
          <cell r="H8">
            <v>14506</v>
          </cell>
          <cell r="I8">
            <v>13203</v>
          </cell>
          <cell r="J8">
            <v>12248</v>
          </cell>
          <cell r="K8">
            <v>13074</v>
          </cell>
          <cell r="L8">
            <v>12855</v>
          </cell>
          <cell r="M8">
            <v>11200</v>
          </cell>
          <cell r="N8">
            <v>10327</v>
          </cell>
          <cell r="O8">
            <v>10136</v>
          </cell>
          <cell r="P8">
            <v>4690</v>
          </cell>
          <cell r="Q8">
            <v>4196</v>
          </cell>
          <cell r="R8">
            <v>3262</v>
          </cell>
          <cell r="S8">
            <v>3077</v>
          </cell>
          <cell r="T8" t="str">
            <v/>
          </cell>
        </row>
        <row r="9">
          <cell r="A9" t="str">
            <v>黑龙江省</v>
          </cell>
          <cell r="B9">
            <v>48838</v>
          </cell>
          <cell r="C9">
            <v>48757</v>
          </cell>
          <cell r="D9">
            <v>47324</v>
          </cell>
          <cell r="E9">
            <v>29406</v>
          </cell>
          <cell r="F9">
            <v>27012</v>
          </cell>
          <cell r="G9">
            <v>24198</v>
          </cell>
          <cell r="H9">
            <v>20699</v>
          </cell>
          <cell r="I9">
            <v>20239</v>
          </cell>
          <cell r="J9">
            <v>19373</v>
          </cell>
          <cell r="K9">
            <v>17913</v>
          </cell>
          <cell r="L9">
            <v>14982</v>
          </cell>
          <cell r="M9">
            <v>15087</v>
          </cell>
          <cell r="N9">
            <v>13661</v>
          </cell>
          <cell r="O9">
            <v>11956</v>
          </cell>
          <cell r="P9">
            <v>5698</v>
          </cell>
          <cell r="Q9">
            <v>5148</v>
          </cell>
          <cell r="R9">
            <v>4279</v>
          </cell>
          <cell r="S9">
            <v>4928</v>
          </cell>
          <cell r="T9" t="str">
            <v/>
          </cell>
        </row>
        <row r="10">
          <cell r="A10" t="str">
            <v>上海市</v>
          </cell>
          <cell r="B10">
            <v>24480</v>
          </cell>
          <cell r="C10">
            <v>24883</v>
          </cell>
          <cell r="D10">
            <v>25180</v>
          </cell>
          <cell r="E10">
            <v>24945</v>
          </cell>
          <cell r="F10">
            <v>24779</v>
          </cell>
          <cell r="G10">
            <v>24504</v>
          </cell>
          <cell r="H10">
            <v>24161</v>
          </cell>
          <cell r="I10">
            <v>24169</v>
          </cell>
          <cell r="J10">
            <v>24027</v>
          </cell>
          <cell r="K10">
            <v>23897</v>
          </cell>
          <cell r="L10">
            <v>23824</v>
          </cell>
          <cell r="M10">
            <v>23190</v>
          </cell>
          <cell r="N10">
            <v>22906</v>
          </cell>
          <cell r="O10">
            <v>23130</v>
          </cell>
          <cell r="P10">
            <v>6754</v>
          </cell>
          <cell r="Q10">
            <v>6754</v>
          </cell>
          <cell r="R10">
            <v>6754</v>
          </cell>
          <cell r="S10">
            <v>6274</v>
          </cell>
          <cell r="T10" t="str">
            <v/>
          </cell>
        </row>
        <row r="11">
          <cell r="A11" t="str">
            <v>江苏省</v>
          </cell>
          <cell r="B11">
            <v>125879</v>
          </cell>
          <cell r="C11">
            <v>119206</v>
          </cell>
          <cell r="D11">
            <v>113079</v>
          </cell>
          <cell r="E11">
            <v>83541</v>
          </cell>
          <cell r="F11">
            <v>80628</v>
          </cell>
          <cell r="G11">
            <v>79773</v>
          </cell>
          <cell r="H11">
            <v>69100</v>
          </cell>
          <cell r="I11">
            <v>62333</v>
          </cell>
          <cell r="J11">
            <v>58419</v>
          </cell>
          <cell r="K11">
            <v>54484</v>
          </cell>
          <cell r="L11">
            <v>50742</v>
          </cell>
          <cell r="M11">
            <v>49793</v>
          </cell>
          <cell r="N11">
            <v>47383</v>
          </cell>
          <cell r="O11">
            <v>41266</v>
          </cell>
          <cell r="P11">
            <v>16422</v>
          </cell>
          <cell r="Q11">
            <v>14657</v>
          </cell>
          <cell r="R11">
            <v>16111</v>
          </cell>
          <cell r="S11">
            <v>12444</v>
          </cell>
          <cell r="T11" t="str">
            <v/>
          </cell>
        </row>
        <row r="12">
          <cell r="A12" t="str">
            <v>浙江省</v>
          </cell>
          <cell r="B12">
            <v>175805</v>
          </cell>
          <cell r="C12">
            <v>162339</v>
          </cell>
          <cell r="D12">
            <v>149165</v>
          </cell>
          <cell r="E12">
            <v>107849</v>
          </cell>
          <cell r="F12">
            <v>88260</v>
          </cell>
          <cell r="G12">
            <v>82863</v>
          </cell>
          <cell r="H12">
            <v>75474</v>
          </cell>
          <cell r="I12">
            <v>69884</v>
          </cell>
          <cell r="J12">
            <v>59971</v>
          </cell>
          <cell r="K12">
            <v>50186</v>
          </cell>
          <cell r="L12">
            <v>43749</v>
          </cell>
          <cell r="M12">
            <v>40558</v>
          </cell>
          <cell r="N12">
            <v>39982</v>
          </cell>
          <cell r="O12">
            <v>39989</v>
          </cell>
          <cell r="P12">
            <v>20022</v>
          </cell>
          <cell r="Q12">
            <v>8947</v>
          </cell>
          <cell r="R12">
            <v>9150</v>
          </cell>
          <cell r="S12">
            <v>7773</v>
          </cell>
          <cell r="T12" t="str">
            <v/>
          </cell>
        </row>
        <row r="13">
          <cell r="A13" t="str">
            <v>安徽省</v>
          </cell>
          <cell r="B13">
            <v>90540</v>
          </cell>
          <cell r="C13">
            <v>81143</v>
          </cell>
          <cell r="D13">
            <v>73315</v>
          </cell>
          <cell r="E13">
            <v>27725</v>
          </cell>
          <cell r="F13">
            <v>22202</v>
          </cell>
          <cell r="G13">
            <v>18784</v>
          </cell>
          <cell r="H13">
            <v>15666</v>
          </cell>
          <cell r="I13">
            <v>14760</v>
          </cell>
          <cell r="J13">
            <v>13709</v>
          </cell>
          <cell r="K13">
            <v>12319</v>
          </cell>
          <cell r="L13">
            <v>11068</v>
          </cell>
          <cell r="M13">
            <v>10535</v>
          </cell>
          <cell r="N13">
            <v>9551</v>
          </cell>
          <cell r="O13">
            <v>8948</v>
          </cell>
          <cell r="P13">
            <v>5026</v>
          </cell>
          <cell r="Q13">
            <v>4022</v>
          </cell>
          <cell r="R13">
            <v>3772</v>
          </cell>
          <cell r="S13">
            <v>3008</v>
          </cell>
          <cell r="T13" t="str">
            <v/>
          </cell>
        </row>
        <row r="14">
          <cell r="A14" t="str">
            <v>福建省</v>
          </cell>
          <cell r="B14">
            <v>48317</v>
          </cell>
          <cell r="C14">
            <v>46228</v>
          </cell>
          <cell r="D14">
            <v>43403</v>
          </cell>
          <cell r="E14">
            <v>30924</v>
          </cell>
          <cell r="F14">
            <v>28505</v>
          </cell>
          <cell r="G14">
            <v>25985</v>
          </cell>
          <cell r="H14">
            <v>24596</v>
          </cell>
          <cell r="I14">
            <v>23554</v>
          </cell>
          <cell r="J14">
            <v>21757</v>
          </cell>
          <cell r="K14">
            <v>19675</v>
          </cell>
          <cell r="L14">
            <v>17030</v>
          </cell>
          <cell r="M14">
            <v>15627</v>
          </cell>
          <cell r="N14">
            <v>15209</v>
          </cell>
          <cell r="O14">
            <v>13555</v>
          </cell>
          <cell r="P14">
            <v>6685</v>
          </cell>
          <cell r="Q14">
            <v>3607</v>
          </cell>
          <cell r="R14">
            <v>3636</v>
          </cell>
          <cell r="S14">
            <v>3250</v>
          </cell>
          <cell r="T14" t="str">
            <v/>
          </cell>
        </row>
        <row r="15">
          <cell r="A15" t="str">
            <v>江西省</v>
          </cell>
          <cell r="B15">
            <v>56861</v>
          </cell>
          <cell r="C15">
            <v>57691</v>
          </cell>
          <cell r="D15">
            <v>51781</v>
          </cell>
          <cell r="E15">
            <v>25969</v>
          </cell>
          <cell r="F15">
            <v>22757</v>
          </cell>
          <cell r="G15">
            <v>20967</v>
          </cell>
          <cell r="H15">
            <v>19646</v>
          </cell>
          <cell r="I15">
            <v>14282</v>
          </cell>
          <cell r="J15">
            <v>13438</v>
          </cell>
          <cell r="K15">
            <v>11718</v>
          </cell>
          <cell r="L15">
            <v>11291</v>
          </cell>
          <cell r="M15">
            <v>11648</v>
          </cell>
          <cell r="N15">
            <v>10968</v>
          </cell>
          <cell r="O15">
            <v>9934</v>
          </cell>
          <cell r="P15">
            <v>4762</v>
          </cell>
          <cell r="Q15">
            <v>2701</v>
          </cell>
          <cell r="R15">
            <v>3189</v>
          </cell>
          <cell r="S15">
            <v>2943</v>
          </cell>
          <cell r="T15" t="str">
            <v/>
          </cell>
        </row>
        <row r="16">
          <cell r="A16" t="str">
            <v>山东省</v>
          </cell>
          <cell r="B16">
            <v>182717</v>
          </cell>
          <cell r="C16">
            <v>186163</v>
          </cell>
          <cell r="D16">
            <v>187331</v>
          </cell>
          <cell r="E16">
            <v>127200</v>
          </cell>
          <cell r="F16">
            <v>122395</v>
          </cell>
          <cell r="G16">
            <v>105166</v>
          </cell>
          <cell r="H16">
            <v>95642</v>
          </cell>
          <cell r="I16">
            <v>82116</v>
          </cell>
          <cell r="J16">
            <v>70911</v>
          </cell>
          <cell r="K16">
            <v>59238</v>
          </cell>
          <cell r="L16">
            <v>51412</v>
          </cell>
          <cell r="M16">
            <v>44682</v>
          </cell>
          <cell r="N16">
            <v>41492</v>
          </cell>
          <cell r="O16">
            <v>39470</v>
          </cell>
          <cell r="P16">
            <v>18296</v>
          </cell>
          <cell r="Q16">
            <v>18845</v>
          </cell>
          <cell r="R16">
            <v>14182</v>
          </cell>
          <cell r="S16">
            <v>12838</v>
          </cell>
          <cell r="T16" t="str">
            <v/>
          </cell>
        </row>
        <row r="17">
          <cell r="A17" t="str">
            <v>河南省</v>
          </cell>
          <cell r="B17">
            <v>55272</v>
          </cell>
          <cell r="C17">
            <v>56554</v>
          </cell>
          <cell r="D17">
            <v>57246</v>
          </cell>
          <cell r="E17">
            <v>30085</v>
          </cell>
          <cell r="F17">
            <v>26618</v>
          </cell>
          <cell r="G17">
            <v>23395</v>
          </cell>
          <cell r="H17">
            <v>21762</v>
          </cell>
          <cell r="I17">
            <v>20794</v>
          </cell>
          <cell r="J17">
            <v>19671</v>
          </cell>
          <cell r="K17">
            <v>20840</v>
          </cell>
          <cell r="L17">
            <v>18145</v>
          </cell>
          <cell r="M17">
            <v>18337</v>
          </cell>
          <cell r="N17">
            <v>17035</v>
          </cell>
          <cell r="O17">
            <v>16362</v>
          </cell>
          <cell r="P17">
            <v>9475</v>
          </cell>
          <cell r="Q17">
            <v>5647</v>
          </cell>
          <cell r="R17">
            <v>5481</v>
          </cell>
          <cell r="S17">
            <v>4735</v>
          </cell>
          <cell r="T17" t="str">
            <v/>
          </cell>
        </row>
        <row r="18">
          <cell r="A18" t="str">
            <v>湖北省</v>
          </cell>
          <cell r="B18">
            <v>49291</v>
          </cell>
          <cell r="C18">
            <v>43272</v>
          </cell>
          <cell r="D18">
            <v>38513</v>
          </cell>
          <cell r="E18">
            <v>27088</v>
          </cell>
          <cell r="F18">
            <v>23517</v>
          </cell>
          <cell r="G18">
            <v>22549</v>
          </cell>
          <cell r="H18">
            <v>22637</v>
          </cell>
          <cell r="I18">
            <v>18646</v>
          </cell>
          <cell r="J18">
            <v>20648</v>
          </cell>
          <cell r="K18">
            <v>18446</v>
          </cell>
          <cell r="L18">
            <v>16355</v>
          </cell>
          <cell r="M18">
            <v>17298</v>
          </cell>
          <cell r="N18">
            <v>16427</v>
          </cell>
          <cell r="O18">
            <v>16706</v>
          </cell>
          <cell r="P18">
            <v>12079</v>
          </cell>
          <cell r="Q18">
            <v>6497</v>
          </cell>
          <cell r="R18">
            <v>6248</v>
          </cell>
          <cell r="S18">
            <v>6048</v>
          </cell>
          <cell r="T18" t="str">
            <v/>
          </cell>
        </row>
        <row r="19">
          <cell r="A19" t="str">
            <v>湖南省</v>
          </cell>
          <cell r="B19">
            <v>66965</v>
          </cell>
          <cell r="C19">
            <v>59522</v>
          </cell>
          <cell r="D19">
            <v>52634</v>
          </cell>
          <cell r="E19">
            <v>28682</v>
          </cell>
          <cell r="F19">
            <v>25696</v>
          </cell>
          <cell r="G19">
            <v>21683</v>
          </cell>
          <cell r="H19">
            <v>19251</v>
          </cell>
          <cell r="I19">
            <v>17710</v>
          </cell>
          <cell r="J19">
            <v>15954</v>
          </cell>
          <cell r="K19">
            <v>14676</v>
          </cell>
          <cell r="L19">
            <v>13764</v>
          </cell>
          <cell r="M19">
            <v>14132</v>
          </cell>
          <cell r="N19">
            <v>15631</v>
          </cell>
          <cell r="O19">
            <v>14791</v>
          </cell>
          <cell r="P19">
            <v>5433</v>
          </cell>
          <cell r="Q19">
            <v>5095</v>
          </cell>
          <cell r="R19">
            <v>5020</v>
          </cell>
          <cell r="S19">
            <v>4303</v>
          </cell>
          <cell r="T19" t="str">
            <v/>
          </cell>
        </row>
        <row r="20">
          <cell r="A20" t="str">
            <v>广东省</v>
          </cell>
          <cell r="B20">
            <v>122074</v>
          </cell>
          <cell r="C20">
            <v>127333</v>
          </cell>
          <cell r="D20">
            <v>131583</v>
          </cell>
          <cell r="E20">
            <v>117919</v>
          </cell>
          <cell r="F20">
            <v>113595</v>
          </cell>
          <cell r="G20">
            <v>110606</v>
          </cell>
          <cell r="H20">
            <v>100219</v>
          </cell>
          <cell r="I20">
            <v>102075</v>
          </cell>
          <cell r="J20">
            <v>95773</v>
          </cell>
          <cell r="K20">
            <v>94131</v>
          </cell>
          <cell r="L20">
            <v>88696</v>
          </cell>
          <cell r="M20">
            <v>87384</v>
          </cell>
          <cell r="N20">
            <v>79085</v>
          </cell>
          <cell r="O20">
            <v>69485</v>
          </cell>
          <cell r="P20">
            <v>23858</v>
          </cell>
          <cell r="Q20">
            <v>17542</v>
          </cell>
          <cell r="R20">
            <v>16300</v>
          </cell>
          <cell r="S20">
            <v>5012</v>
          </cell>
          <cell r="T20" t="str">
            <v/>
          </cell>
        </row>
        <row r="21">
          <cell r="A21" t="str">
            <v>广西壮族自治区</v>
          </cell>
          <cell r="B21">
            <v>42567</v>
          </cell>
          <cell r="C21">
            <v>40487</v>
          </cell>
          <cell r="D21">
            <v>36351</v>
          </cell>
          <cell r="E21">
            <v>17897</v>
          </cell>
          <cell r="F21">
            <v>17554</v>
          </cell>
          <cell r="G21">
            <v>16555</v>
          </cell>
          <cell r="H21">
            <v>15452</v>
          </cell>
          <cell r="I21">
            <v>13111</v>
          </cell>
          <cell r="J21">
            <v>11465</v>
          </cell>
          <cell r="K21">
            <v>10699</v>
          </cell>
          <cell r="L21">
            <v>9733</v>
          </cell>
          <cell r="M21">
            <v>9323</v>
          </cell>
          <cell r="N21">
            <v>8360</v>
          </cell>
          <cell r="O21">
            <v>8099</v>
          </cell>
          <cell r="P21">
            <v>4960</v>
          </cell>
          <cell r="Q21">
            <v>3058</v>
          </cell>
          <cell r="R21">
            <v>3143</v>
          </cell>
          <cell r="S21">
            <v>3114</v>
          </cell>
          <cell r="T21" t="str">
            <v/>
          </cell>
        </row>
        <row r="22">
          <cell r="A22" t="str">
            <v>海南省</v>
          </cell>
          <cell r="B22">
            <v>13880</v>
          </cell>
          <cell r="C22">
            <v>13267</v>
          </cell>
          <cell r="D22">
            <v>12838</v>
          </cell>
          <cell r="E22">
            <v>9212</v>
          </cell>
          <cell r="F22">
            <v>8338</v>
          </cell>
          <cell r="G22">
            <v>7302</v>
          </cell>
          <cell r="H22">
            <v>6097</v>
          </cell>
          <cell r="I22">
            <v>5866</v>
          </cell>
          <cell r="J22">
            <v>5856</v>
          </cell>
          <cell r="K22">
            <v>4758</v>
          </cell>
          <cell r="L22">
            <v>4022</v>
          </cell>
          <cell r="M22">
            <v>5600</v>
          </cell>
          <cell r="N22">
            <v>4737</v>
          </cell>
          <cell r="O22">
            <v>3818</v>
          </cell>
          <cell r="P22">
            <v>1211</v>
          </cell>
          <cell r="Q22">
            <v>580</v>
          </cell>
          <cell r="R22">
            <v>486</v>
          </cell>
          <cell r="S22">
            <v>512</v>
          </cell>
          <cell r="T22" t="str">
            <v/>
          </cell>
        </row>
        <row r="23">
          <cell r="A23" t="str">
            <v>重庆市</v>
          </cell>
          <cell r="B23">
            <v>29687</v>
          </cell>
          <cell r="C23">
            <v>30161</v>
          </cell>
          <cell r="D23">
            <v>29159</v>
          </cell>
          <cell r="E23">
            <v>27219</v>
          </cell>
          <cell r="F23">
            <v>27105</v>
          </cell>
          <cell r="G23">
            <v>16394</v>
          </cell>
          <cell r="H23">
            <v>16164</v>
          </cell>
          <cell r="I23">
            <v>14352</v>
          </cell>
          <cell r="J23">
            <v>13342</v>
          </cell>
          <cell r="K23">
            <v>11989</v>
          </cell>
          <cell r="L23">
            <v>16972</v>
          </cell>
          <cell r="M23">
            <v>8828</v>
          </cell>
          <cell r="N23">
            <v>8880</v>
          </cell>
          <cell r="O23">
            <v>11183</v>
          </cell>
          <cell r="P23">
            <v>2705</v>
          </cell>
          <cell r="Q23">
            <v>3033</v>
          </cell>
          <cell r="R23">
            <v>2922</v>
          </cell>
          <cell r="S23">
            <v>2589</v>
          </cell>
          <cell r="T23" t="str">
            <v/>
          </cell>
        </row>
        <row r="24">
          <cell r="A24" t="str">
            <v>四川省</v>
          </cell>
          <cell r="B24">
            <v>61126</v>
          </cell>
          <cell r="C24">
            <v>65520</v>
          </cell>
          <cell r="D24">
            <v>57156</v>
          </cell>
          <cell r="E24">
            <v>42064</v>
          </cell>
          <cell r="F24">
            <v>38160</v>
          </cell>
          <cell r="G24">
            <v>34213</v>
          </cell>
          <cell r="H24">
            <v>31041</v>
          </cell>
          <cell r="I24">
            <v>24804</v>
          </cell>
          <cell r="J24">
            <v>22745</v>
          </cell>
          <cell r="K24">
            <v>20824</v>
          </cell>
          <cell r="L24">
            <v>19927</v>
          </cell>
          <cell r="M24">
            <v>19140</v>
          </cell>
          <cell r="N24">
            <v>16729</v>
          </cell>
          <cell r="O24">
            <v>15239</v>
          </cell>
          <cell r="P24">
            <v>8705</v>
          </cell>
          <cell r="Q24">
            <v>5090</v>
          </cell>
          <cell r="R24">
            <v>5980</v>
          </cell>
          <cell r="S24">
            <v>4602</v>
          </cell>
          <cell r="T24" t="str">
            <v/>
          </cell>
        </row>
        <row r="25">
          <cell r="A25" t="str">
            <v>贵州省</v>
          </cell>
          <cell r="B25">
            <v>26088</v>
          </cell>
          <cell r="C25">
            <v>27047</v>
          </cell>
          <cell r="D25">
            <v>27611</v>
          </cell>
          <cell r="E25">
            <v>14085</v>
          </cell>
          <cell r="F25">
            <v>12729</v>
          </cell>
          <cell r="G25">
            <v>11767</v>
          </cell>
          <cell r="H25">
            <v>10277</v>
          </cell>
          <cell r="I25">
            <v>8656</v>
          </cell>
          <cell r="J25">
            <v>6990</v>
          </cell>
          <cell r="K25">
            <v>6269</v>
          </cell>
          <cell r="L25">
            <v>5300</v>
          </cell>
          <cell r="M25">
            <v>5305</v>
          </cell>
          <cell r="N25">
            <v>5201</v>
          </cell>
          <cell r="O25">
            <v>5143</v>
          </cell>
          <cell r="P25">
            <v>2790</v>
          </cell>
          <cell r="Q25">
            <v>1135</v>
          </cell>
          <cell r="R25">
            <v>1107</v>
          </cell>
          <cell r="S25">
            <v>1225</v>
          </cell>
          <cell r="T25" t="str">
            <v/>
          </cell>
        </row>
        <row r="26">
          <cell r="A26" t="str">
            <v>云南省</v>
          </cell>
          <cell r="B26">
            <v>56884</v>
          </cell>
          <cell r="C26">
            <v>55335</v>
          </cell>
          <cell r="D26">
            <v>55040</v>
          </cell>
          <cell r="E26">
            <v>25619</v>
          </cell>
          <cell r="F26">
            <v>21885</v>
          </cell>
          <cell r="G26">
            <v>20532</v>
          </cell>
          <cell r="H26">
            <v>21373</v>
          </cell>
          <cell r="I26">
            <v>20775</v>
          </cell>
          <cell r="J26">
            <v>19824</v>
          </cell>
          <cell r="K26">
            <v>16620</v>
          </cell>
          <cell r="L26">
            <v>15086</v>
          </cell>
          <cell r="M26">
            <v>16329</v>
          </cell>
          <cell r="N26">
            <v>16240</v>
          </cell>
          <cell r="O26">
            <v>13218</v>
          </cell>
          <cell r="P26">
            <v>5928</v>
          </cell>
          <cell r="Q26">
            <v>2588</v>
          </cell>
          <cell r="R26">
            <v>2552</v>
          </cell>
          <cell r="S26">
            <v>4195</v>
          </cell>
          <cell r="T26" t="str">
            <v/>
          </cell>
        </row>
        <row r="27">
          <cell r="A27" t="str">
            <v>西藏自治区</v>
          </cell>
          <cell r="B27">
            <v>3364</v>
          </cell>
          <cell r="C27">
            <v>3242</v>
          </cell>
          <cell r="D27">
            <v>3253</v>
          </cell>
          <cell r="E27">
            <v>2716</v>
          </cell>
          <cell r="F27">
            <v>1853</v>
          </cell>
          <cell r="G27">
            <v>1848</v>
          </cell>
          <cell r="H27">
            <v>1538</v>
          </cell>
          <cell r="I27">
            <v>1035</v>
          </cell>
          <cell r="J27">
            <v>1035</v>
          </cell>
          <cell r="K27">
            <v>997</v>
          </cell>
          <cell r="L27">
            <v>963</v>
          </cell>
          <cell r="M27">
            <v>834</v>
          </cell>
          <cell r="N27">
            <v>790</v>
          </cell>
          <cell r="O27">
            <v>949</v>
          </cell>
          <cell r="P27">
            <v>748</v>
          </cell>
          <cell r="Q27">
            <v>262</v>
          </cell>
          <cell r="R27">
            <v>262</v>
          </cell>
          <cell r="S27">
            <v>208</v>
          </cell>
          <cell r="T27" t="str">
            <v/>
          </cell>
        </row>
        <row r="28">
          <cell r="A28" t="str">
            <v>陕西省</v>
          </cell>
          <cell r="B28">
            <v>31043</v>
          </cell>
          <cell r="C28">
            <v>28762</v>
          </cell>
          <cell r="D28">
            <v>27747</v>
          </cell>
          <cell r="E28">
            <v>16090</v>
          </cell>
          <cell r="F28">
            <v>14330</v>
          </cell>
          <cell r="G28">
            <v>12370</v>
          </cell>
          <cell r="H28">
            <v>11523</v>
          </cell>
          <cell r="I28">
            <v>10453</v>
          </cell>
          <cell r="J28">
            <v>9832</v>
          </cell>
          <cell r="K28">
            <v>9419</v>
          </cell>
          <cell r="L28">
            <v>8738</v>
          </cell>
          <cell r="M28">
            <v>9187</v>
          </cell>
          <cell r="N28">
            <v>8837</v>
          </cell>
          <cell r="O28">
            <v>8697</v>
          </cell>
          <cell r="P28">
            <v>2620</v>
          </cell>
          <cell r="Q28">
            <v>2028</v>
          </cell>
          <cell r="R28">
            <v>2057</v>
          </cell>
          <cell r="S28">
            <v>2244</v>
          </cell>
          <cell r="T28" t="str">
            <v/>
          </cell>
        </row>
        <row r="29">
          <cell r="A29" t="str">
            <v>甘肃省</v>
          </cell>
          <cell r="B29">
            <v>25333</v>
          </cell>
          <cell r="C29">
            <v>22838</v>
          </cell>
          <cell r="D29">
            <v>21828</v>
          </cell>
          <cell r="E29">
            <v>13590</v>
          </cell>
          <cell r="F29">
            <v>13210</v>
          </cell>
          <cell r="G29">
            <v>9914</v>
          </cell>
          <cell r="H29">
            <v>7392</v>
          </cell>
          <cell r="I29">
            <v>6429</v>
          </cell>
          <cell r="J29">
            <v>5935</v>
          </cell>
          <cell r="K29">
            <v>5872</v>
          </cell>
          <cell r="L29">
            <v>4969</v>
          </cell>
          <cell r="M29">
            <v>4907</v>
          </cell>
          <cell r="N29">
            <v>4513</v>
          </cell>
          <cell r="O29">
            <v>4173</v>
          </cell>
          <cell r="P29">
            <v>2405</v>
          </cell>
          <cell r="Q29">
            <v>2171</v>
          </cell>
          <cell r="R29">
            <v>1366</v>
          </cell>
          <cell r="S29">
            <v>1147</v>
          </cell>
          <cell r="T29" t="str">
            <v/>
          </cell>
        </row>
        <row r="30">
          <cell r="A30" t="str">
            <v>青海省</v>
          </cell>
          <cell r="B30">
            <v>12208</v>
          </cell>
          <cell r="C30">
            <v>12200</v>
          </cell>
          <cell r="D30">
            <v>15041</v>
          </cell>
          <cell r="E30">
            <v>3311</v>
          </cell>
          <cell r="F30">
            <v>2619</v>
          </cell>
          <cell r="G30">
            <v>3261</v>
          </cell>
          <cell r="H30">
            <v>3177</v>
          </cell>
          <cell r="I30">
            <v>3039</v>
          </cell>
          <cell r="J30">
            <v>2276</v>
          </cell>
          <cell r="K30">
            <v>1978</v>
          </cell>
          <cell r="L30">
            <v>1979</v>
          </cell>
          <cell r="M30">
            <v>1937</v>
          </cell>
          <cell r="N30">
            <v>1870</v>
          </cell>
          <cell r="O30">
            <v>1554</v>
          </cell>
          <cell r="P30">
            <v>1057</v>
          </cell>
          <cell r="Q30">
            <v>522</v>
          </cell>
          <cell r="R30">
            <v>515</v>
          </cell>
          <cell r="S30">
            <v>492</v>
          </cell>
          <cell r="T30" t="str">
            <v/>
          </cell>
        </row>
        <row r="31">
          <cell r="A31" t="str">
            <v>宁夏回族自治区</v>
          </cell>
          <cell r="B31">
            <v>11439</v>
          </cell>
          <cell r="C31">
            <v>10784</v>
          </cell>
          <cell r="D31">
            <v>10341</v>
          </cell>
          <cell r="E31">
            <v>6533</v>
          </cell>
          <cell r="F31">
            <v>6538</v>
          </cell>
          <cell r="G31">
            <v>5870</v>
          </cell>
          <cell r="H31">
            <v>6154</v>
          </cell>
          <cell r="I31">
            <v>5019</v>
          </cell>
          <cell r="J31">
            <v>5036</v>
          </cell>
          <cell r="K31">
            <v>5890</v>
          </cell>
          <cell r="L31">
            <v>5342</v>
          </cell>
          <cell r="M31">
            <v>4813</v>
          </cell>
          <cell r="N31">
            <v>4658</v>
          </cell>
          <cell r="O31">
            <v>4325</v>
          </cell>
          <cell r="P31">
            <v>2708</v>
          </cell>
          <cell r="Q31">
            <v>847</v>
          </cell>
          <cell r="R31">
            <v>696</v>
          </cell>
          <cell r="S31">
            <v>754</v>
          </cell>
          <cell r="T31" t="str">
            <v/>
          </cell>
        </row>
        <row r="32">
          <cell r="A32" t="str">
            <v>新疆维吾尔自治区</v>
          </cell>
          <cell r="B32">
            <v>21878</v>
          </cell>
          <cell r="C32">
            <v>19755</v>
          </cell>
          <cell r="D32">
            <v>19593</v>
          </cell>
          <cell r="E32">
            <v>11642</v>
          </cell>
          <cell r="F32">
            <v>10322</v>
          </cell>
          <cell r="G32">
            <v>11269</v>
          </cell>
          <cell r="H32">
            <v>9254</v>
          </cell>
          <cell r="I32">
            <v>8429</v>
          </cell>
          <cell r="J32">
            <v>8184</v>
          </cell>
          <cell r="K32">
            <v>7663</v>
          </cell>
          <cell r="L32">
            <v>7583</v>
          </cell>
          <cell r="M32">
            <v>7568</v>
          </cell>
          <cell r="N32">
            <v>7103</v>
          </cell>
          <cell r="O32">
            <v>10258</v>
          </cell>
          <cell r="P32">
            <v>4241</v>
          </cell>
          <cell r="Q32">
            <v>2311</v>
          </cell>
          <cell r="R32">
            <v>2410</v>
          </cell>
          <cell r="S32">
            <v>1983</v>
          </cell>
          <cell r="T32" t="str">
            <v/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</row>
        <row r="2">
          <cell r="A2" t="str">
            <v>北京市</v>
          </cell>
          <cell r="B2">
            <v>11487</v>
          </cell>
          <cell r="C2">
            <v>10897</v>
          </cell>
          <cell r="D2">
            <v>10699</v>
          </cell>
          <cell r="E2">
            <v>10599</v>
          </cell>
          <cell r="F2">
            <v>10336</v>
          </cell>
          <cell r="G2">
            <v>10058</v>
          </cell>
          <cell r="H2">
            <v>9976</v>
          </cell>
          <cell r="I2">
            <v>9773</v>
          </cell>
          <cell r="J2">
            <v>9771</v>
          </cell>
          <cell r="K2">
            <v>9638</v>
          </cell>
          <cell r="L2">
            <v>9683</v>
          </cell>
          <cell r="M2">
            <v>9632</v>
          </cell>
          <cell r="N2">
            <v>9495</v>
          </cell>
          <cell r="O2">
            <v>9411</v>
          </cell>
        </row>
        <row r="3">
          <cell r="A3" t="str">
            <v>天津市</v>
          </cell>
          <cell r="B3">
            <v>6799</v>
          </cell>
          <cell r="C3">
            <v>6282</v>
          </cell>
          <cell r="D3">
            <v>6076</v>
          </cell>
          <cell r="E3">
            <v>5838</v>
          </cell>
          <cell r="F3">
            <v>5962</v>
          </cell>
          <cell r="G3">
            <v>5686</v>
          </cell>
          <cell r="H3">
            <v>5539</v>
          </cell>
          <cell r="I3">
            <v>5443</v>
          </cell>
          <cell r="J3">
            <v>5223</v>
          </cell>
          <cell r="K3">
            <v>4990</v>
          </cell>
          <cell r="L3">
            <v>4689</v>
          </cell>
          <cell r="M3">
            <v>4551</v>
          </cell>
          <cell r="N3">
            <v>4428</v>
          </cell>
          <cell r="O3">
            <v>4542</v>
          </cell>
        </row>
        <row r="4">
          <cell r="A4" t="str">
            <v>河北省</v>
          </cell>
          <cell r="B4">
            <v>92825</v>
          </cell>
          <cell r="C4">
            <v>90194</v>
          </cell>
          <cell r="D4">
            <v>88162</v>
          </cell>
          <cell r="E4">
            <v>86939</v>
          </cell>
          <cell r="F4">
            <v>84651</v>
          </cell>
          <cell r="G4">
            <v>85088</v>
          </cell>
          <cell r="H4">
            <v>80912</v>
          </cell>
          <cell r="I4">
            <v>78795</v>
          </cell>
          <cell r="J4">
            <v>78594</v>
          </cell>
          <cell r="K4">
            <v>78895</v>
          </cell>
          <cell r="L4">
            <v>78485</v>
          </cell>
          <cell r="M4">
            <v>79119</v>
          </cell>
          <cell r="N4">
            <v>80185</v>
          </cell>
          <cell r="O4">
            <v>81403</v>
          </cell>
        </row>
        <row r="5">
          <cell r="A5" t="str">
            <v>山西省</v>
          </cell>
          <cell r="B5">
            <v>37849</v>
          </cell>
          <cell r="C5">
            <v>39661</v>
          </cell>
          <cell r="D5">
            <v>41007</v>
          </cell>
          <cell r="E5">
            <v>41140</v>
          </cell>
          <cell r="F5">
            <v>42162</v>
          </cell>
          <cell r="G5">
            <v>42079</v>
          </cell>
          <cell r="H5">
            <v>42490</v>
          </cell>
          <cell r="I5">
            <v>42204</v>
          </cell>
          <cell r="J5">
            <v>41002</v>
          </cell>
          <cell r="K5">
            <v>40777</v>
          </cell>
          <cell r="L5">
            <v>40281</v>
          </cell>
          <cell r="M5">
            <v>40192</v>
          </cell>
          <cell r="N5">
            <v>40339</v>
          </cell>
          <cell r="O5">
            <v>41098</v>
          </cell>
        </row>
        <row r="6">
          <cell r="A6" t="str">
            <v>内蒙古自治区</v>
          </cell>
          <cell r="B6">
            <v>25685</v>
          </cell>
          <cell r="C6">
            <v>25062</v>
          </cell>
          <cell r="D6">
            <v>24948</v>
          </cell>
          <cell r="E6">
            <v>24549</v>
          </cell>
          <cell r="F6">
            <v>24564</v>
          </cell>
          <cell r="G6">
            <v>24610</v>
          </cell>
          <cell r="H6">
            <v>24218</v>
          </cell>
          <cell r="I6">
            <v>24002</v>
          </cell>
          <cell r="J6">
            <v>23886</v>
          </cell>
          <cell r="K6">
            <v>23426</v>
          </cell>
          <cell r="L6">
            <v>23257</v>
          </cell>
          <cell r="M6">
            <v>23046</v>
          </cell>
          <cell r="N6">
            <v>22908</v>
          </cell>
          <cell r="O6">
            <v>22565</v>
          </cell>
        </row>
        <row r="7">
          <cell r="A7" t="str">
            <v>辽宁省</v>
          </cell>
          <cell r="B7">
            <v>34137</v>
          </cell>
          <cell r="C7">
            <v>32679</v>
          </cell>
          <cell r="D7">
            <v>33051</v>
          </cell>
          <cell r="E7">
            <v>34131</v>
          </cell>
          <cell r="F7">
            <v>34238</v>
          </cell>
          <cell r="G7">
            <v>36029</v>
          </cell>
          <cell r="H7">
            <v>35767</v>
          </cell>
          <cell r="I7">
            <v>36131</v>
          </cell>
          <cell r="J7">
            <v>35236</v>
          </cell>
          <cell r="K7">
            <v>35441</v>
          </cell>
          <cell r="L7">
            <v>35612</v>
          </cell>
          <cell r="M7">
            <v>35792</v>
          </cell>
          <cell r="N7">
            <v>35229</v>
          </cell>
          <cell r="O7">
            <v>34805</v>
          </cell>
        </row>
        <row r="8">
          <cell r="A8" t="str">
            <v>吉林省</v>
          </cell>
          <cell r="B8">
            <v>26161</v>
          </cell>
          <cell r="C8">
            <v>25031</v>
          </cell>
          <cell r="D8">
            <v>25344</v>
          </cell>
          <cell r="E8">
            <v>25616</v>
          </cell>
          <cell r="F8">
            <v>22198</v>
          </cell>
          <cell r="G8">
            <v>22691</v>
          </cell>
          <cell r="H8">
            <v>20828</v>
          </cell>
          <cell r="I8">
            <v>20829</v>
          </cell>
          <cell r="J8">
            <v>20612</v>
          </cell>
          <cell r="K8">
            <v>19891</v>
          </cell>
          <cell r="L8">
            <v>19913</v>
          </cell>
          <cell r="M8">
            <v>19734</v>
          </cell>
          <cell r="N8">
            <v>19785</v>
          </cell>
          <cell r="O8">
            <v>19385</v>
          </cell>
        </row>
        <row r="9">
          <cell r="A9" t="str">
            <v>黑龙江省</v>
          </cell>
          <cell r="B9">
            <v>21417</v>
          </cell>
          <cell r="C9">
            <v>20599</v>
          </cell>
          <cell r="D9">
            <v>20578</v>
          </cell>
          <cell r="E9">
            <v>20461</v>
          </cell>
          <cell r="F9">
            <v>20375</v>
          </cell>
          <cell r="G9">
            <v>20349</v>
          </cell>
          <cell r="H9">
            <v>20283</v>
          </cell>
          <cell r="I9">
            <v>20375</v>
          </cell>
          <cell r="J9">
            <v>20752</v>
          </cell>
          <cell r="K9">
            <v>21229</v>
          </cell>
          <cell r="L9">
            <v>21369</v>
          </cell>
          <cell r="M9">
            <v>21158</v>
          </cell>
          <cell r="N9">
            <v>21749</v>
          </cell>
          <cell r="O9">
            <v>22073</v>
          </cell>
        </row>
        <row r="10">
          <cell r="A10" t="str">
            <v>上海市</v>
          </cell>
          <cell r="B10">
            <v>6514</v>
          </cell>
          <cell r="C10">
            <v>6404</v>
          </cell>
          <cell r="D10">
            <v>6308</v>
          </cell>
          <cell r="E10">
            <v>5897</v>
          </cell>
          <cell r="F10">
            <v>5597</v>
          </cell>
          <cell r="G10">
            <v>5293</v>
          </cell>
          <cell r="H10">
            <v>5144</v>
          </cell>
          <cell r="I10">
            <v>5016</v>
          </cell>
          <cell r="J10">
            <v>5016</v>
          </cell>
          <cell r="K10">
            <v>4984</v>
          </cell>
          <cell r="L10">
            <v>4929</v>
          </cell>
          <cell r="M10">
            <v>4845</v>
          </cell>
          <cell r="N10">
            <v>4740</v>
          </cell>
          <cell r="O10">
            <v>4708</v>
          </cell>
        </row>
        <row r="11">
          <cell r="A11" t="str">
            <v>江苏省</v>
          </cell>
          <cell r="B11">
            <v>39536</v>
          </cell>
          <cell r="C11">
            <v>37001</v>
          </cell>
          <cell r="D11">
            <v>36448</v>
          </cell>
          <cell r="E11">
            <v>35747</v>
          </cell>
          <cell r="F11">
            <v>34796</v>
          </cell>
          <cell r="G11">
            <v>33254</v>
          </cell>
          <cell r="H11">
            <v>32037</v>
          </cell>
          <cell r="I11">
            <v>32117</v>
          </cell>
          <cell r="J11">
            <v>31925</v>
          </cell>
          <cell r="K11">
            <v>31995</v>
          </cell>
          <cell r="L11">
            <v>30998</v>
          </cell>
          <cell r="M11">
            <v>31050</v>
          </cell>
          <cell r="N11">
            <v>31680</v>
          </cell>
          <cell r="O11">
            <v>30956</v>
          </cell>
        </row>
        <row r="12">
          <cell r="A12" t="str">
            <v>浙江省</v>
          </cell>
          <cell r="B12">
            <v>37679</v>
          </cell>
          <cell r="C12">
            <v>35967</v>
          </cell>
          <cell r="D12">
            <v>35120</v>
          </cell>
          <cell r="E12">
            <v>34400</v>
          </cell>
          <cell r="F12">
            <v>34119</v>
          </cell>
          <cell r="G12">
            <v>32754</v>
          </cell>
          <cell r="H12">
            <v>31979</v>
          </cell>
          <cell r="I12">
            <v>31546</v>
          </cell>
          <cell r="J12">
            <v>31137</v>
          </cell>
          <cell r="K12">
            <v>30358</v>
          </cell>
          <cell r="L12">
            <v>30063</v>
          </cell>
          <cell r="M12">
            <v>30271</v>
          </cell>
          <cell r="N12">
            <v>30515</v>
          </cell>
          <cell r="O12">
            <v>29939</v>
          </cell>
        </row>
        <row r="13">
          <cell r="A13" t="str">
            <v>安徽省</v>
          </cell>
          <cell r="B13">
            <v>31361</v>
          </cell>
          <cell r="C13">
            <v>30176</v>
          </cell>
          <cell r="D13">
            <v>29554</v>
          </cell>
          <cell r="E13">
            <v>29391</v>
          </cell>
          <cell r="F13">
            <v>26435</v>
          </cell>
          <cell r="G13">
            <v>24925</v>
          </cell>
          <cell r="H13">
            <v>24491</v>
          </cell>
          <cell r="I13">
            <v>24385</v>
          </cell>
          <cell r="J13">
            <v>24853</v>
          </cell>
          <cell r="K13">
            <v>24824</v>
          </cell>
          <cell r="L13">
            <v>24645</v>
          </cell>
          <cell r="M13">
            <v>23275</v>
          </cell>
          <cell r="N13">
            <v>22884</v>
          </cell>
          <cell r="O13">
            <v>22997</v>
          </cell>
        </row>
        <row r="14">
          <cell r="A14" t="str">
            <v>福建省</v>
          </cell>
          <cell r="B14">
            <v>30023</v>
          </cell>
          <cell r="C14">
            <v>29116</v>
          </cell>
          <cell r="D14">
            <v>28693</v>
          </cell>
          <cell r="E14">
            <v>28105</v>
          </cell>
          <cell r="F14">
            <v>27788</v>
          </cell>
          <cell r="G14">
            <v>27590</v>
          </cell>
          <cell r="H14">
            <v>27217</v>
          </cell>
          <cell r="I14">
            <v>27656</v>
          </cell>
          <cell r="J14">
            <v>27921</v>
          </cell>
          <cell r="K14">
            <v>28030</v>
          </cell>
          <cell r="L14">
            <v>28175</v>
          </cell>
          <cell r="M14">
            <v>27276</v>
          </cell>
          <cell r="N14">
            <v>27147</v>
          </cell>
          <cell r="O14">
            <v>27017</v>
          </cell>
        </row>
        <row r="15">
          <cell r="A15" t="str">
            <v>江西省</v>
          </cell>
          <cell r="B15">
            <v>40129</v>
          </cell>
          <cell r="C15">
            <v>35683</v>
          </cell>
          <cell r="D15">
            <v>36764</v>
          </cell>
          <cell r="E15">
            <v>36716</v>
          </cell>
          <cell r="F15">
            <v>37029</v>
          </cell>
          <cell r="G15">
            <v>36545</v>
          </cell>
          <cell r="H15">
            <v>37791</v>
          </cell>
          <cell r="I15">
            <v>38272</v>
          </cell>
          <cell r="J15">
            <v>38557</v>
          </cell>
          <cell r="K15">
            <v>38873</v>
          </cell>
          <cell r="L15">
            <v>38902</v>
          </cell>
          <cell r="M15">
            <v>39509</v>
          </cell>
          <cell r="N15">
            <v>39154</v>
          </cell>
          <cell r="O15">
            <v>34068</v>
          </cell>
        </row>
        <row r="16">
          <cell r="A16" t="str">
            <v>山东省</v>
          </cell>
          <cell r="B16">
            <v>88186</v>
          </cell>
          <cell r="C16">
            <v>86026</v>
          </cell>
          <cell r="D16">
            <v>85715</v>
          </cell>
          <cell r="E16">
            <v>84872</v>
          </cell>
          <cell r="F16">
            <v>83616</v>
          </cell>
          <cell r="G16">
            <v>81470</v>
          </cell>
          <cell r="H16">
            <v>79050</v>
          </cell>
          <cell r="I16">
            <v>76997</v>
          </cell>
          <cell r="J16">
            <v>77259</v>
          </cell>
          <cell r="K16">
            <v>77012</v>
          </cell>
          <cell r="L16">
            <v>75426</v>
          </cell>
          <cell r="M16">
            <v>68840</v>
          </cell>
          <cell r="N16">
            <v>68275</v>
          </cell>
          <cell r="O16">
            <v>66967</v>
          </cell>
        </row>
        <row r="17">
          <cell r="A17" t="str">
            <v>河南省</v>
          </cell>
          <cell r="B17">
            <v>85044</v>
          </cell>
          <cell r="C17">
            <v>81694</v>
          </cell>
          <cell r="D17">
            <v>78536</v>
          </cell>
          <cell r="E17">
            <v>74644</v>
          </cell>
          <cell r="F17">
            <v>70734</v>
          </cell>
          <cell r="G17">
            <v>71351</v>
          </cell>
          <cell r="H17">
            <v>71089</v>
          </cell>
          <cell r="I17">
            <v>71271</v>
          </cell>
          <cell r="J17">
            <v>71394</v>
          </cell>
          <cell r="K17">
            <v>71154</v>
          </cell>
          <cell r="L17">
            <v>71464</v>
          </cell>
          <cell r="M17">
            <v>69258</v>
          </cell>
          <cell r="N17">
            <v>76128</v>
          </cell>
          <cell r="O17">
            <v>75741</v>
          </cell>
        </row>
        <row r="18">
          <cell r="A18" t="str">
            <v>湖北省</v>
          </cell>
          <cell r="B18">
            <v>38586</v>
          </cell>
          <cell r="C18">
            <v>36782</v>
          </cell>
          <cell r="D18">
            <v>36529</v>
          </cell>
          <cell r="E18">
            <v>35447</v>
          </cell>
          <cell r="F18">
            <v>35515</v>
          </cell>
          <cell r="G18">
            <v>36486</v>
          </cell>
          <cell r="H18">
            <v>36357</v>
          </cell>
          <cell r="I18">
            <v>36354</v>
          </cell>
          <cell r="J18">
            <v>36179</v>
          </cell>
          <cell r="K18">
            <v>36077</v>
          </cell>
          <cell r="L18">
            <v>35631</v>
          </cell>
          <cell r="M18">
            <v>35240</v>
          </cell>
          <cell r="N18">
            <v>35625</v>
          </cell>
          <cell r="O18">
            <v>34269</v>
          </cell>
        </row>
        <row r="19">
          <cell r="A19" t="str">
            <v>湖南省</v>
          </cell>
          <cell r="B19">
            <v>57503</v>
          </cell>
          <cell r="C19">
            <v>55338</v>
          </cell>
          <cell r="D19">
            <v>55677</v>
          </cell>
          <cell r="E19">
            <v>56042</v>
          </cell>
          <cell r="F19">
            <v>57230</v>
          </cell>
          <cell r="G19">
            <v>56239</v>
          </cell>
          <cell r="H19">
            <v>58624</v>
          </cell>
          <cell r="I19">
            <v>61055</v>
          </cell>
          <cell r="J19">
            <v>62646</v>
          </cell>
          <cell r="K19">
            <v>61571</v>
          </cell>
          <cell r="L19">
            <v>62210</v>
          </cell>
          <cell r="M19">
            <v>58612</v>
          </cell>
          <cell r="N19">
            <v>59634</v>
          </cell>
          <cell r="O19">
            <v>59359</v>
          </cell>
        </row>
        <row r="20">
          <cell r="A20" t="str">
            <v>广东省</v>
          </cell>
          <cell r="B20">
            <v>62819</v>
          </cell>
          <cell r="C20">
            <v>59531</v>
          </cell>
          <cell r="D20">
            <v>57964</v>
          </cell>
          <cell r="E20">
            <v>55900</v>
          </cell>
          <cell r="F20">
            <v>53900</v>
          </cell>
          <cell r="G20">
            <v>51451</v>
          </cell>
          <cell r="H20">
            <v>49874</v>
          </cell>
          <cell r="I20">
            <v>49079</v>
          </cell>
          <cell r="J20">
            <v>48320</v>
          </cell>
          <cell r="K20">
            <v>48085</v>
          </cell>
          <cell r="L20">
            <v>47835</v>
          </cell>
          <cell r="M20">
            <v>46534</v>
          </cell>
          <cell r="N20">
            <v>45930</v>
          </cell>
          <cell r="O20">
            <v>44880</v>
          </cell>
        </row>
        <row r="21">
          <cell r="A21" t="str">
            <v>广西壮族自治区</v>
          </cell>
          <cell r="B21">
            <v>34888</v>
          </cell>
          <cell r="C21">
            <v>34500</v>
          </cell>
          <cell r="D21">
            <v>34112</v>
          </cell>
          <cell r="E21">
            <v>33875</v>
          </cell>
          <cell r="F21">
            <v>33679</v>
          </cell>
          <cell r="G21">
            <v>33742</v>
          </cell>
          <cell r="H21">
            <v>34008</v>
          </cell>
          <cell r="I21">
            <v>34253</v>
          </cell>
          <cell r="J21">
            <v>34439</v>
          </cell>
          <cell r="K21">
            <v>34667</v>
          </cell>
          <cell r="L21">
            <v>33943</v>
          </cell>
          <cell r="M21">
            <v>34152</v>
          </cell>
          <cell r="N21">
            <v>34026</v>
          </cell>
          <cell r="O21">
            <v>32741</v>
          </cell>
        </row>
        <row r="22">
          <cell r="A22" t="str">
            <v>海南省</v>
          </cell>
          <cell r="B22">
            <v>6538</v>
          </cell>
          <cell r="C22">
            <v>6384</v>
          </cell>
          <cell r="D22">
            <v>6277</v>
          </cell>
          <cell r="E22">
            <v>6127</v>
          </cell>
          <cell r="F22">
            <v>5417</v>
          </cell>
          <cell r="G22">
            <v>5325</v>
          </cell>
          <cell r="H22">
            <v>5180</v>
          </cell>
          <cell r="I22">
            <v>5144</v>
          </cell>
          <cell r="J22">
            <v>5046</v>
          </cell>
          <cell r="K22">
            <v>5075</v>
          </cell>
          <cell r="L22">
            <v>5011</v>
          </cell>
          <cell r="M22">
            <v>5154</v>
          </cell>
          <cell r="N22">
            <v>4816</v>
          </cell>
          <cell r="O22">
            <v>4678</v>
          </cell>
        </row>
        <row r="23">
          <cell r="A23" t="str">
            <v>重庆市</v>
          </cell>
          <cell r="B23">
            <v>23389</v>
          </cell>
          <cell r="C23">
            <v>22259</v>
          </cell>
          <cell r="D23">
            <v>21361</v>
          </cell>
          <cell r="E23">
            <v>20922</v>
          </cell>
          <cell r="F23">
            <v>21057</v>
          </cell>
          <cell r="G23">
            <v>20524</v>
          </cell>
          <cell r="H23">
            <v>19682</v>
          </cell>
          <cell r="I23">
            <v>19933</v>
          </cell>
          <cell r="J23">
            <v>19806</v>
          </cell>
          <cell r="K23">
            <v>18767</v>
          </cell>
          <cell r="L23">
            <v>18926</v>
          </cell>
          <cell r="M23">
            <v>17961</v>
          </cell>
          <cell r="N23">
            <v>17650</v>
          </cell>
          <cell r="O23">
            <v>17495</v>
          </cell>
        </row>
        <row r="24">
          <cell r="A24" t="str">
            <v>四川省</v>
          </cell>
          <cell r="B24">
            <v>74975</v>
          </cell>
          <cell r="C24">
            <v>74041</v>
          </cell>
          <cell r="D24">
            <v>80249</v>
          </cell>
          <cell r="E24">
            <v>82793</v>
          </cell>
          <cell r="F24">
            <v>83756</v>
          </cell>
          <cell r="G24">
            <v>81537</v>
          </cell>
          <cell r="H24">
            <v>80481</v>
          </cell>
          <cell r="I24">
            <v>79513</v>
          </cell>
          <cell r="J24">
            <v>80109</v>
          </cell>
          <cell r="K24">
            <v>81070</v>
          </cell>
          <cell r="L24">
            <v>80037</v>
          </cell>
          <cell r="M24">
            <v>76557</v>
          </cell>
          <cell r="N24">
            <v>75815</v>
          </cell>
          <cell r="O24">
            <v>74283</v>
          </cell>
        </row>
        <row r="25">
          <cell r="A25" t="str">
            <v>贵州省</v>
          </cell>
          <cell r="B25">
            <v>30695</v>
          </cell>
          <cell r="C25">
            <v>29150</v>
          </cell>
          <cell r="D25">
            <v>29292</v>
          </cell>
          <cell r="E25">
            <v>28880</v>
          </cell>
          <cell r="F25">
            <v>28511</v>
          </cell>
          <cell r="G25">
            <v>28066</v>
          </cell>
          <cell r="H25">
            <v>28034</v>
          </cell>
          <cell r="I25">
            <v>28017</v>
          </cell>
          <cell r="J25">
            <v>28712</v>
          </cell>
          <cell r="K25">
            <v>28995</v>
          </cell>
          <cell r="L25">
            <v>29177</v>
          </cell>
          <cell r="M25">
            <v>27404</v>
          </cell>
          <cell r="N25">
            <v>25943</v>
          </cell>
          <cell r="O25">
            <v>25420</v>
          </cell>
        </row>
        <row r="26">
          <cell r="A26" t="str">
            <v>云南省</v>
          </cell>
          <cell r="B26">
            <v>28765</v>
          </cell>
          <cell r="C26">
            <v>27528</v>
          </cell>
          <cell r="D26">
            <v>26885</v>
          </cell>
          <cell r="E26">
            <v>26626</v>
          </cell>
          <cell r="F26">
            <v>25587</v>
          </cell>
          <cell r="G26">
            <v>24954</v>
          </cell>
          <cell r="H26">
            <v>24684</v>
          </cell>
          <cell r="I26">
            <v>24234</v>
          </cell>
          <cell r="J26">
            <v>24181</v>
          </cell>
          <cell r="K26">
            <v>24281</v>
          </cell>
          <cell r="L26">
            <v>24264</v>
          </cell>
          <cell r="M26">
            <v>23395</v>
          </cell>
          <cell r="N26">
            <v>23248</v>
          </cell>
          <cell r="O26">
            <v>22888</v>
          </cell>
        </row>
        <row r="27">
          <cell r="A27" t="str">
            <v>西藏自治区</v>
          </cell>
          <cell r="B27">
            <v>7058</v>
          </cell>
          <cell r="C27">
            <v>6906</v>
          </cell>
          <cell r="D27">
            <v>6907</v>
          </cell>
          <cell r="E27">
            <v>6939</v>
          </cell>
          <cell r="F27">
            <v>6940</v>
          </cell>
          <cell r="G27">
            <v>6844</v>
          </cell>
          <cell r="H27">
            <v>6826</v>
          </cell>
          <cell r="I27">
            <v>6835</v>
          </cell>
          <cell r="J27">
            <v>6814</v>
          </cell>
          <cell r="K27">
            <v>6795</v>
          </cell>
          <cell r="L27">
            <v>6725</v>
          </cell>
          <cell r="M27">
            <v>6660</v>
          </cell>
          <cell r="N27">
            <v>6602</v>
          </cell>
          <cell r="O27">
            <v>4960</v>
          </cell>
        </row>
        <row r="28">
          <cell r="A28" t="str">
            <v>陕西省</v>
          </cell>
          <cell r="B28">
            <v>35133</v>
          </cell>
          <cell r="C28">
            <v>34779</v>
          </cell>
          <cell r="D28">
            <v>34971</v>
          </cell>
          <cell r="E28">
            <v>34983</v>
          </cell>
          <cell r="F28">
            <v>35404</v>
          </cell>
          <cell r="G28">
            <v>35300</v>
          </cell>
          <cell r="H28">
            <v>35861</v>
          </cell>
          <cell r="I28">
            <v>36598</v>
          </cell>
          <cell r="J28">
            <v>37030</v>
          </cell>
          <cell r="K28">
            <v>37247</v>
          </cell>
          <cell r="L28">
            <v>37137</v>
          </cell>
          <cell r="M28">
            <v>36271</v>
          </cell>
          <cell r="N28">
            <v>36396</v>
          </cell>
          <cell r="O28">
            <v>35696</v>
          </cell>
        </row>
        <row r="29">
          <cell r="A29" t="str">
            <v>甘肃省</v>
          </cell>
          <cell r="B29">
            <v>25375</v>
          </cell>
          <cell r="C29">
            <v>25266</v>
          </cell>
          <cell r="D29">
            <v>25759</v>
          </cell>
          <cell r="E29">
            <v>26204</v>
          </cell>
          <cell r="F29">
            <v>26697</v>
          </cell>
          <cell r="G29">
            <v>27897</v>
          </cell>
          <cell r="H29">
            <v>28857</v>
          </cell>
          <cell r="I29">
            <v>28197</v>
          </cell>
          <cell r="J29">
            <v>27799</v>
          </cell>
          <cell r="K29">
            <v>27916</v>
          </cell>
          <cell r="L29">
            <v>26697</v>
          </cell>
          <cell r="M29">
            <v>26401</v>
          </cell>
          <cell r="N29">
            <v>26632</v>
          </cell>
          <cell r="O29">
            <v>26673</v>
          </cell>
        </row>
        <row r="30">
          <cell r="A30" t="str">
            <v>青海省</v>
          </cell>
          <cell r="B30">
            <v>6950</v>
          </cell>
          <cell r="C30">
            <v>6376</v>
          </cell>
          <cell r="D30">
            <v>6408</v>
          </cell>
          <cell r="E30">
            <v>6407</v>
          </cell>
          <cell r="F30">
            <v>6513</v>
          </cell>
          <cell r="G30">
            <v>6396</v>
          </cell>
          <cell r="H30">
            <v>6375</v>
          </cell>
          <cell r="I30">
            <v>6291</v>
          </cell>
          <cell r="J30">
            <v>6223</v>
          </cell>
          <cell r="K30">
            <v>6241</v>
          </cell>
          <cell r="L30">
            <v>6020</v>
          </cell>
          <cell r="M30">
            <v>5948</v>
          </cell>
          <cell r="N30">
            <v>5887</v>
          </cell>
          <cell r="O30">
            <v>5781</v>
          </cell>
        </row>
        <row r="31">
          <cell r="A31" t="str">
            <v>宁夏回族自治区</v>
          </cell>
          <cell r="B31">
            <v>4863</v>
          </cell>
          <cell r="C31">
            <v>4607</v>
          </cell>
          <cell r="D31">
            <v>4571</v>
          </cell>
          <cell r="E31">
            <v>4574</v>
          </cell>
          <cell r="F31">
            <v>4397</v>
          </cell>
          <cell r="G31">
            <v>4450</v>
          </cell>
          <cell r="H31">
            <v>4271</v>
          </cell>
          <cell r="I31">
            <v>4254</v>
          </cell>
          <cell r="J31">
            <v>4288</v>
          </cell>
          <cell r="K31">
            <v>4255</v>
          </cell>
          <cell r="L31">
            <v>4231</v>
          </cell>
          <cell r="M31">
            <v>4140</v>
          </cell>
          <cell r="N31">
            <v>4132</v>
          </cell>
          <cell r="O31">
            <v>4129</v>
          </cell>
        </row>
        <row r="32">
          <cell r="A32" t="str">
            <v>新疆维吾尔自治区</v>
          </cell>
          <cell r="B32">
            <v>18416</v>
          </cell>
          <cell r="C32">
            <v>16999</v>
          </cell>
          <cell r="D32">
            <v>16970</v>
          </cell>
          <cell r="E32">
            <v>18158</v>
          </cell>
          <cell r="F32">
            <v>18376</v>
          </cell>
          <cell r="G32">
            <v>18450</v>
          </cell>
          <cell r="H32">
            <v>18724</v>
          </cell>
          <cell r="I32">
            <v>18825</v>
          </cell>
          <cell r="J32">
            <v>18798</v>
          </cell>
          <cell r="K32">
            <v>18873</v>
          </cell>
          <cell r="L32">
            <v>18663</v>
          </cell>
          <cell r="M32">
            <v>18320</v>
          </cell>
          <cell r="N32">
            <v>17412</v>
          </cell>
          <cell r="O32">
            <v>16000</v>
          </cell>
        </row>
        <row r="33">
          <cell r="A33" t="str">
            <v>注：1.村卫生室数计入医疗卫生机构数中。</v>
          </cell>
        </row>
        <row r="34">
          <cell r="A34" t="str">
            <v>　　　2.2002年起，医疗卫生机构数不再包括高中等医学院校本部、药检机构、国境卫生检疫所和非卫生部门举办的计划生育指导站。</v>
          </cell>
        </row>
        <row r="35">
          <cell r="A35" t="str">
            <v>　　　3.2013年起，医疗卫生机构数包括原计生部门主管的计划生育技术服务机构。</v>
          </cell>
        </row>
        <row r="36">
          <cell r="A36" t="str">
            <v>数据来源：国家统计局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13.88</v>
          </cell>
          <cell r="C2">
            <v>13.39</v>
          </cell>
          <cell r="D2">
            <v>13.03</v>
          </cell>
          <cell r="E2">
            <v>12.7</v>
          </cell>
          <cell r="F2">
            <v>12.78</v>
          </cell>
          <cell r="G2">
            <v>12.36</v>
          </cell>
          <cell r="H2">
            <v>12.06</v>
          </cell>
          <cell r="I2">
            <v>11.7</v>
          </cell>
          <cell r="J2">
            <v>11.16</v>
          </cell>
          <cell r="K2">
            <v>10.98</v>
          </cell>
          <cell r="L2">
            <v>10.4</v>
          </cell>
          <cell r="M2">
            <v>10.02</v>
          </cell>
          <cell r="N2">
            <v>9.4700000000000006</v>
          </cell>
          <cell r="O2">
            <v>9.2799999999999994</v>
          </cell>
          <cell r="P2">
            <v>9.01</v>
          </cell>
          <cell r="Q2" t="str">
            <v/>
          </cell>
          <cell r="R2">
            <v>8.39</v>
          </cell>
          <cell r="S2">
            <v>8.14</v>
          </cell>
          <cell r="T2">
            <v>7.91</v>
          </cell>
        </row>
        <row r="3">
          <cell r="A3" t="str">
            <v>天津市</v>
          </cell>
          <cell r="B3">
            <v>7.25</v>
          </cell>
          <cell r="C3">
            <v>6.85</v>
          </cell>
          <cell r="D3">
            <v>6.87</v>
          </cell>
          <cell r="E3">
            <v>6.83</v>
          </cell>
          <cell r="F3">
            <v>6.83</v>
          </cell>
          <cell r="G3">
            <v>6.82</v>
          </cell>
          <cell r="H3">
            <v>6.84</v>
          </cell>
          <cell r="I3">
            <v>6.58</v>
          </cell>
          <cell r="J3">
            <v>6.37</v>
          </cell>
          <cell r="K3">
            <v>6.09</v>
          </cell>
          <cell r="L3">
            <v>5.77</v>
          </cell>
          <cell r="M3">
            <v>5.35</v>
          </cell>
          <cell r="N3">
            <v>4.9400000000000004</v>
          </cell>
          <cell r="O3">
            <v>4.88</v>
          </cell>
          <cell r="P3">
            <v>4.6399999999999997</v>
          </cell>
          <cell r="Q3" t="str">
            <v/>
          </cell>
          <cell r="R3">
            <v>4.43</v>
          </cell>
          <cell r="S3">
            <v>4.3600000000000003</v>
          </cell>
          <cell r="T3">
            <v>4.1500000000000004</v>
          </cell>
        </row>
        <row r="4">
          <cell r="A4" t="str">
            <v>河北省</v>
          </cell>
          <cell r="B4">
            <v>53.4</v>
          </cell>
          <cell r="C4">
            <v>48.57</v>
          </cell>
          <cell r="D4">
            <v>45.5</v>
          </cell>
          <cell r="E4">
            <v>44.2</v>
          </cell>
          <cell r="F4">
            <v>43.01</v>
          </cell>
          <cell r="G4">
            <v>42.19</v>
          </cell>
          <cell r="H4">
            <v>39.5</v>
          </cell>
          <cell r="I4">
            <v>36.049999999999997</v>
          </cell>
          <cell r="J4">
            <v>34.21</v>
          </cell>
          <cell r="K4">
            <v>32.29</v>
          </cell>
          <cell r="L4">
            <v>30.35</v>
          </cell>
          <cell r="M4">
            <v>28.44</v>
          </cell>
          <cell r="N4">
            <v>26.65</v>
          </cell>
          <cell r="O4">
            <v>24.97</v>
          </cell>
          <cell r="P4">
            <v>23.26</v>
          </cell>
          <cell r="Q4" t="str">
            <v/>
          </cell>
          <cell r="R4">
            <v>19.559999999999999</v>
          </cell>
          <cell r="S4">
            <v>17.3</v>
          </cell>
          <cell r="T4">
            <v>16.21</v>
          </cell>
        </row>
        <row r="5">
          <cell r="A5" t="str">
            <v>山西省</v>
          </cell>
          <cell r="B5">
            <v>23.23</v>
          </cell>
          <cell r="C5">
            <v>22.84</v>
          </cell>
          <cell r="D5">
            <v>22.89</v>
          </cell>
          <cell r="E5">
            <v>22.37</v>
          </cell>
          <cell r="F5">
            <v>21.84</v>
          </cell>
          <cell r="G5">
            <v>20.83</v>
          </cell>
          <cell r="H5">
            <v>19.75</v>
          </cell>
          <cell r="I5">
            <v>18.97</v>
          </cell>
          <cell r="J5">
            <v>18.32</v>
          </cell>
          <cell r="K5">
            <v>17.739999999999998</v>
          </cell>
          <cell r="L5">
            <v>17.260000000000002</v>
          </cell>
          <cell r="M5">
            <v>16.53</v>
          </cell>
          <cell r="N5">
            <v>15.71</v>
          </cell>
          <cell r="O5">
            <v>15.59</v>
          </cell>
          <cell r="P5">
            <v>14.45</v>
          </cell>
          <cell r="Q5" t="str">
            <v/>
          </cell>
          <cell r="R5">
            <v>10.87</v>
          </cell>
          <cell r="S5">
            <v>11.21</v>
          </cell>
          <cell r="T5">
            <v>10.8</v>
          </cell>
        </row>
        <row r="6">
          <cell r="A6" t="str">
            <v>内蒙古自治区</v>
          </cell>
          <cell r="B6">
            <v>17.309999999999999</v>
          </cell>
          <cell r="C6">
            <v>16.77</v>
          </cell>
          <cell r="D6">
            <v>16.66</v>
          </cell>
          <cell r="E6">
            <v>16.21</v>
          </cell>
          <cell r="F6">
            <v>16.11</v>
          </cell>
          <cell r="G6">
            <v>15.9</v>
          </cell>
          <cell r="H6">
            <v>15.03</v>
          </cell>
          <cell r="I6">
            <v>13.92</v>
          </cell>
          <cell r="J6">
            <v>13.39</v>
          </cell>
          <cell r="K6">
            <v>12.9</v>
          </cell>
          <cell r="L6">
            <v>12.01</v>
          </cell>
          <cell r="M6">
            <v>11.08</v>
          </cell>
          <cell r="N6">
            <v>10.06</v>
          </cell>
          <cell r="O6">
            <v>9.34</v>
          </cell>
          <cell r="P6">
            <v>8.74</v>
          </cell>
          <cell r="Q6" t="str">
            <v/>
          </cell>
          <cell r="R6">
            <v>7.39</v>
          </cell>
          <cell r="S6">
            <v>6.98</v>
          </cell>
          <cell r="T6">
            <v>6.9</v>
          </cell>
        </row>
        <row r="7">
          <cell r="A7" t="str">
            <v>辽宁省</v>
          </cell>
          <cell r="B7">
            <v>33.42</v>
          </cell>
          <cell r="C7">
            <v>32.619999999999997</v>
          </cell>
          <cell r="D7">
            <v>32.450000000000003</v>
          </cell>
          <cell r="E7">
            <v>31.45</v>
          </cell>
          <cell r="F7">
            <v>31.38</v>
          </cell>
          <cell r="G7">
            <v>31.44</v>
          </cell>
          <cell r="H7">
            <v>29.86</v>
          </cell>
          <cell r="I7">
            <v>28.44</v>
          </cell>
          <cell r="J7">
            <v>26.7</v>
          </cell>
          <cell r="K7">
            <v>25.55</v>
          </cell>
          <cell r="L7">
            <v>24.19</v>
          </cell>
          <cell r="M7">
            <v>23.1</v>
          </cell>
          <cell r="N7">
            <v>21.58</v>
          </cell>
          <cell r="O7">
            <v>20.420000000000002</v>
          </cell>
          <cell r="P7">
            <v>19.149999999999999</v>
          </cell>
          <cell r="Q7" t="str">
            <v/>
          </cell>
          <cell r="R7">
            <v>18</v>
          </cell>
          <cell r="S7">
            <v>17.940000000000001</v>
          </cell>
          <cell r="T7">
            <v>17.75</v>
          </cell>
        </row>
        <row r="8">
          <cell r="A8" t="str">
            <v>吉林省</v>
          </cell>
          <cell r="B8">
            <v>18.37</v>
          </cell>
          <cell r="C8">
            <v>17.72</v>
          </cell>
          <cell r="D8">
            <v>17.649999999999999</v>
          </cell>
          <cell r="E8">
            <v>17.309999999999999</v>
          </cell>
          <cell r="F8">
            <v>17.03</v>
          </cell>
          <cell r="G8">
            <v>16.7</v>
          </cell>
          <cell r="H8">
            <v>15.37</v>
          </cell>
          <cell r="I8">
            <v>15.12</v>
          </cell>
          <cell r="J8">
            <v>14.45</v>
          </cell>
          <cell r="K8">
            <v>14.1</v>
          </cell>
          <cell r="L8">
            <v>13.32</v>
          </cell>
          <cell r="M8">
            <v>12.78</v>
          </cell>
          <cell r="N8">
            <v>12.12</v>
          </cell>
          <cell r="O8">
            <v>11.51</v>
          </cell>
          <cell r="P8">
            <v>10.83</v>
          </cell>
          <cell r="Q8" t="str">
            <v/>
          </cell>
          <cell r="R8">
            <v>9.44</v>
          </cell>
          <cell r="S8">
            <v>9.0500000000000007</v>
          </cell>
          <cell r="T8">
            <v>8.73</v>
          </cell>
        </row>
        <row r="9">
          <cell r="A9" t="str">
            <v>黑龙江省</v>
          </cell>
          <cell r="B9">
            <v>27.33</v>
          </cell>
          <cell r="C9">
            <v>26.13</v>
          </cell>
          <cell r="D9">
            <v>26.05</v>
          </cell>
          <cell r="E9">
            <v>25.33</v>
          </cell>
          <cell r="F9">
            <v>26.26</v>
          </cell>
          <cell r="G9">
            <v>25.01</v>
          </cell>
          <cell r="H9">
            <v>24.17</v>
          </cell>
          <cell r="I9">
            <v>22.01</v>
          </cell>
          <cell r="J9">
            <v>21.26</v>
          </cell>
          <cell r="K9">
            <v>20.13</v>
          </cell>
          <cell r="L9">
            <v>18.920000000000002</v>
          </cell>
          <cell r="M9">
            <v>17.82</v>
          </cell>
          <cell r="N9">
            <v>16.53</v>
          </cell>
          <cell r="O9">
            <v>15.99</v>
          </cell>
          <cell r="P9">
            <v>14.66</v>
          </cell>
          <cell r="Q9" t="str">
            <v/>
          </cell>
          <cell r="R9">
            <v>12.61</v>
          </cell>
          <cell r="S9">
            <v>12.32</v>
          </cell>
          <cell r="T9">
            <v>11.97</v>
          </cell>
        </row>
        <row r="10">
          <cell r="A10" t="str">
            <v>上海市</v>
          </cell>
          <cell r="B10">
            <v>17.5</v>
          </cell>
          <cell r="C10">
            <v>16.53</v>
          </cell>
          <cell r="D10">
            <v>16.04</v>
          </cell>
          <cell r="E10">
            <v>15.22</v>
          </cell>
          <cell r="F10">
            <v>14.65</v>
          </cell>
          <cell r="G10">
            <v>13.9</v>
          </cell>
          <cell r="H10">
            <v>13.46</v>
          </cell>
          <cell r="I10">
            <v>12.92</v>
          </cell>
          <cell r="J10">
            <v>12.28</v>
          </cell>
          <cell r="K10">
            <v>11.75</v>
          </cell>
          <cell r="L10">
            <v>11.43</v>
          </cell>
          <cell r="M10">
            <v>10.98</v>
          </cell>
          <cell r="N10">
            <v>10.71</v>
          </cell>
          <cell r="O10">
            <v>10.51</v>
          </cell>
          <cell r="P10">
            <v>9.9700000000000006</v>
          </cell>
          <cell r="Q10" t="str">
            <v/>
          </cell>
          <cell r="R10">
            <v>9.6</v>
          </cell>
          <cell r="S10">
            <v>9.32</v>
          </cell>
          <cell r="T10">
            <v>8.98</v>
          </cell>
        </row>
        <row r="11">
          <cell r="A11" t="str">
            <v>江苏省</v>
          </cell>
          <cell r="B11">
            <v>57.88</v>
          </cell>
          <cell r="C11">
            <v>56.3</v>
          </cell>
          <cell r="D11">
            <v>54.86</v>
          </cell>
          <cell r="E11">
            <v>53.5</v>
          </cell>
          <cell r="F11">
            <v>51.6</v>
          </cell>
          <cell r="G11">
            <v>49.15</v>
          </cell>
          <cell r="H11">
            <v>46.92</v>
          </cell>
          <cell r="I11">
            <v>44.31</v>
          </cell>
          <cell r="J11">
            <v>41.36</v>
          </cell>
          <cell r="K11">
            <v>39.229999999999997</v>
          </cell>
          <cell r="L11">
            <v>36.83</v>
          </cell>
          <cell r="M11">
            <v>33.31</v>
          </cell>
          <cell r="N11">
            <v>29.64</v>
          </cell>
          <cell r="O11">
            <v>26.95</v>
          </cell>
          <cell r="P11">
            <v>25.08</v>
          </cell>
          <cell r="Q11" t="str">
            <v/>
          </cell>
          <cell r="R11">
            <v>22.04</v>
          </cell>
          <cell r="S11">
            <v>20.89</v>
          </cell>
          <cell r="T11">
            <v>19.75</v>
          </cell>
        </row>
        <row r="12">
          <cell r="A12" t="str">
            <v>浙江省</v>
          </cell>
          <cell r="B12">
            <v>40.61</v>
          </cell>
          <cell r="C12">
            <v>38.17</v>
          </cell>
          <cell r="D12">
            <v>36.99</v>
          </cell>
          <cell r="E12">
            <v>36.130000000000003</v>
          </cell>
          <cell r="F12">
            <v>35.020000000000003</v>
          </cell>
          <cell r="G12">
            <v>33.21</v>
          </cell>
          <cell r="H12">
            <v>31.35</v>
          </cell>
          <cell r="I12">
            <v>28.99</v>
          </cell>
          <cell r="J12">
            <v>27.25</v>
          </cell>
          <cell r="K12">
            <v>24.58</v>
          </cell>
          <cell r="L12">
            <v>23.01</v>
          </cell>
          <cell r="M12">
            <v>21.33</v>
          </cell>
          <cell r="N12">
            <v>19.48</v>
          </cell>
          <cell r="O12">
            <v>18.41</v>
          </cell>
          <cell r="P12">
            <v>17.02</v>
          </cell>
          <cell r="Q12" t="str">
            <v/>
          </cell>
          <cell r="R12">
            <v>15.47</v>
          </cell>
          <cell r="S12">
            <v>14.81</v>
          </cell>
          <cell r="T12">
            <v>14.07</v>
          </cell>
        </row>
        <row r="13">
          <cell r="A13" t="str">
            <v>安徽省</v>
          </cell>
          <cell r="B13">
            <v>45.35</v>
          </cell>
          <cell r="C13">
            <v>44.4</v>
          </cell>
          <cell r="D13">
            <v>41.1</v>
          </cell>
          <cell r="E13">
            <v>40.78</v>
          </cell>
          <cell r="F13">
            <v>34.74</v>
          </cell>
          <cell r="G13">
            <v>32.81</v>
          </cell>
          <cell r="H13">
            <v>30.57</v>
          </cell>
          <cell r="I13">
            <v>28.17</v>
          </cell>
          <cell r="J13">
            <v>26.74</v>
          </cell>
          <cell r="K13">
            <v>25.2</v>
          </cell>
          <cell r="L13">
            <v>23.6</v>
          </cell>
          <cell r="M13">
            <v>22.23</v>
          </cell>
          <cell r="N13">
            <v>20.420000000000002</v>
          </cell>
          <cell r="O13">
            <v>18.8</v>
          </cell>
          <cell r="P13">
            <v>17.45</v>
          </cell>
          <cell r="Q13" t="str">
            <v/>
          </cell>
          <cell r="R13">
            <v>13.96</v>
          </cell>
          <cell r="S13">
            <v>13.33</v>
          </cell>
          <cell r="T13">
            <v>12.66</v>
          </cell>
        </row>
        <row r="14">
          <cell r="A14" t="str">
            <v>福建省</v>
          </cell>
          <cell r="B14">
            <v>24.21</v>
          </cell>
          <cell r="C14">
            <v>23.24</v>
          </cell>
          <cell r="D14">
            <v>22.38</v>
          </cell>
          <cell r="E14">
            <v>21.68</v>
          </cell>
          <cell r="F14">
            <v>20.22</v>
          </cell>
          <cell r="G14">
            <v>19.25</v>
          </cell>
          <cell r="H14">
            <v>18.239999999999998</v>
          </cell>
          <cell r="I14">
            <v>17.48</v>
          </cell>
          <cell r="J14">
            <v>17.3</v>
          </cell>
          <cell r="K14">
            <v>16.48</v>
          </cell>
          <cell r="L14">
            <v>15.61</v>
          </cell>
          <cell r="M14">
            <v>13.93</v>
          </cell>
          <cell r="N14">
            <v>12.42</v>
          </cell>
          <cell r="O14">
            <v>11.3</v>
          </cell>
          <cell r="P14">
            <v>10.43</v>
          </cell>
          <cell r="Q14" t="str">
            <v/>
          </cell>
          <cell r="R14">
            <v>7.96</v>
          </cell>
          <cell r="S14">
            <v>8.4499999999999993</v>
          </cell>
          <cell r="T14">
            <v>8.16</v>
          </cell>
        </row>
        <row r="15">
          <cell r="A15" t="str">
            <v>江西省</v>
          </cell>
          <cell r="B15">
            <v>34.07</v>
          </cell>
          <cell r="C15">
            <v>31.45</v>
          </cell>
          <cell r="D15">
            <v>30.73</v>
          </cell>
          <cell r="E15">
            <v>28.58</v>
          </cell>
          <cell r="F15">
            <v>26.71</v>
          </cell>
          <cell r="G15">
            <v>24.95</v>
          </cell>
          <cell r="H15">
            <v>23.4</v>
          </cell>
          <cell r="I15">
            <v>20.91</v>
          </cell>
          <cell r="J15">
            <v>19.78</v>
          </cell>
          <cell r="K15">
            <v>18.670000000000002</v>
          </cell>
          <cell r="L15">
            <v>17.43</v>
          </cell>
          <cell r="M15">
            <v>16.37</v>
          </cell>
          <cell r="N15">
            <v>13.56</v>
          </cell>
          <cell r="O15">
            <v>12.46</v>
          </cell>
          <cell r="P15">
            <v>11.54</v>
          </cell>
          <cell r="Q15" t="str">
            <v/>
          </cell>
          <cell r="R15">
            <v>9.49</v>
          </cell>
          <cell r="S15">
            <v>8.81</v>
          </cell>
          <cell r="T15">
            <v>8.48</v>
          </cell>
        </row>
        <row r="16">
          <cell r="A16" t="str">
            <v>山东省</v>
          </cell>
          <cell r="B16">
            <v>73.86</v>
          </cell>
          <cell r="C16">
            <v>69.36</v>
          </cell>
          <cell r="D16">
            <v>67.39</v>
          </cell>
          <cell r="E16">
            <v>64.69</v>
          </cell>
          <cell r="F16">
            <v>62.97</v>
          </cell>
          <cell r="G16">
            <v>60.85</v>
          </cell>
          <cell r="H16">
            <v>58.48</v>
          </cell>
          <cell r="I16">
            <v>54.1</v>
          </cell>
          <cell r="J16">
            <v>51.94</v>
          </cell>
          <cell r="K16">
            <v>50.06</v>
          </cell>
          <cell r="L16">
            <v>48.97</v>
          </cell>
          <cell r="M16">
            <v>47.38</v>
          </cell>
          <cell r="N16">
            <v>41.61</v>
          </cell>
          <cell r="O16">
            <v>38.229999999999997</v>
          </cell>
          <cell r="P16">
            <v>34.71</v>
          </cell>
          <cell r="Q16" t="str">
            <v/>
          </cell>
          <cell r="R16">
            <v>27.88</v>
          </cell>
          <cell r="S16">
            <v>25.84</v>
          </cell>
          <cell r="T16">
            <v>24.76</v>
          </cell>
        </row>
        <row r="17">
          <cell r="A17" t="str">
            <v>河南省</v>
          </cell>
          <cell r="B17">
            <v>77.739999999999995</v>
          </cell>
          <cell r="C17">
            <v>75.22</v>
          </cell>
          <cell r="D17">
            <v>72.13</v>
          </cell>
          <cell r="E17">
            <v>66.72</v>
          </cell>
          <cell r="F17">
            <v>64.010000000000005</v>
          </cell>
          <cell r="G17">
            <v>60.85</v>
          </cell>
          <cell r="H17">
            <v>55.9</v>
          </cell>
          <cell r="I17">
            <v>52.15</v>
          </cell>
          <cell r="J17">
            <v>48.96</v>
          </cell>
          <cell r="K17">
            <v>45.93</v>
          </cell>
          <cell r="L17">
            <v>42.98</v>
          </cell>
          <cell r="M17">
            <v>39.4</v>
          </cell>
          <cell r="N17">
            <v>34.96</v>
          </cell>
          <cell r="O17">
            <v>32.76</v>
          </cell>
          <cell r="P17">
            <v>30.24</v>
          </cell>
          <cell r="Q17" t="str">
            <v/>
          </cell>
          <cell r="R17">
            <v>23.95</v>
          </cell>
          <cell r="S17">
            <v>22.38</v>
          </cell>
          <cell r="T17">
            <v>21.24</v>
          </cell>
        </row>
        <row r="18">
          <cell r="A18" t="str">
            <v>湖北省</v>
          </cell>
          <cell r="B18">
            <v>47.61</v>
          </cell>
          <cell r="C18">
            <v>45.03</v>
          </cell>
          <cell r="D18">
            <v>43.4</v>
          </cell>
          <cell r="E18">
            <v>41.14</v>
          </cell>
          <cell r="F18">
            <v>40.33</v>
          </cell>
          <cell r="G18">
            <v>39.35</v>
          </cell>
          <cell r="H18">
            <v>37.619999999999997</v>
          </cell>
          <cell r="I18">
            <v>36.06</v>
          </cell>
          <cell r="J18">
            <v>34.31</v>
          </cell>
          <cell r="K18">
            <v>31.75</v>
          </cell>
          <cell r="L18">
            <v>28.82</v>
          </cell>
          <cell r="M18">
            <v>25.3</v>
          </cell>
          <cell r="N18">
            <v>22.4</v>
          </cell>
          <cell r="O18">
            <v>20.04</v>
          </cell>
          <cell r="P18">
            <v>18.72</v>
          </cell>
          <cell r="Q18" t="str">
            <v/>
          </cell>
          <cell r="R18">
            <v>15.06</v>
          </cell>
          <cell r="S18">
            <v>14.22</v>
          </cell>
          <cell r="T18">
            <v>13.91</v>
          </cell>
        </row>
        <row r="19">
          <cell r="A19" t="str">
            <v>湖南省</v>
          </cell>
          <cell r="B19">
            <v>53.39</v>
          </cell>
          <cell r="C19">
            <v>54.45</v>
          </cell>
          <cell r="D19">
            <v>53.27</v>
          </cell>
          <cell r="E19">
            <v>51.99</v>
          </cell>
          <cell r="F19">
            <v>50.63</v>
          </cell>
          <cell r="G19">
            <v>48.24</v>
          </cell>
          <cell r="H19">
            <v>45.23</v>
          </cell>
          <cell r="I19">
            <v>42.58</v>
          </cell>
          <cell r="J19">
            <v>39.700000000000003</v>
          </cell>
          <cell r="K19">
            <v>35.549999999999997</v>
          </cell>
          <cell r="L19">
            <v>31.41</v>
          </cell>
          <cell r="M19">
            <v>28.7</v>
          </cell>
          <cell r="N19">
            <v>25.77</v>
          </cell>
          <cell r="O19">
            <v>23.35</v>
          </cell>
          <cell r="P19">
            <v>21.2</v>
          </cell>
          <cell r="Q19" t="str">
            <v/>
          </cell>
          <cell r="R19">
            <v>17.239999999999998</v>
          </cell>
          <cell r="S19">
            <v>15.94</v>
          </cell>
          <cell r="T19">
            <v>15.13</v>
          </cell>
        </row>
        <row r="20">
          <cell r="A20" t="str">
            <v>广东省</v>
          </cell>
          <cell r="B20">
            <v>62.86</v>
          </cell>
          <cell r="C20">
            <v>60.83</v>
          </cell>
          <cell r="D20">
            <v>58.9</v>
          </cell>
          <cell r="E20">
            <v>56.48</v>
          </cell>
          <cell r="F20">
            <v>54.52</v>
          </cell>
          <cell r="G20">
            <v>51.69</v>
          </cell>
          <cell r="H20">
            <v>49.21</v>
          </cell>
          <cell r="I20">
            <v>46.51</v>
          </cell>
          <cell r="J20">
            <v>43.57</v>
          </cell>
          <cell r="K20">
            <v>40.58</v>
          </cell>
          <cell r="L20">
            <v>37.840000000000003</v>
          </cell>
          <cell r="M20">
            <v>35.53</v>
          </cell>
          <cell r="N20">
            <v>32.5</v>
          </cell>
          <cell r="O20">
            <v>30.01</v>
          </cell>
          <cell r="P20">
            <v>27.2</v>
          </cell>
          <cell r="Q20" t="str">
            <v/>
          </cell>
          <cell r="R20">
            <v>23.42</v>
          </cell>
          <cell r="S20">
            <v>22.03</v>
          </cell>
          <cell r="T20">
            <v>20.89</v>
          </cell>
        </row>
        <row r="21">
          <cell r="A21" t="str">
            <v>广西壮族自治区</v>
          </cell>
          <cell r="B21">
            <v>36.200000000000003</v>
          </cell>
          <cell r="C21">
            <v>34.17</v>
          </cell>
          <cell r="D21">
            <v>31.9</v>
          </cell>
          <cell r="E21">
            <v>29.56</v>
          </cell>
          <cell r="F21">
            <v>27.74</v>
          </cell>
          <cell r="G21">
            <v>25.59</v>
          </cell>
          <cell r="H21">
            <v>24.11</v>
          </cell>
          <cell r="I21">
            <v>22.45</v>
          </cell>
          <cell r="J21">
            <v>21.45</v>
          </cell>
          <cell r="K21">
            <v>20.16</v>
          </cell>
          <cell r="L21">
            <v>18.72</v>
          </cell>
          <cell r="M21">
            <v>16.87</v>
          </cell>
          <cell r="N21">
            <v>15.2</v>
          </cell>
          <cell r="O21">
            <v>14.37</v>
          </cell>
          <cell r="P21">
            <v>13.16</v>
          </cell>
          <cell r="Q21" t="str">
            <v/>
          </cell>
          <cell r="R21">
            <v>10.52</v>
          </cell>
          <cell r="S21">
            <v>9.68</v>
          </cell>
          <cell r="T21">
            <v>9.35</v>
          </cell>
        </row>
        <row r="22">
          <cell r="A22" t="str">
            <v>海南省</v>
          </cell>
          <cell r="B22">
            <v>6.09</v>
          </cell>
          <cell r="C22">
            <v>6.12</v>
          </cell>
          <cell r="D22">
            <v>6.14</v>
          </cell>
          <cell r="E22">
            <v>5.85</v>
          </cell>
          <cell r="F22">
            <v>4.9800000000000004</v>
          </cell>
          <cell r="G22">
            <v>4.4800000000000004</v>
          </cell>
          <cell r="H22">
            <v>4.2</v>
          </cell>
          <cell r="I22">
            <v>4.03</v>
          </cell>
          <cell r="J22">
            <v>3.87</v>
          </cell>
          <cell r="K22">
            <v>3.45</v>
          </cell>
          <cell r="L22">
            <v>3.21</v>
          </cell>
          <cell r="M22">
            <v>3.03</v>
          </cell>
          <cell r="N22">
            <v>2.85</v>
          </cell>
          <cell r="O22">
            <v>2.6</v>
          </cell>
          <cell r="P22">
            <v>2.35</v>
          </cell>
          <cell r="Q22" t="str">
            <v/>
          </cell>
          <cell r="R22">
            <v>2.08</v>
          </cell>
          <cell r="S22">
            <v>1.99</v>
          </cell>
          <cell r="T22">
            <v>1.87</v>
          </cell>
        </row>
        <row r="23">
          <cell r="A23" t="str">
            <v>重庆市</v>
          </cell>
          <cell r="B23">
            <v>25.56</v>
          </cell>
          <cell r="C23">
            <v>25.08</v>
          </cell>
          <cell r="D23">
            <v>24.07</v>
          </cell>
          <cell r="E23">
            <v>23.55</v>
          </cell>
          <cell r="F23">
            <v>23.18</v>
          </cell>
          <cell r="G23">
            <v>22.01</v>
          </cell>
          <cell r="H23">
            <v>20.64</v>
          </cell>
          <cell r="I23">
            <v>19.09</v>
          </cell>
          <cell r="J23">
            <v>17.649999999999999</v>
          </cell>
          <cell r="K23">
            <v>16.059999999999999</v>
          </cell>
          <cell r="L23">
            <v>14.74</v>
          </cell>
          <cell r="M23">
            <v>13.08</v>
          </cell>
          <cell r="N23">
            <v>11.56</v>
          </cell>
          <cell r="O23">
            <v>10.36</v>
          </cell>
          <cell r="P23">
            <v>9.27</v>
          </cell>
          <cell r="Q23" t="str">
            <v/>
          </cell>
          <cell r="R23">
            <v>7.46</v>
          </cell>
          <cell r="S23">
            <v>6.83</v>
          </cell>
          <cell r="T23">
            <v>6.42</v>
          </cell>
        </row>
        <row r="24">
          <cell r="A24" t="str">
            <v>四川省</v>
          </cell>
          <cell r="B24">
            <v>70.86</v>
          </cell>
          <cell r="C24">
            <v>68.39</v>
          </cell>
          <cell r="D24">
            <v>66.2</v>
          </cell>
          <cell r="E24">
            <v>64.98</v>
          </cell>
          <cell r="F24">
            <v>63.18</v>
          </cell>
          <cell r="G24">
            <v>59.89</v>
          </cell>
          <cell r="H24">
            <v>56.35</v>
          </cell>
          <cell r="I24">
            <v>51.92</v>
          </cell>
          <cell r="J24">
            <v>48.88</v>
          </cell>
          <cell r="K24">
            <v>45.96</v>
          </cell>
          <cell r="L24">
            <v>42.66</v>
          </cell>
          <cell r="M24">
            <v>39.01</v>
          </cell>
          <cell r="N24">
            <v>33.47</v>
          </cell>
          <cell r="O24">
            <v>30.12</v>
          </cell>
          <cell r="P24">
            <v>27.51</v>
          </cell>
          <cell r="Q24" t="str">
            <v/>
          </cell>
          <cell r="R24">
            <v>21.45</v>
          </cell>
          <cell r="S24">
            <v>20.03</v>
          </cell>
          <cell r="T24">
            <v>19.32</v>
          </cell>
        </row>
        <row r="25">
          <cell r="A25" t="str">
            <v>贵州省</v>
          </cell>
          <cell r="B25">
            <v>31.54</v>
          </cell>
          <cell r="C25">
            <v>30.97</v>
          </cell>
          <cell r="D25">
            <v>29.69</v>
          </cell>
          <cell r="E25">
            <v>27.64</v>
          </cell>
          <cell r="F25">
            <v>26.5</v>
          </cell>
          <cell r="G25">
            <v>24.56</v>
          </cell>
          <cell r="H25">
            <v>23.3</v>
          </cell>
          <cell r="I25">
            <v>21.03</v>
          </cell>
          <cell r="J25">
            <v>19.64</v>
          </cell>
          <cell r="K25">
            <v>18.22</v>
          </cell>
          <cell r="L25">
            <v>16.670000000000002</v>
          </cell>
          <cell r="M25">
            <v>13.92</v>
          </cell>
          <cell r="N25">
            <v>11.75</v>
          </cell>
          <cell r="O25">
            <v>10.53</v>
          </cell>
          <cell r="P25">
            <v>9.75</v>
          </cell>
          <cell r="Q25" t="str">
            <v/>
          </cell>
          <cell r="R25">
            <v>7.92</v>
          </cell>
          <cell r="S25">
            <v>6.62</v>
          </cell>
          <cell r="T25">
            <v>6.16</v>
          </cell>
        </row>
        <row r="26">
          <cell r="A26" t="str">
            <v>云南省</v>
          </cell>
          <cell r="B26">
            <v>35.99</v>
          </cell>
          <cell r="C26">
            <v>34.119999999999997</v>
          </cell>
          <cell r="D26">
            <v>33.03</v>
          </cell>
          <cell r="E26">
            <v>32.520000000000003</v>
          </cell>
          <cell r="F26">
            <v>31.19</v>
          </cell>
          <cell r="G26">
            <v>29.12</v>
          </cell>
          <cell r="H26">
            <v>27.48</v>
          </cell>
          <cell r="I26">
            <v>25.36</v>
          </cell>
          <cell r="J26">
            <v>23.76</v>
          </cell>
          <cell r="K26">
            <v>22.49</v>
          </cell>
          <cell r="L26">
            <v>21.01</v>
          </cell>
          <cell r="M26">
            <v>19.47</v>
          </cell>
          <cell r="N26">
            <v>17.34</v>
          </cell>
          <cell r="O26">
            <v>15.71</v>
          </cell>
          <cell r="P26">
            <v>14.02</v>
          </cell>
          <cell r="Q26" t="str">
            <v/>
          </cell>
          <cell r="R26">
            <v>11.9</v>
          </cell>
          <cell r="S26">
            <v>10.99</v>
          </cell>
          <cell r="T26">
            <v>10.63</v>
          </cell>
        </row>
        <row r="27">
          <cell r="A27" t="str">
            <v>西藏自治区</v>
          </cell>
          <cell r="B27">
            <v>2.16</v>
          </cell>
          <cell r="C27">
            <v>2</v>
          </cell>
          <cell r="D27">
            <v>1.97</v>
          </cell>
          <cell r="E27">
            <v>1.86</v>
          </cell>
          <cell r="F27">
            <v>1.71</v>
          </cell>
          <cell r="G27">
            <v>1.68</v>
          </cell>
          <cell r="H27">
            <v>1.61</v>
          </cell>
          <cell r="I27">
            <v>1.45</v>
          </cell>
          <cell r="J27">
            <v>1.4</v>
          </cell>
          <cell r="K27">
            <v>1.19</v>
          </cell>
          <cell r="L27">
            <v>1.1000000000000001</v>
          </cell>
          <cell r="M27">
            <v>0.84</v>
          </cell>
          <cell r="N27">
            <v>0.96</v>
          </cell>
          <cell r="O27">
            <v>0.88</v>
          </cell>
          <cell r="P27">
            <v>0.85</v>
          </cell>
          <cell r="Q27" t="str">
            <v/>
          </cell>
          <cell r="R27">
            <v>0.68</v>
          </cell>
          <cell r="S27">
            <v>0.75</v>
          </cell>
          <cell r="T27">
            <v>0.68</v>
          </cell>
        </row>
        <row r="28">
          <cell r="A28" t="str">
            <v>陕西省</v>
          </cell>
          <cell r="B28">
            <v>30.62</v>
          </cell>
          <cell r="C28">
            <v>28.96</v>
          </cell>
          <cell r="D28">
            <v>28.45</v>
          </cell>
          <cell r="E28">
            <v>27.24</v>
          </cell>
          <cell r="F28">
            <v>26.58</v>
          </cell>
          <cell r="G28">
            <v>25.37</v>
          </cell>
          <cell r="H28">
            <v>24.13</v>
          </cell>
          <cell r="I28">
            <v>22.54</v>
          </cell>
          <cell r="J28">
            <v>21.19</v>
          </cell>
          <cell r="K28">
            <v>19.940000000000001</v>
          </cell>
          <cell r="L28">
            <v>18.510000000000002</v>
          </cell>
          <cell r="M28">
            <v>16.920000000000002</v>
          </cell>
          <cell r="N28">
            <v>15.38</v>
          </cell>
          <cell r="O28">
            <v>14.23</v>
          </cell>
          <cell r="P28">
            <v>13.44</v>
          </cell>
          <cell r="Q28" t="str">
            <v/>
          </cell>
          <cell r="R28">
            <v>11.79</v>
          </cell>
          <cell r="S28">
            <v>11.09</v>
          </cell>
          <cell r="T28">
            <v>10.64</v>
          </cell>
        </row>
        <row r="29">
          <cell r="A29" t="str">
            <v>甘肃省</v>
          </cell>
          <cell r="B29">
            <v>20.399999999999999</v>
          </cell>
          <cell r="C29">
            <v>18.89</v>
          </cell>
          <cell r="D29">
            <v>18.32</v>
          </cell>
          <cell r="E29">
            <v>17.190000000000001</v>
          </cell>
          <cell r="F29">
            <v>18.12</v>
          </cell>
          <cell r="G29">
            <v>16.27</v>
          </cell>
          <cell r="H29">
            <v>14.66</v>
          </cell>
          <cell r="I29">
            <v>13.43</v>
          </cell>
          <cell r="J29">
            <v>12.77</v>
          </cell>
          <cell r="K29">
            <v>12.24</v>
          </cell>
          <cell r="L29">
            <v>11.61</v>
          </cell>
          <cell r="M29">
            <v>11.23</v>
          </cell>
          <cell r="N29">
            <v>9.49</v>
          </cell>
          <cell r="O29">
            <v>9.0399999999999991</v>
          </cell>
          <cell r="P29">
            <v>8.15</v>
          </cell>
          <cell r="Q29" t="str">
            <v/>
          </cell>
          <cell r="R29">
            <v>7.03</v>
          </cell>
          <cell r="S29">
            <v>6.6</v>
          </cell>
          <cell r="T29">
            <v>6.33</v>
          </cell>
        </row>
        <row r="30">
          <cell r="A30" t="str">
            <v>青海省</v>
          </cell>
          <cell r="B30">
            <v>4.57</v>
          </cell>
          <cell r="C30">
            <v>4.29</v>
          </cell>
          <cell r="D30">
            <v>4.22</v>
          </cell>
          <cell r="E30">
            <v>4.13</v>
          </cell>
          <cell r="F30">
            <v>4.1399999999999997</v>
          </cell>
          <cell r="G30">
            <v>3.91</v>
          </cell>
          <cell r="H30">
            <v>3.83</v>
          </cell>
          <cell r="I30">
            <v>3.47</v>
          </cell>
          <cell r="J30">
            <v>3.45</v>
          </cell>
          <cell r="K30">
            <v>3.3</v>
          </cell>
          <cell r="L30">
            <v>2.95</v>
          </cell>
          <cell r="M30">
            <v>2.6</v>
          </cell>
          <cell r="N30">
            <v>2.31</v>
          </cell>
          <cell r="O30">
            <v>2.0499999999999998</v>
          </cell>
          <cell r="P30">
            <v>1.92</v>
          </cell>
          <cell r="Q30" t="str">
            <v/>
          </cell>
          <cell r="R30">
            <v>1.61</v>
          </cell>
          <cell r="S30">
            <v>1.55</v>
          </cell>
          <cell r="T30">
            <v>1.51</v>
          </cell>
        </row>
        <row r="31">
          <cell r="A31" t="str">
            <v>宁夏回族自治区</v>
          </cell>
          <cell r="B31">
            <v>4.3499999999999996</v>
          </cell>
          <cell r="C31">
            <v>4.18</v>
          </cell>
          <cell r="D31">
            <v>4.12</v>
          </cell>
          <cell r="E31">
            <v>4.13</v>
          </cell>
          <cell r="F31">
            <v>4.0999999999999996</v>
          </cell>
          <cell r="G31">
            <v>4.0999999999999996</v>
          </cell>
          <cell r="H31">
            <v>3.98</v>
          </cell>
          <cell r="I31">
            <v>3.63</v>
          </cell>
          <cell r="J31">
            <v>3.38</v>
          </cell>
          <cell r="K31">
            <v>3.25</v>
          </cell>
          <cell r="L31">
            <v>3.11</v>
          </cell>
          <cell r="M31">
            <v>2.78</v>
          </cell>
          <cell r="N31">
            <v>2.58</v>
          </cell>
          <cell r="O31">
            <v>2.37</v>
          </cell>
          <cell r="P31">
            <v>2.21</v>
          </cell>
          <cell r="Q31" t="str">
            <v/>
          </cell>
          <cell r="R31">
            <v>1.89</v>
          </cell>
          <cell r="S31">
            <v>1.83</v>
          </cell>
          <cell r="T31">
            <v>1.78</v>
          </cell>
        </row>
        <row r="32">
          <cell r="A32" t="str">
            <v>新疆维吾尔自治区</v>
          </cell>
          <cell r="B32">
            <v>19.75</v>
          </cell>
          <cell r="C32">
            <v>17.96</v>
          </cell>
          <cell r="D32">
            <v>18.61</v>
          </cell>
          <cell r="E32">
            <v>18.149999999999999</v>
          </cell>
          <cell r="F32">
            <v>18.64</v>
          </cell>
          <cell r="G32">
            <v>17.89</v>
          </cell>
          <cell r="H32">
            <v>16.760000000000002</v>
          </cell>
          <cell r="I32">
            <v>15.69</v>
          </cell>
          <cell r="J32">
            <v>15.03</v>
          </cell>
          <cell r="K32">
            <v>14.3</v>
          </cell>
          <cell r="L32">
            <v>13.73</v>
          </cell>
          <cell r="M32">
            <v>13.16</v>
          </cell>
          <cell r="N32">
            <v>12.54</v>
          </cell>
          <cell r="O32">
            <v>11.62</v>
          </cell>
          <cell r="P32">
            <v>10.72</v>
          </cell>
          <cell r="Q32" t="str">
            <v/>
          </cell>
          <cell r="R32">
            <v>9.0299999999999994</v>
          </cell>
          <cell r="S32">
            <v>8.33</v>
          </cell>
          <cell r="T32">
            <v>7.94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143</v>
          </cell>
          <cell r="C2">
            <v>135</v>
          </cell>
          <cell r="D2">
            <v>132</v>
          </cell>
          <cell r="E2">
            <v>126</v>
          </cell>
          <cell r="F2">
            <v>126</v>
          </cell>
          <cell r="G2">
            <v>119</v>
          </cell>
          <cell r="H2">
            <v>113</v>
          </cell>
          <cell r="I2">
            <v>108</v>
          </cell>
          <cell r="J2">
            <v>104</v>
          </cell>
          <cell r="K2">
            <v>99</v>
          </cell>
          <cell r="L2">
            <v>155</v>
          </cell>
          <cell r="M2">
            <v>95</v>
          </cell>
          <cell r="N2">
            <v>142</v>
          </cell>
          <cell r="O2">
            <v>136</v>
          </cell>
          <cell r="P2">
            <v>129</v>
          </cell>
          <cell r="Q2">
            <v>122</v>
          </cell>
          <cell r="R2" t="str">
            <v/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98</v>
          </cell>
          <cell r="C3">
            <v>91</v>
          </cell>
          <cell r="D3">
            <v>89</v>
          </cell>
          <cell r="E3">
            <v>82</v>
          </cell>
          <cell r="F3">
            <v>70</v>
          </cell>
          <cell r="G3">
            <v>67</v>
          </cell>
          <cell r="H3">
            <v>65</v>
          </cell>
          <cell r="I3">
            <v>61</v>
          </cell>
          <cell r="J3">
            <v>59</v>
          </cell>
          <cell r="K3">
            <v>56</v>
          </cell>
          <cell r="L3">
            <v>81</v>
          </cell>
          <cell r="M3">
            <v>55</v>
          </cell>
          <cell r="N3">
            <v>73</v>
          </cell>
          <cell r="O3">
            <v>71</v>
          </cell>
          <cell r="P3">
            <v>69</v>
          </cell>
          <cell r="Q3">
            <v>67</v>
          </cell>
          <cell r="R3" t="str">
            <v/>
          </cell>
          <cell r="S3" t="str">
            <v/>
          </cell>
          <cell r="T3" t="str">
            <v/>
          </cell>
        </row>
        <row r="4">
          <cell r="A4" t="str">
            <v>河北省</v>
          </cell>
          <cell r="B4">
            <v>87</v>
          </cell>
          <cell r="C4">
            <v>79</v>
          </cell>
          <cell r="D4">
            <v>75</v>
          </cell>
          <cell r="E4">
            <v>70</v>
          </cell>
          <cell r="F4">
            <v>65</v>
          </cell>
          <cell r="G4">
            <v>61</v>
          </cell>
          <cell r="H4">
            <v>57</v>
          </cell>
          <cell r="I4">
            <v>53</v>
          </cell>
          <cell r="J4">
            <v>50</v>
          </cell>
          <cell r="K4">
            <v>48</v>
          </cell>
          <cell r="L4">
            <v>44</v>
          </cell>
          <cell r="M4">
            <v>43</v>
          </cell>
          <cell r="N4">
            <v>41</v>
          </cell>
          <cell r="O4">
            <v>40</v>
          </cell>
          <cell r="P4">
            <v>37</v>
          </cell>
          <cell r="Q4">
            <v>35</v>
          </cell>
          <cell r="R4" t="str">
            <v/>
          </cell>
          <cell r="S4" t="str">
            <v/>
          </cell>
          <cell r="T4" t="str">
            <v/>
          </cell>
        </row>
        <row r="5">
          <cell r="A5" t="str">
            <v>山西省</v>
          </cell>
          <cell r="B5">
            <v>86</v>
          </cell>
          <cell r="C5">
            <v>82</v>
          </cell>
          <cell r="D5">
            <v>81</v>
          </cell>
          <cell r="E5">
            <v>77</v>
          </cell>
          <cell r="F5">
            <v>69</v>
          </cell>
          <cell r="G5">
            <v>66</v>
          </cell>
          <cell r="H5">
            <v>63</v>
          </cell>
          <cell r="I5">
            <v>61</v>
          </cell>
          <cell r="J5">
            <v>58</v>
          </cell>
          <cell r="K5">
            <v>57</v>
          </cell>
          <cell r="L5">
            <v>58</v>
          </cell>
          <cell r="M5">
            <v>55</v>
          </cell>
          <cell r="N5">
            <v>55</v>
          </cell>
          <cell r="O5">
            <v>56</v>
          </cell>
          <cell r="P5">
            <v>54</v>
          </cell>
          <cell r="Q5">
            <v>47</v>
          </cell>
          <cell r="R5" t="str">
            <v/>
          </cell>
          <cell r="S5" t="str">
            <v/>
          </cell>
          <cell r="T5" t="str">
            <v/>
          </cell>
        </row>
        <row r="6">
          <cell r="A6" t="str">
            <v>内蒙古自治区</v>
          </cell>
          <cell r="B6">
            <v>98</v>
          </cell>
          <cell r="C6">
            <v>90</v>
          </cell>
          <cell r="D6">
            <v>88</v>
          </cell>
          <cell r="E6">
            <v>84</v>
          </cell>
          <cell r="F6">
            <v>77</v>
          </cell>
          <cell r="G6">
            <v>74</v>
          </cell>
          <cell r="H6">
            <v>71</v>
          </cell>
          <cell r="I6">
            <v>68</v>
          </cell>
          <cell r="J6">
            <v>65</v>
          </cell>
          <cell r="K6">
            <v>62</v>
          </cell>
          <cell r="L6">
            <v>60</v>
          </cell>
          <cell r="M6">
            <v>56</v>
          </cell>
          <cell r="N6">
            <v>53</v>
          </cell>
          <cell r="O6">
            <v>51</v>
          </cell>
          <cell r="P6">
            <v>55</v>
          </cell>
          <cell r="Q6">
            <v>45</v>
          </cell>
          <cell r="R6" t="str">
            <v/>
          </cell>
          <cell r="S6" t="str">
            <v/>
          </cell>
          <cell r="T6" t="str">
            <v/>
          </cell>
        </row>
        <row r="7">
          <cell r="A7" t="str">
            <v>辽宁省</v>
          </cell>
          <cell r="B7">
            <v>86</v>
          </cell>
          <cell r="C7">
            <v>81</v>
          </cell>
          <cell r="D7">
            <v>79</v>
          </cell>
          <cell r="E7">
            <v>74</v>
          </cell>
          <cell r="F7">
            <v>71</v>
          </cell>
          <cell r="G7">
            <v>70</v>
          </cell>
          <cell r="H7">
            <v>67</v>
          </cell>
          <cell r="I7">
            <v>63</v>
          </cell>
          <cell r="J7">
            <v>60</v>
          </cell>
          <cell r="K7">
            <v>58</v>
          </cell>
          <cell r="L7">
            <v>60</v>
          </cell>
          <cell r="M7">
            <v>56</v>
          </cell>
          <cell r="N7">
            <v>55</v>
          </cell>
          <cell r="O7">
            <v>55</v>
          </cell>
          <cell r="P7">
            <v>53</v>
          </cell>
          <cell r="Q7">
            <v>51</v>
          </cell>
          <cell r="R7" t="str">
            <v/>
          </cell>
          <cell r="S7" t="str">
            <v/>
          </cell>
          <cell r="T7" t="str">
            <v/>
          </cell>
        </row>
        <row r="8">
          <cell r="A8" t="str">
            <v>吉林省</v>
          </cell>
          <cell r="B8">
            <v>99</v>
          </cell>
          <cell r="C8">
            <v>93</v>
          </cell>
          <cell r="D8">
            <v>92</v>
          </cell>
          <cell r="E8">
            <v>88</v>
          </cell>
          <cell r="F8">
            <v>70</v>
          </cell>
          <cell r="G8">
            <v>68</v>
          </cell>
          <cell r="H8">
            <v>62</v>
          </cell>
          <cell r="I8">
            <v>61</v>
          </cell>
          <cell r="J8">
            <v>58</v>
          </cell>
          <cell r="K8">
            <v>55</v>
          </cell>
          <cell r="L8">
            <v>54</v>
          </cell>
          <cell r="M8">
            <v>52</v>
          </cell>
          <cell r="N8">
            <v>51</v>
          </cell>
          <cell r="O8">
            <v>51</v>
          </cell>
          <cell r="P8">
            <v>49</v>
          </cell>
          <cell r="Q8">
            <v>47</v>
          </cell>
          <cell r="R8" t="str">
            <v/>
          </cell>
          <cell r="S8" t="str">
            <v/>
          </cell>
          <cell r="T8" t="str">
            <v/>
          </cell>
        </row>
        <row r="9">
          <cell r="A9" t="str">
            <v>黑龙江省</v>
          </cell>
          <cell r="B9">
            <v>87</v>
          </cell>
          <cell r="C9">
            <v>82</v>
          </cell>
          <cell r="D9">
            <v>80</v>
          </cell>
          <cell r="E9">
            <v>76</v>
          </cell>
          <cell r="F9">
            <v>63</v>
          </cell>
          <cell r="G9">
            <v>61</v>
          </cell>
          <cell r="H9">
            <v>61</v>
          </cell>
          <cell r="I9">
            <v>58</v>
          </cell>
          <cell r="J9">
            <v>56</v>
          </cell>
          <cell r="K9">
            <v>55</v>
          </cell>
          <cell r="L9">
            <v>55</v>
          </cell>
          <cell r="M9">
            <v>52</v>
          </cell>
          <cell r="N9">
            <v>51</v>
          </cell>
          <cell r="O9">
            <v>50</v>
          </cell>
          <cell r="P9">
            <v>46</v>
          </cell>
          <cell r="Q9">
            <v>42</v>
          </cell>
          <cell r="R9" t="str">
            <v/>
          </cell>
          <cell r="S9" t="str">
            <v/>
          </cell>
          <cell r="T9" t="str">
            <v/>
          </cell>
        </row>
        <row r="10">
          <cell r="A10" t="str">
            <v>上海市</v>
          </cell>
          <cell r="B10">
            <v>99</v>
          </cell>
          <cell r="C10">
            <v>95</v>
          </cell>
          <cell r="D10">
            <v>92</v>
          </cell>
          <cell r="E10">
            <v>86</v>
          </cell>
          <cell r="F10">
            <v>84</v>
          </cell>
          <cell r="G10">
            <v>81</v>
          </cell>
          <cell r="H10">
            <v>77</v>
          </cell>
          <cell r="I10">
            <v>74</v>
          </cell>
          <cell r="J10">
            <v>70</v>
          </cell>
          <cell r="K10">
            <v>68</v>
          </cell>
          <cell r="L10">
            <v>110</v>
          </cell>
          <cell r="M10">
            <v>62</v>
          </cell>
          <cell r="N10">
            <v>99</v>
          </cell>
          <cell r="O10">
            <v>97</v>
          </cell>
          <cell r="P10">
            <v>95</v>
          </cell>
          <cell r="Q10">
            <v>92</v>
          </cell>
          <cell r="R10" t="str">
            <v/>
          </cell>
          <cell r="S10" t="str">
            <v/>
          </cell>
          <cell r="T10" t="str">
            <v/>
          </cell>
        </row>
        <row r="11">
          <cell r="A11" t="str">
            <v>江苏省</v>
          </cell>
          <cell r="B11">
            <v>87</v>
          </cell>
          <cell r="C11">
            <v>84</v>
          </cell>
          <cell r="D11">
            <v>81</v>
          </cell>
          <cell r="E11">
            <v>79</v>
          </cell>
          <cell r="F11">
            <v>78</v>
          </cell>
          <cell r="G11">
            <v>73</v>
          </cell>
          <cell r="H11">
            <v>68</v>
          </cell>
          <cell r="I11">
            <v>65</v>
          </cell>
          <cell r="J11">
            <v>61</v>
          </cell>
          <cell r="K11">
            <v>58</v>
          </cell>
          <cell r="L11">
            <v>56</v>
          </cell>
          <cell r="M11">
            <v>50</v>
          </cell>
          <cell r="N11">
            <v>47</v>
          </cell>
          <cell r="O11">
            <v>44</v>
          </cell>
          <cell r="P11">
            <v>42</v>
          </cell>
          <cell r="Q11">
            <v>39</v>
          </cell>
          <cell r="R11" t="str">
            <v/>
          </cell>
          <cell r="S11" t="str">
            <v/>
          </cell>
          <cell r="T11" t="str">
            <v/>
          </cell>
        </row>
        <row r="12">
          <cell r="A12" t="str">
            <v>浙江省</v>
          </cell>
          <cell r="B12">
            <v>100</v>
          </cell>
          <cell r="C12">
            <v>93</v>
          </cell>
          <cell r="D12">
            <v>89</v>
          </cell>
          <cell r="E12">
            <v>85</v>
          </cell>
          <cell r="F12">
            <v>89</v>
          </cell>
          <cell r="G12">
            <v>85</v>
          </cell>
          <cell r="H12">
            <v>81</v>
          </cell>
          <cell r="I12">
            <v>77</v>
          </cell>
          <cell r="J12">
            <v>73</v>
          </cell>
          <cell r="K12">
            <v>68</v>
          </cell>
          <cell r="L12">
            <v>73</v>
          </cell>
          <cell r="M12">
            <v>60</v>
          </cell>
          <cell r="N12">
            <v>64</v>
          </cell>
          <cell r="O12">
            <v>61</v>
          </cell>
          <cell r="P12">
            <v>56</v>
          </cell>
          <cell r="Q12">
            <v>52</v>
          </cell>
          <cell r="R12" t="str">
            <v/>
          </cell>
          <cell r="S12" t="str">
            <v/>
          </cell>
          <cell r="T12" t="str">
            <v/>
          </cell>
        </row>
        <row r="13">
          <cell r="A13" t="str">
            <v>安徽省</v>
          </cell>
          <cell r="B13">
            <v>83</v>
          </cell>
          <cell r="C13">
            <v>77</v>
          </cell>
          <cell r="D13">
            <v>71</v>
          </cell>
          <cell r="E13">
            <v>68</v>
          </cell>
          <cell r="F13">
            <v>57</v>
          </cell>
          <cell r="G13">
            <v>53</v>
          </cell>
          <cell r="H13">
            <v>50</v>
          </cell>
          <cell r="I13">
            <v>47</v>
          </cell>
          <cell r="J13">
            <v>46</v>
          </cell>
          <cell r="K13">
            <v>44</v>
          </cell>
          <cell r="L13">
            <v>37</v>
          </cell>
          <cell r="M13">
            <v>39</v>
          </cell>
          <cell r="N13">
            <v>32</v>
          </cell>
          <cell r="O13">
            <v>31</v>
          </cell>
          <cell r="P13">
            <v>31</v>
          </cell>
          <cell r="Q13">
            <v>28</v>
          </cell>
          <cell r="R13" t="str">
            <v/>
          </cell>
          <cell r="S13" t="str">
            <v/>
          </cell>
          <cell r="T13" t="str">
            <v/>
          </cell>
        </row>
        <row r="14">
          <cell r="A14" t="str">
            <v>福建省</v>
          </cell>
          <cell r="B14">
            <v>78</v>
          </cell>
          <cell r="C14">
            <v>74</v>
          </cell>
          <cell r="D14">
            <v>70</v>
          </cell>
          <cell r="E14">
            <v>67</v>
          </cell>
          <cell r="F14">
            <v>66</v>
          </cell>
          <cell r="G14">
            <v>63</v>
          </cell>
          <cell r="H14">
            <v>59</v>
          </cell>
          <cell r="I14">
            <v>57</v>
          </cell>
          <cell r="J14">
            <v>55</v>
          </cell>
          <cell r="K14">
            <v>54</v>
          </cell>
          <cell r="L14">
            <v>54</v>
          </cell>
          <cell r="M14">
            <v>47</v>
          </cell>
          <cell r="N14">
            <v>45</v>
          </cell>
          <cell r="O14">
            <v>41</v>
          </cell>
          <cell r="P14">
            <v>37</v>
          </cell>
          <cell r="Q14">
            <v>30</v>
          </cell>
          <cell r="R14" t="str">
            <v/>
          </cell>
          <cell r="S14" t="str">
            <v/>
          </cell>
          <cell r="T14" t="str">
            <v/>
          </cell>
        </row>
        <row r="15">
          <cell r="A15" t="str">
            <v>江西省</v>
          </cell>
          <cell r="B15">
            <v>80</v>
          </cell>
          <cell r="C15">
            <v>69</v>
          </cell>
          <cell r="D15">
            <v>68</v>
          </cell>
          <cell r="E15">
            <v>63</v>
          </cell>
          <cell r="F15">
            <v>57</v>
          </cell>
          <cell r="G15">
            <v>53</v>
          </cell>
          <cell r="H15">
            <v>51</v>
          </cell>
          <cell r="I15">
            <v>48</v>
          </cell>
          <cell r="J15">
            <v>46</v>
          </cell>
          <cell r="K15">
            <v>44</v>
          </cell>
          <cell r="L15">
            <v>39</v>
          </cell>
          <cell r="M15">
            <v>40</v>
          </cell>
          <cell r="N15">
            <v>35</v>
          </cell>
          <cell r="O15">
            <v>34</v>
          </cell>
          <cell r="P15">
            <v>33</v>
          </cell>
          <cell r="Q15">
            <v>31</v>
          </cell>
          <cell r="R15" t="str">
            <v/>
          </cell>
          <cell r="S15" t="str">
            <v/>
          </cell>
          <cell r="T15" t="str">
            <v/>
          </cell>
        </row>
        <row r="16">
          <cell r="A16" t="str">
            <v>山东省</v>
          </cell>
          <cell r="B16">
            <v>92</v>
          </cell>
          <cell r="C16">
            <v>86</v>
          </cell>
          <cell r="D16">
            <v>84</v>
          </cell>
          <cell r="E16">
            <v>80</v>
          </cell>
          <cell r="F16">
            <v>78</v>
          </cell>
          <cell r="G16">
            <v>74</v>
          </cell>
          <cell r="H16">
            <v>69</v>
          </cell>
          <cell r="I16">
            <v>65</v>
          </cell>
          <cell r="J16">
            <v>63</v>
          </cell>
          <cell r="K16">
            <v>62</v>
          </cell>
          <cell r="L16">
            <v>62</v>
          </cell>
          <cell r="M16">
            <v>55</v>
          </cell>
          <cell r="N16">
            <v>50</v>
          </cell>
          <cell r="O16">
            <v>47</v>
          </cell>
          <cell r="P16">
            <v>44</v>
          </cell>
          <cell r="Q16">
            <v>40</v>
          </cell>
          <cell r="R16" t="str">
            <v/>
          </cell>
          <cell r="S16" t="str">
            <v/>
          </cell>
          <cell r="T16" t="str">
            <v/>
          </cell>
        </row>
        <row r="17">
          <cell r="A17" t="str">
            <v>河南省</v>
          </cell>
          <cell r="B17">
            <v>88</v>
          </cell>
          <cell r="C17">
            <v>82</v>
          </cell>
          <cell r="D17">
            <v>77</v>
          </cell>
          <cell r="E17">
            <v>71</v>
          </cell>
          <cell r="F17">
            <v>68</v>
          </cell>
          <cell r="G17">
            <v>65</v>
          </cell>
          <cell r="H17">
            <v>61</v>
          </cell>
          <cell r="I17">
            <v>57</v>
          </cell>
          <cell r="J17">
            <v>55</v>
          </cell>
          <cell r="K17">
            <v>52</v>
          </cell>
          <cell r="L17">
            <v>42</v>
          </cell>
          <cell r="M17">
            <v>46</v>
          </cell>
          <cell r="N17">
            <v>36</v>
          </cell>
          <cell r="O17">
            <v>35</v>
          </cell>
          <cell r="P17">
            <v>34</v>
          </cell>
          <cell r="Q17">
            <v>29</v>
          </cell>
          <cell r="R17" t="str">
            <v/>
          </cell>
          <cell r="S17" t="str">
            <v/>
          </cell>
          <cell r="T17" t="str">
            <v/>
          </cell>
        </row>
        <row r="18">
          <cell r="A18" t="str">
            <v>湖北省</v>
          </cell>
          <cell r="B18">
            <v>85</v>
          </cell>
          <cell r="C18">
            <v>80</v>
          </cell>
          <cell r="D18">
            <v>78</v>
          </cell>
          <cell r="E18">
            <v>74</v>
          </cell>
          <cell r="F18">
            <v>70</v>
          </cell>
          <cell r="G18">
            <v>69</v>
          </cell>
          <cell r="H18">
            <v>68</v>
          </cell>
          <cell r="I18">
            <v>65</v>
          </cell>
          <cell r="J18">
            <v>63</v>
          </cell>
          <cell r="K18">
            <v>58</v>
          </cell>
          <cell r="L18">
            <v>50</v>
          </cell>
          <cell r="M18">
            <v>50</v>
          </cell>
          <cell r="N18">
            <v>43</v>
          </cell>
          <cell r="O18">
            <v>42</v>
          </cell>
          <cell r="P18">
            <v>40</v>
          </cell>
          <cell r="Q18">
            <v>38</v>
          </cell>
          <cell r="R18" t="str">
            <v/>
          </cell>
          <cell r="S18" t="str">
            <v/>
          </cell>
          <cell r="T18" t="str">
            <v/>
          </cell>
        </row>
        <row r="19">
          <cell r="A19" t="str">
            <v>湖南省</v>
          </cell>
          <cell r="B19">
            <v>87</v>
          </cell>
          <cell r="C19">
            <v>79</v>
          </cell>
          <cell r="D19">
            <v>76</v>
          </cell>
          <cell r="E19">
            <v>75</v>
          </cell>
          <cell r="F19">
            <v>73</v>
          </cell>
          <cell r="G19">
            <v>63</v>
          </cell>
          <cell r="H19">
            <v>61</v>
          </cell>
          <cell r="I19">
            <v>58</v>
          </cell>
          <cell r="J19">
            <v>55</v>
          </cell>
          <cell r="K19">
            <v>51</v>
          </cell>
          <cell r="L19">
            <v>45</v>
          </cell>
          <cell r="M19">
            <v>45</v>
          </cell>
          <cell r="N19">
            <v>40</v>
          </cell>
          <cell r="O19">
            <v>38</v>
          </cell>
          <cell r="P19">
            <v>36</v>
          </cell>
          <cell r="Q19">
            <v>33</v>
          </cell>
          <cell r="R19" t="str">
            <v/>
          </cell>
          <cell r="S19" t="str">
            <v/>
          </cell>
          <cell r="T19" t="str">
            <v/>
          </cell>
        </row>
        <row r="20">
          <cell r="A20" t="str">
            <v>广东省</v>
          </cell>
          <cell r="B20">
            <v>77</v>
          </cell>
          <cell r="C20">
            <v>72</v>
          </cell>
          <cell r="D20">
            <v>69</v>
          </cell>
          <cell r="E20">
            <v>66</v>
          </cell>
          <cell r="F20">
            <v>69</v>
          </cell>
          <cell r="G20">
            <v>67</v>
          </cell>
          <cell r="H20">
            <v>63</v>
          </cell>
          <cell r="I20">
            <v>60</v>
          </cell>
          <cell r="J20">
            <v>57</v>
          </cell>
          <cell r="K20">
            <v>54</v>
          </cell>
          <cell r="L20">
            <v>63</v>
          </cell>
          <cell r="M20">
            <v>49</v>
          </cell>
          <cell r="N20">
            <v>56</v>
          </cell>
          <cell r="O20">
            <v>53</v>
          </cell>
          <cell r="P20">
            <v>50</v>
          </cell>
          <cell r="Q20">
            <v>46</v>
          </cell>
          <cell r="R20" t="str">
            <v/>
          </cell>
          <cell r="S20" t="str">
            <v/>
          </cell>
          <cell r="T20" t="str">
            <v/>
          </cell>
        </row>
        <row r="21">
          <cell r="A21" t="str">
            <v>广西壮族自治区</v>
          </cell>
          <cell r="B21">
            <v>86</v>
          </cell>
          <cell r="C21">
            <v>82</v>
          </cell>
          <cell r="D21">
            <v>78</v>
          </cell>
          <cell r="E21">
            <v>74</v>
          </cell>
          <cell r="F21">
            <v>69</v>
          </cell>
          <cell r="G21">
            <v>65</v>
          </cell>
          <cell r="H21">
            <v>62</v>
          </cell>
          <cell r="I21">
            <v>60</v>
          </cell>
          <cell r="J21">
            <v>57</v>
          </cell>
          <cell r="K21">
            <v>54</v>
          </cell>
          <cell r="L21">
            <v>44</v>
          </cell>
          <cell r="M21">
            <v>47</v>
          </cell>
          <cell r="N21">
            <v>38</v>
          </cell>
          <cell r="O21">
            <v>36</v>
          </cell>
          <cell r="P21">
            <v>33</v>
          </cell>
          <cell r="Q21">
            <v>30</v>
          </cell>
          <cell r="R21" t="str">
            <v/>
          </cell>
          <cell r="S21" t="str">
            <v/>
          </cell>
          <cell r="T21" t="str">
            <v/>
          </cell>
        </row>
        <row r="22">
          <cell r="A22" t="str">
            <v>海南省</v>
          </cell>
          <cell r="B22">
            <v>83</v>
          </cell>
          <cell r="C22">
            <v>81</v>
          </cell>
          <cell r="D22">
            <v>79</v>
          </cell>
          <cell r="E22">
            <v>74</v>
          </cell>
          <cell r="F22">
            <v>72</v>
          </cell>
          <cell r="G22">
            <v>68</v>
          </cell>
          <cell r="H22">
            <v>65</v>
          </cell>
          <cell r="I22">
            <v>63</v>
          </cell>
          <cell r="J22">
            <v>60</v>
          </cell>
          <cell r="K22">
            <v>56</v>
          </cell>
          <cell r="L22">
            <v>53</v>
          </cell>
          <cell r="M22">
            <v>51</v>
          </cell>
          <cell r="N22">
            <v>48</v>
          </cell>
          <cell r="O22">
            <v>44</v>
          </cell>
          <cell r="P22">
            <v>43</v>
          </cell>
          <cell r="Q22">
            <v>39</v>
          </cell>
          <cell r="R22" t="str">
            <v/>
          </cell>
          <cell r="S22" t="str">
            <v/>
          </cell>
          <cell r="T22" t="str">
            <v/>
          </cell>
        </row>
        <row r="23">
          <cell r="A23" t="str">
            <v>重庆市</v>
          </cell>
          <cell r="B23">
            <v>85</v>
          </cell>
          <cell r="C23">
            <v>79</v>
          </cell>
          <cell r="D23">
            <v>77</v>
          </cell>
          <cell r="E23">
            <v>74</v>
          </cell>
          <cell r="F23">
            <v>72</v>
          </cell>
          <cell r="G23">
            <v>67</v>
          </cell>
          <cell r="H23">
            <v>62</v>
          </cell>
          <cell r="I23">
            <v>59</v>
          </cell>
          <cell r="J23">
            <v>55</v>
          </cell>
          <cell r="K23">
            <v>52</v>
          </cell>
          <cell r="L23">
            <v>42</v>
          </cell>
          <cell r="M23">
            <v>45</v>
          </cell>
          <cell r="N23">
            <v>36</v>
          </cell>
          <cell r="O23">
            <v>34</v>
          </cell>
          <cell r="P23">
            <v>31</v>
          </cell>
          <cell r="Q23">
            <v>27</v>
          </cell>
          <cell r="R23" t="str">
            <v/>
          </cell>
          <cell r="S23" t="str">
            <v/>
          </cell>
          <cell r="T23" t="str">
            <v/>
          </cell>
        </row>
        <row r="24">
          <cell r="A24" t="str">
            <v>四川省</v>
          </cell>
          <cell r="B24">
            <v>89</v>
          </cell>
          <cell r="C24">
            <v>83</v>
          </cell>
          <cell r="D24">
            <v>80</v>
          </cell>
          <cell r="E24">
            <v>76</v>
          </cell>
          <cell r="F24">
            <v>72</v>
          </cell>
          <cell r="G24">
            <v>67</v>
          </cell>
          <cell r="H24">
            <v>64</v>
          </cell>
          <cell r="I24">
            <v>60</v>
          </cell>
          <cell r="J24">
            <v>58</v>
          </cell>
          <cell r="K24">
            <v>56</v>
          </cell>
          <cell r="L24">
            <v>47</v>
          </cell>
          <cell r="M24">
            <v>48</v>
          </cell>
          <cell r="N24">
            <v>39</v>
          </cell>
          <cell r="O24">
            <v>36</v>
          </cell>
          <cell r="P24">
            <v>34</v>
          </cell>
          <cell r="Q24">
            <v>30</v>
          </cell>
          <cell r="R24" t="str">
            <v/>
          </cell>
          <cell r="S24" t="str">
            <v/>
          </cell>
          <cell r="T24" t="str">
            <v/>
          </cell>
        </row>
        <row r="25">
          <cell r="A25" t="str">
            <v>贵州省</v>
          </cell>
          <cell r="B25">
            <v>92</v>
          </cell>
          <cell r="C25">
            <v>83</v>
          </cell>
          <cell r="D25">
            <v>80</v>
          </cell>
          <cell r="E25">
            <v>75</v>
          </cell>
          <cell r="F25">
            <v>74</v>
          </cell>
          <cell r="G25">
            <v>68</v>
          </cell>
          <cell r="H25">
            <v>63</v>
          </cell>
          <cell r="I25">
            <v>58</v>
          </cell>
          <cell r="J25">
            <v>53</v>
          </cell>
          <cell r="K25">
            <v>48</v>
          </cell>
          <cell r="L25">
            <v>36</v>
          </cell>
          <cell r="M25">
            <v>37</v>
          </cell>
          <cell r="N25">
            <v>27</v>
          </cell>
          <cell r="O25">
            <v>25</v>
          </cell>
          <cell r="P25">
            <v>24</v>
          </cell>
          <cell r="Q25">
            <v>22</v>
          </cell>
          <cell r="R25" t="str">
            <v/>
          </cell>
          <cell r="S25" t="str">
            <v/>
          </cell>
          <cell r="T25" t="str">
            <v/>
          </cell>
        </row>
        <row r="26">
          <cell r="A26" t="str">
            <v>云南省</v>
          </cell>
          <cell r="B26">
            <v>91</v>
          </cell>
          <cell r="C26">
            <v>85</v>
          </cell>
          <cell r="D26">
            <v>81</v>
          </cell>
          <cell r="E26">
            <v>78</v>
          </cell>
          <cell r="F26">
            <v>70</v>
          </cell>
          <cell r="G26">
            <v>62</v>
          </cell>
          <cell r="H26">
            <v>59</v>
          </cell>
          <cell r="I26">
            <v>52</v>
          </cell>
          <cell r="J26">
            <v>48</v>
          </cell>
          <cell r="K26">
            <v>44</v>
          </cell>
          <cell r="L26">
            <v>42</v>
          </cell>
          <cell r="M26">
            <v>36</v>
          </cell>
          <cell r="N26">
            <v>33</v>
          </cell>
          <cell r="O26">
            <v>32</v>
          </cell>
          <cell r="P26">
            <v>30</v>
          </cell>
          <cell r="Q26">
            <v>29</v>
          </cell>
          <cell r="R26" t="str">
            <v/>
          </cell>
          <cell r="S26" t="str">
            <v/>
          </cell>
          <cell r="T26" t="str">
            <v/>
          </cell>
        </row>
        <row r="27">
          <cell r="A27" t="str">
            <v>西藏自治区</v>
          </cell>
          <cell r="B27">
            <v>81</v>
          </cell>
          <cell r="C27">
            <v>73</v>
          </cell>
          <cell r="D27">
            <v>70</v>
          </cell>
          <cell r="E27">
            <v>62</v>
          </cell>
          <cell r="F27">
            <v>60</v>
          </cell>
          <cell r="G27">
            <v>55</v>
          </cell>
          <cell r="H27">
            <v>49</v>
          </cell>
          <cell r="I27">
            <v>45</v>
          </cell>
          <cell r="J27">
            <v>44</v>
          </cell>
          <cell r="K27">
            <v>41</v>
          </cell>
          <cell r="L27">
            <v>37</v>
          </cell>
          <cell r="M27">
            <v>30</v>
          </cell>
          <cell r="N27">
            <v>36</v>
          </cell>
          <cell r="O27">
            <v>34</v>
          </cell>
          <cell r="P27">
            <v>35</v>
          </cell>
          <cell r="Q27">
            <v>34</v>
          </cell>
          <cell r="R27" t="str">
            <v/>
          </cell>
          <cell r="S27" t="str">
            <v/>
          </cell>
          <cell r="T27" t="str">
            <v/>
          </cell>
        </row>
        <row r="28">
          <cell r="A28" t="str">
            <v>陕西省</v>
          </cell>
          <cell r="B28">
            <v>99</v>
          </cell>
          <cell r="C28">
            <v>96</v>
          </cell>
          <cell r="D28">
            <v>93</v>
          </cell>
          <cell r="E28">
            <v>92</v>
          </cell>
          <cell r="F28">
            <v>91</v>
          </cell>
          <cell r="G28">
            <v>85</v>
          </cell>
          <cell r="H28">
            <v>81</v>
          </cell>
          <cell r="I28">
            <v>76</v>
          </cell>
          <cell r="J28">
            <v>70</v>
          </cell>
          <cell r="K28">
            <v>67</v>
          </cell>
          <cell r="L28">
            <v>60</v>
          </cell>
          <cell r="M28">
            <v>58</v>
          </cell>
          <cell r="N28">
            <v>50</v>
          </cell>
          <cell r="O28">
            <v>47</v>
          </cell>
          <cell r="P28">
            <v>45</v>
          </cell>
          <cell r="Q28">
            <v>39</v>
          </cell>
          <cell r="R28" t="str">
            <v/>
          </cell>
          <cell r="S28" t="str">
            <v/>
          </cell>
          <cell r="T28" t="str">
            <v/>
          </cell>
        </row>
        <row r="29">
          <cell r="A29" t="str">
            <v>甘肃省</v>
          </cell>
          <cell r="B29">
            <v>90</v>
          </cell>
          <cell r="C29">
            <v>83</v>
          </cell>
          <cell r="D29">
            <v>81</v>
          </cell>
          <cell r="E29">
            <v>72</v>
          </cell>
          <cell r="F29">
            <v>68</v>
          </cell>
          <cell r="G29">
            <v>60</v>
          </cell>
          <cell r="H29">
            <v>56</v>
          </cell>
          <cell r="I29">
            <v>52</v>
          </cell>
          <cell r="J29">
            <v>50</v>
          </cell>
          <cell r="K29">
            <v>49</v>
          </cell>
          <cell r="L29">
            <v>43</v>
          </cell>
          <cell r="M29">
            <v>43</v>
          </cell>
          <cell r="N29">
            <v>39</v>
          </cell>
          <cell r="O29">
            <v>37</v>
          </cell>
          <cell r="P29">
            <v>34</v>
          </cell>
          <cell r="Q29">
            <v>33</v>
          </cell>
          <cell r="R29" t="str">
            <v/>
          </cell>
          <cell r="S29" t="str">
            <v/>
          </cell>
          <cell r="T29" t="str">
            <v/>
          </cell>
        </row>
        <row r="30">
          <cell r="A30" t="str">
            <v>青海省</v>
          </cell>
          <cell r="B30">
            <v>98</v>
          </cell>
          <cell r="C30">
            <v>88</v>
          </cell>
          <cell r="D30">
            <v>87</v>
          </cell>
          <cell r="E30">
            <v>83</v>
          </cell>
          <cell r="F30">
            <v>78</v>
          </cell>
          <cell r="G30">
            <v>74</v>
          </cell>
          <cell r="H30">
            <v>70</v>
          </cell>
          <cell r="I30">
            <v>62</v>
          </cell>
          <cell r="J30">
            <v>60</v>
          </cell>
          <cell r="K30">
            <v>58</v>
          </cell>
          <cell r="L30">
            <v>57</v>
          </cell>
          <cell r="M30">
            <v>51</v>
          </cell>
          <cell r="N30">
            <v>49</v>
          </cell>
          <cell r="O30">
            <v>45</v>
          </cell>
          <cell r="P30">
            <v>44</v>
          </cell>
          <cell r="Q30">
            <v>41</v>
          </cell>
          <cell r="R30" t="str">
            <v/>
          </cell>
          <cell r="S30" t="str">
            <v/>
          </cell>
          <cell r="T30" t="str">
            <v/>
          </cell>
        </row>
        <row r="31">
          <cell r="A31" t="str">
            <v>宁夏回族自治区</v>
          </cell>
          <cell r="B31">
            <v>90</v>
          </cell>
          <cell r="C31">
            <v>85</v>
          </cell>
          <cell r="D31">
            <v>84</v>
          </cell>
          <cell r="E31">
            <v>81</v>
          </cell>
          <cell r="F31">
            <v>80</v>
          </cell>
          <cell r="G31">
            <v>77</v>
          </cell>
          <cell r="H31">
            <v>73</v>
          </cell>
          <cell r="I31">
            <v>66</v>
          </cell>
          <cell r="J31">
            <v>62</v>
          </cell>
          <cell r="K31">
            <v>60</v>
          </cell>
          <cell r="L31">
            <v>56</v>
          </cell>
          <cell r="M31">
            <v>53</v>
          </cell>
          <cell r="N31">
            <v>49</v>
          </cell>
          <cell r="O31">
            <v>47</v>
          </cell>
          <cell r="P31">
            <v>45</v>
          </cell>
          <cell r="Q31">
            <v>42</v>
          </cell>
          <cell r="R31" t="str">
            <v/>
          </cell>
          <cell r="S31" t="str">
            <v/>
          </cell>
          <cell r="T31" t="str">
            <v/>
          </cell>
        </row>
        <row r="32">
          <cell r="A32" t="str">
            <v>新疆维吾尔自治区</v>
          </cell>
          <cell r="B32">
            <v>91</v>
          </cell>
          <cell r="C32">
            <v>80</v>
          </cell>
          <cell r="D32">
            <v>77</v>
          </cell>
          <cell r="E32">
            <v>74</v>
          </cell>
          <cell r="F32">
            <v>74</v>
          </cell>
          <cell r="G32">
            <v>71</v>
          </cell>
          <cell r="H32">
            <v>71</v>
          </cell>
          <cell r="I32">
            <v>71</v>
          </cell>
          <cell r="J32">
            <v>69</v>
          </cell>
          <cell r="K32">
            <v>67</v>
          </cell>
          <cell r="L32">
            <v>64</v>
          </cell>
          <cell r="M32">
            <v>61</v>
          </cell>
          <cell r="N32">
            <v>59</v>
          </cell>
          <cell r="O32">
            <v>57</v>
          </cell>
          <cell r="P32">
            <v>55</v>
          </cell>
          <cell r="Q32">
            <v>51</v>
          </cell>
          <cell r="R32" t="str">
            <v/>
          </cell>
          <cell r="S32" t="str">
            <v/>
          </cell>
          <cell r="T32" t="str">
            <v/>
          </cell>
        </row>
        <row r="33">
          <cell r="A33" t="str">
            <v>注：分母系常住人口数。</v>
          </cell>
        </row>
        <row r="34">
          <cell r="A34" t="str">
            <v>数据来源：国家统计局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8.6</v>
          </cell>
          <cell r="C2">
            <v>8.8000000000000007</v>
          </cell>
          <cell r="D2">
            <v>8.9</v>
          </cell>
          <cell r="E2">
            <v>9.9</v>
          </cell>
          <cell r="F2">
            <v>9</v>
          </cell>
          <cell r="G2">
            <v>10.1</v>
          </cell>
          <cell r="H2">
            <v>10.08</v>
          </cell>
          <cell r="I2">
            <v>10.49</v>
          </cell>
          <cell r="J2">
            <v>10.9</v>
          </cell>
          <cell r="K2">
            <v>10.99</v>
          </cell>
          <cell r="L2">
            <v>11.9</v>
          </cell>
          <cell r="M2">
            <v>12.83</v>
          </cell>
          <cell r="N2">
            <v>14.51</v>
          </cell>
          <cell r="O2">
            <v>16.18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7.7</v>
          </cell>
          <cell r="C3">
            <v>8</v>
          </cell>
          <cell r="D3">
            <v>8.4</v>
          </cell>
          <cell r="E3">
            <v>9.6</v>
          </cell>
          <cell r="F3">
            <v>9.4</v>
          </cell>
          <cell r="G3">
            <v>9.1999999999999993</v>
          </cell>
          <cell r="H3">
            <v>10.06</v>
          </cell>
          <cell r="I3">
            <v>10.28</v>
          </cell>
          <cell r="J3">
            <v>10.9</v>
          </cell>
          <cell r="K3">
            <v>10.87</v>
          </cell>
          <cell r="L3">
            <v>11.23</v>
          </cell>
          <cell r="M3">
            <v>11.02</v>
          </cell>
          <cell r="N3">
            <v>11.83</v>
          </cell>
          <cell r="O3">
            <v>12.56</v>
          </cell>
          <cell r="P3" t="str">
            <v/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</row>
        <row r="4">
          <cell r="A4" t="str">
            <v>河北省</v>
          </cell>
          <cell r="B4">
            <v>8.6999999999999993</v>
          </cell>
          <cell r="C4">
            <v>9.1</v>
          </cell>
          <cell r="D4">
            <v>9.1999999999999993</v>
          </cell>
          <cell r="E4">
            <v>9.3000000000000007</v>
          </cell>
          <cell r="F4">
            <v>9</v>
          </cell>
          <cell r="G4">
            <v>9</v>
          </cell>
          <cell r="H4">
            <v>8.7899999999999991</v>
          </cell>
          <cell r="I4">
            <v>8.7899999999999991</v>
          </cell>
          <cell r="J4">
            <v>9.1</v>
          </cell>
          <cell r="K4">
            <v>9.0399999999999991</v>
          </cell>
          <cell r="L4">
            <v>9.25</v>
          </cell>
          <cell r="M4">
            <v>9.1</v>
          </cell>
          <cell r="N4">
            <v>9.2799999999999994</v>
          </cell>
          <cell r="O4">
            <v>9.36</v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</row>
        <row r="5">
          <cell r="A5" t="str">
            <v>山西省</v>
          </cell>
          <cell r="B5">
            <v>9.6</v>
          </cell>
          <cell r="C5">
            <v>10.1</v>
          </cell>
          <cell r="D5">
            <v>10.3</v>
          </cell>
          <cell r="E5">
            <v>10.3</v>
          </cell>
          <cell r="F5">
            <v>10.3</v>
          </cell>
          <cell r="G5">
            <v>10.5</v>
          </cell>
          <cell r="H5">
            <v>10.44</v>
          </cell>
          <cell r="I5">
            <v>10.49</v>
          </cell>
          <cell r="J5">
            <v>10.8</v>
          </cell>
          <cell r="K5">
            <v>10.79</v>
          </cell>
          <cell r="L5">
            <v>11.08</v>
          </cell>
          <cell r="M5">
            <v>11.22</v>
          </cell>
          <cell r="N5">
            <v>11.77</v>
          </cell>
          <cell r="O5">
            <v>11.56</v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</row>
        <row r="6">
          <cell r="A6" t="str">
            <v>内蒙古自治区</v>
          </cell>
          <cell r="B6">
            <v>8.6999999999999993</v>
          </cell>
          <cell r="C6">
            <v>9.1</v>
          </cell>
          <cell r="D6">
            <v>9.4</v>
          </cell>
          <cell r="E6">
            <v>9.6</v>
          </cell>
          <cell r="F6">
            <v>9.3000000000000007</v>
          </cell>
          <cell r="G6">
            <v>9.6</v>
          </cell>
          <cell r="H6">
            <v>9.82</v>
          </cell>
          <cell r="I6">
            <v>9.8800000000000008</v>
          </cell>
          <cell r="J6">
            <v>10.1</v>
          </cell>
          <cell r="K6">
            <v>9.9</v>
          </cell>
          <cell r="L6">
            <v>10.16</v>
          </cell>
          <cell r="M6">
            <v>10.62</v>
          </cell>
          <cell r="N6">
            <v>10.9</v>
          </cell>
          <cell r="O6">
            <v>10.97</v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</row>
        <row r="7">
          <cell r="A7" t="str">
            <v>辽宁省</v>
          </cell>
          <cell r="B7">
            <v>9.4</v>
          </cell>
          <cell r="C7">
            <v>9.6</v>
          </cell>
          <cell r="D7">
            <v>10.1</v>
          </cell>
          <cell r="E7">
            <v>10.4</v>
          </cell>
          <cell r="F7">
            <v>10</v>
          </cell>
          <cell r="G7">
            <v>10.3</v>
          </cell>
          <cell r="H7">
            <v>10.47</v>
          </cell>
          <cell r="I7">
            <v>10.83</v>
          </cell>
          <cell r="J7">
            <v>11.1</v>
          </cell>
          <cell r="K7">
            <v>11.21</v>
          </cell>
          <cell r="L7">
            <v>11.51</v>
          </cell>
          <cell r="M7">
            <v>11.68</v>
          </cell>
          <cell r="N7">
            <v>12.22</v>
          </cell>
          <cell r="O7">
            <v>12.2</v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</row>
        <row r="8">
          <cell r="A8" t="str">
            <v>吉林省</v>
          </cell>
          <cell r="B8">
            <v>9.3000000000000007</v>
          </cell>
          <cell r="C8">
            <v>9.8000000000000007</v>
          </cell>
          <cell r="D8">
            <v>9.9</v>
          </cell>
          <cell r="E8">
            <v>10</v>
          </cell>
          <cell r="F8">
            <v>9.3000000000000007</v>
          </cell>
          <cell r="G8">
            <v>9.3000000000000007</v>
          </cell>
          <cell r="H8">
            <v>9.3800000000000008</v>
          </cell>
          <cell r="I8">
            <v>9.59</v>
          </cell>
          <cell r="J8">
            <v>9.8000000000000007</v>
          </cell>
          <cell r="K8">
            <v>9.85</v>
          </cell>
          <cell r="L8">
            <v>10.09</v>
          </cell>
          <cell r="M8">
            <v>10.1</v>
          </cell>
          <cell r="N8">
            <v>10.220000000000001</v>
          </cell>
          <cell r="O8">
            <v>10.52</v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</row>
        <row r="9">
          <cell r="A9" t="str">
            <v>黑龙江省</v>
          </cell>
          <cell r="B9">
            <v>9</v>
          </cell>
          <cell r="C9">
            <v>9.6</v>
          </cell>
          <cell r="D9">
            <v>10.8</v>
          </cell>
          <cell r="E9">
            <v>10.7</v>
          </cell>
          <cell r="F9">
            <v>10.4</v>
          </cell>
          <cell r="G9">
            <v>10.199999999999999</v>
          </cell>
          <cell r="H9">
            <v>10.45</v>
          </cell>
          <cell r="I9">
            <v>10.75</v>
          </cell>
          <cell r="J9">
            <v>10.8</v>
          </cell>
          <cell r="K9">
            <v>11.07</v>
          </cell>
          <cell r="L9">
            <v>11.05</v>
          </cell>
          <cell r="M9">
            <v>11.32</v>
          </cell>
          <cell r="N9">
            <v>11.58</v>
          </cell>
          <cell r="O9">
            <v>11.77</v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</row>
        <row r="10">
          <cell r="A10" t="str">
            <v>上海市</v>
          </cell>
          <cell r="B10">
            <v>11.5</v>
          </cell>
          <cell r="C10">
            <v>17.2</v>
          </cell>
          <cell r="D10">
            <v>10</v>
          </cell>
          <cell r="E10">
            <v>10.7</v>
          </cell>
          <cell r="F10">
            <v>10</v>
          </cell>
          <cell r="G10">
            <v>10.199999999999999</v>
          </cell>
          <cell r="H10">
            <v>10.130000000000001</v>
          </cell>
          <cell r="I10">
            <v>10.11</v>
          </cell>
          <cell r="J10">
            <v>10.6</v>
          </cell>
          <cell r="K10">
            <v>11.1</v>
          </cell>
          <cell r="L10">
            <v>11.13</v>
          </cell>
          <cell r="M10">
            <v>11.54</v>
          </cell>
          <cell r="N10">
            <v>12.14</v>
          </cell>
          <cell r="O10">
            <v>13.03</v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</row>
        <row r="11">
          <cell r="A11" t="str">
            <v>江苏省</v>
          </cell>
          <cell r="B11">
            <v>8.6999999999999993</v>
          </cell>
          <cell r="C11">
            <v>8.9</v>
          </cell>
          <cell r="D11">
            <v>9.5</v>
          </cell>
          <cell r="E11">
            <v>9.6999999999999993</v>
          </cell>
          <cell r="F11">
            <v>9.4</v>
          </cell>
          <cell r="G11">
            <v>9.6</v>
          </cell>
          <cell r="H11">
            <v>9.5</v>
          </cell>
          <cell r="I11">
            <v>9.64</v>
          </cell>
          <cell r="J11">
            <v>9.8000000000000007</v>
          </cell>
          <cell r="K11">
            <v>10.119999999999999</v>
          </cell>
          <cell r="L11">
            <v>10.34</v>
          </cell>
          <cell r="M11">
            <v>10.51</v>
          </cell>
          <cell r="N11">
            <v>10.84</v>
          </cell>
          <cell r="O11">
            <v>11.3</v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</row>
        <row r="12">
          <cell r="A12" t="str">
            <v>浙江省</v>
          </cell>
          <cell r="B12">
            <v>8.5</v>
          </cell>
          <cell r="C12">
            <v>8.5</v>
          </cell>
          <cell r="D12">
            <v>8.9</v>
          </cell>
          <cell r="E12">
            <v>9.5</v>
          </cell>
          <cell r="F12">
            <v>9.3000000000000007</v>
          </cell>
          <cell r="G12">
            <v>9.6</v>
          </cell>
          <cell r="H12">
            <v>9.8000000000000007</v>
          </cell>
          <cell r="I12">
            <v>9.92</v>
          </cell>
          <cell r="J12">
            <v>10.1</v>
          </cell>
          <cell r="K12">
            <v>10.029999999999999</v>
          </cell>
          <cell r="L12">
            <v>10.37</v>
          </cell>
          <cell r="M12">
            <v>11.17</v>
          </cell>
          <cell r="N12">
            <v>11.01</v>
          </cell>
          <cell r="O12">
            <v>11.29</v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</row>
        <row r="13">
          <cell r="A13" t="str">
            <v>安徽省</v>
          </cell>
          <cell r="B13">
            <v>8.6</v>
          </cell>
          <cell r="C13">
            <v>8.8000000000000007</v>
          </cell>
          <cell r="D13">
            <v>8.9</v>
          </cell>
          <cell r="E13">
            <v>9.6999999999999993</v>
          </cell>
          <cell r="F13">
            <v>8.6</v>
          </cell>
          <cell r="G13">
            <v>8.6999999999999993</v>
          </cell>
          <cell r="H13">
            <v>8.68</v>
          </cell>
          <cell r="I13">
            <v>8.84</v>
          </cell>
          <cell r="J13">
            <v>9.1</v>
          </cell>
          <cell r="K13">
            <v>9.17</v>
          </cell>
          <cell r="L13">
            <v>9.16</v>
          </cell>
          <cell r="M13">
            <v>9.2799999999999994</v>
          </cell>
          <cell r="N13">
            <v>9.52</v>
          </cell>
          <cell r="O13">
            <v>9.7200000000000006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</row>
        <row r="14">
          <cell r="A14" t="str">
            <v>福建省</v>
          </cell>
          <cell r="B14">
            <v>8.6999999999999993</v>
          </cell>
          <cell r="C14">
            <v>8.6999999999999993</v>
          </cell>
          <cell r="D14">
            <v>8.6999999999999993</v>
          </cell>
          <cell r="E14">
            <v>8.6999999999999993</v>
          </cell>
          <cell r="F14">
            <v>8.6</v>
          </cell>
          <cell r="G14">
            <v>8.6</v>
          </cell>
          <cell r="H14">
            <v>8.6300000000000008</v>
          </cell>
          <cell r="I14">
            <v>8.7100000000000009</v>
          </cell>
          <cell r="J14">
            <v>8.6999999999999993</v>
          </cell>
          <cell r="K14">
            <v>8.65</v>
          </cell>
          <cell r="L14">
            <v>8.74</v>
          </cell>
          <cell r="M14">
            <v>8.75</v>
          </cell>
          <cell r="N14">
            <v>9.14</v>
          </cell>
          <cell r="O14">
            <v>9.43</v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</row>
        <row r="15">
          <cell r="A15" t="str">
            <v>江西省</v>
          </cell>
          <cell r="B15">
            <v>8.9</v>
          </cell>
          <cell r="C15">
            <v>9</v>
          </cell>
          <cell r="D15">
            <v>9</v>
          </cell>
          <cell r="E15">
            <v>9</v>
          </cell>
          <cell r="F15">
            <v>8.9</v>
          </cell>
          <cell r="G15">
            <v>8.9</v>
          </cell>
          <cell r="H15">
            <v>8.86</v>
          </cell>
          <cell r="I15">
            <v>9.1199999999999992</v>
          </cell>
          <cell r="J15">
            <v>9.1</v>
          </cell>
          <cell r="K15">
            <v>9.19</v>
          </cell>
          <cell r="L15">
            <v>9.18</v>
          </cell>
          <cell r="M15">
            <v>9.09</v>
          </cell>
          <cell r="N15">
            <v>9.17</v>
          </cell>
          <cell r="O15">
            <v>9.24</v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</row>
        <row r="16">
          <cell r="A16" t="str">
            <v>山东省</v>
          </cell>
          <cell r="B16">
            <v>8.1999999999999993</v>
          </cell>
          <cell r="C16">
            <v>8.4</v>
          </cell>
          <cell r="D16">
            <v>8.8000000000000007</v>
          </cell>
          <cell r="E16">
            <v>8.9</v>
          </cell>
          <cell r="F16">
            <v>8.6</v>
          </cell>
          <cell r="G16">
            <v>8.8000000000000007</v>
          </cell>
          <cell r="H16">
            <v>8.6300000000000008</v>
          </cell>
          <cell r="I16">
            <v>8.9499999999999993</v>
          </cell>
          <cell r="J16">
            <v>9.4</v>
          </cell>
          <cell r="K16">
            <v>9.48</v>
          </cell>
          <cell r="L16">
            <v>9.6</v>
          </cell>
          <cell r="M16">
            <v>9.4600000000000009</v>
          </cell>
          <cell r="N16">
            <v>9.6199999999999992</v>
          </cell>
          <cell r="O16">
            <v>9.42</v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</row>
        <row r="17">
          <cell r="A17" t="str">
            <v>河南省</v>
          </cell>
          <cell r="B17">
            <v>8.9</v>
          </cell>
          <cell r="C17">
            <v>9.3000000000000007</v>
          </cell>
          <cell r="D17">
            <v>9.4</v>
          </cell>
          <cell r="E17">
            <v>9.5</v>
          </cell>
          <cell r="F17">
            <v>9.3000000000000007</v>
          </cell>
          <cell r="G17">
            <v>9.5</v>
          </cell>
          <cell r="H17">
            <v>9.64</v>
          </cell>
          <cell r="I17">
            <v>9.67</v>
          </cell>
          <cell r="J17">
            <v>9.9</v>
          </cell>
          <cell r="K17">
            <v>9.91</v>
          </cell>
          <cell r="L17">
            <v>10.02</v>
          </cell>
          <cell r="M17">
            <v>10.18</v>
          </cell>
          <cell r="N17">
            <v>10.43</v>
          </cell>
          <cell r="O17">
            <v>10.32</v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</row>
        <row r="18">
          <cell r="A18" t="str">
            <v>湖北省</v>
          </cell>
          <cell r="B18">
            <v>8.9</v>
          </cell>
          <cell r="C18">
            <v>9.1999999999999993</v>
          </cell>
          <cell r="D18">
            <v>9.4</v>
          </cell>
          <cell r="E18">
            <v>10.1</v>
          </cell>
          <cell r="F18">
            <v>9.3000000000000007</v>
          </cell>
          <cell r="G18">
            <v>9.4</v>
          </cell>
          <cell r="H18">
            <v>9.51</v>
          </cell>
          <cell r="I18">
            <v>9.68</v>
          </cell>
          <cell r="J18">
            <v>9.8000000000000007</v>
          </cell>
          <cell r="K18">
            <v>9.74</v>
          </cell>
          <cell r="L18">
            <v>10.01</v>
          </cell>
          <cell r="M18">
            <v>10.15</v>
          </cell>
          <cell r="N18">
            <v>10.36</v>
          </cell>
          <cell r="O18">
            <v>10.51</v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</row>
        <row r="19">
          <cell r="A19" t="str">
            <v>湖南省</v>
          </cell>
          <cell r="B19">
            <v>9.1999999999999993</v>
          </cell>
          <cell r="C19">
            <v>9.5</v>
          </cell>
          <cell r="D19">
            <v>9.4</v>
          </cell>
          <cell r="E19">
            <v>9.5</v>
          </cell>
          <cell r="F19">
            <v>9.1</v>
          </cell>
          <cell r="G19">
            <v>9.1999999999999993</v>
          </cell>
          <cell r="H19">
            <v>9.06</v>
          </cell>
          <cell r="I19">
            <v>9.51</v>
          </cell>
          <cell r="J19">
            <v>9.4</v>
          </cell>
          <cell r="K19">
            <v>9.4</v>
          </cell>
          <cell r="L19">
            <v>9.48</v>
          </cell>
          <cell r="M19">
            <v>9.61</v>
          </cell>
          <cell r="N19">
            <v>9.9600000000000009</v>
          </cell>
          <cell r="O19">
            <v>9.94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</row>
        <row r="20">
          <cell r="A20" t="str">
            <v>广东省</v>
          </cell>
          <cell r="B20">
            <v>8.3000000000000007</v>
          </cell>
          <cell r="C20">
            <v>8.3000000000000007</v>
          </cell>
          <cell r="D20">
            <v>8.6999999999999993</v>
          </cell>
          <cell r="E20">
            <v>8.6999999999999993</v>
          </cell>
          <cell r="F20">
            <v>8.4</v>
          </cell>
          <cell r="G20">
            <v>8.9</v>
          </cell>
          <cell r="H20">
            <v>8.69</v>
          </cell>
          <cell r="I20">
            <v>8.7899999999999991</v>
          </cell>
          <cell r="J20">
            <v>8.8000000000000007</v>
          </cell>
          <cell r="K20">
            <v>8.7899999999999991</v>
          </cell>
          <cell r="L20">
            <v>8.8800000000000008</v>
          </cell>
          <cell r="M20">
            <v>8.6999999999999993</v>
          </cell>
          <cell r="N20">
            <v>9.09</v>
          </cell>
          <cell r="O20">
            <v>9.4</v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</row>
        <row r="21">
          <cell r="A21" t="str">
            <v>广西壮族自治区</v>
          </cell>
          <cell r="B21">
            <v>8.6</v>
          </cell>
          <cell r="C21">
            <v>8.8000000000000007</v>
          </cell>
          <cell r="D21">
            <v>8.6999999999999993</v>
          </cell>
          <cell r="E21">
            <v>9.1</v>
          </cell>
          <cell r="F21">
            <v>8.9</v>
          </cell>
          <cell r="G21">
            <v>8.6999999999999993</v>
          </cell>
          <cell r="H21">
            <v>8.6300000000000008</v>
          </cell>
          <cell r="I21">
            <v>8.65</v>
          </cell>
          <cell r="J21">
            <v>8.8000000000000007</v>
          </cell>
          <cell r="K21">
            <v>8.99</v>
          </cell>
          <cell r="L21">
            <v>9.23</v>
          </cell>
          <cell r="M21">
            <v>9.31</v>
          </cell>
          <cell r="N21">
            <v>9.5</v>
          </cell>
          <cell r="O21">
            <v>9.56</v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</row>
        <row r="22">
          <cell r="A22" t="str">
            <v>海南省</v>
          </cell>
          <cell r="B22">
            <v>8.5</v>
          </cell>
          <cell r="C22">
            <v>9.3000000000000007</v>
          </cell>
          <cell r="D22">
            <v>9.1</v>
          </cell>
          <cell r="E22">
            <v>9.3000000000000007</v>
          </cell>
          <cell r="F22">
            <v>8.9</v>
          </cell>
          <cell r="G22">
            <v>8.9</v>
          </cell>
          <cell r="H22">
            <v>8.8800000000000008</v>
          </cell>
          <cell r="I22">
            <v>9.02</v>
          </cell>
          <cell r="J22">
            <v>9.3000000000000007</v>
          </cell>
          <cell r="K22">
            <v>9.4700000000000006</v>
          </cell>
          <cell r="L22">
            <v>9.73</v>
          </cell>
          <cell r="M22">
            <v>9.86</v>
          </cell>
          <cell r="N22">
            <v>10.01</v>
          </cell>
          <cell r="O22">
            <v>10.31</v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</row>
        <row r="23">
          <cell r="A23" t="str">
            <v>重庆市</v>
          </cell>
          <cell r="B23">
            <v>9.3000000000000007</v>
          </cell>
          <cell r="C23">
            <v>9.6</v>
          </cell>
          <cell r="D23">
            <v>9.6999999999999993</v>
          </cell>
          <cell r="E23">
            <v>10</v>
          </cell>
          <cell r="F23">
            <v>9.4</v>
          </cell>
          <cell r="G23">
            <v>9.4</v>
          </cell>
          <cell r="H23">
            <v>9.31</v>
          </cell>
          <cell r="I23">
            <v>9.17</v>
          </cell>
          <cell r="J23">
            <v>9.3000000000000007</v>
          </cell>
          <cell r="K23">
            <v>9.51</v>
          </cell>
          <cell r="L23">
            <v>9.89</v>
          </cell>
          <cell r="M23">
            <v>10.52</v>
          </cell>
          <cell r="N23">
            <v>10.71</v>
          </cell>
          <cell r="O23">
            <v>10.97</v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</row>
        <row r="24">
          <cell r="A24" t="str">
            <v>四川省</v>
          </cell>
          <cell r="B24">
            <v>9.6999999999999993</v>
          </cell>
          <cell r="C24">
            <v>10.199999999999999</v>
          </cell>
          <cell r="D24">
            <v>10.4</v>
          </cell>
          <cell r="E24">
            <v>10.6</v>
          </cell>
          <cell r="F24">
            <v>10.3</v>
          </cell>
          <cell r="G24">
            <v>10.5</v>
          </cell>
          <cell r="H24">
            <v>10.45</v>
          </cell>
          <cell r="I24">
            <v>10.07</v>
          </cell>
          <cell r="J24">
            <v>10.1</v>
          </cell>
          <cell r="K24">
            <v>10.02</v>
          </cell>
          <cell r="L24">
            <v>10.27</v>
          </cell>
          <cell r="M24">
            <v>10.35</v>
          </cell>
          <cell r="N24">
            <v>10.61</v>
          </cell>
          <cell r="O24">
            <v>10.75</v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</row>
        <row r="25">
          <cell r="A25" t="str">
            <v>贵州省</v>
          </cell>
          <cell r="B25">
            <v>8.4</v>
          </cell>
          <cell r="C25">
            <v>8.5</v>
          </cell>
          <cell r="D25">
            <v>8.3000000000000007</v>
          </cell>
          <cell r="E25">
            <v>8.4</v>
          </cell>
          <cell r="F25">
            <v>8.1999999999999993</v>
          </cell>
          <cell r="G25">
            <v>8.1</v>
          </cell>
          <cell r="H25">
            <v>8.15</v>
          </cell>
          <cell r="I25">
            <v>8.5399999999999991</v>
          </cell>
          <cell r="J25">
            <v>8.3000000000000007</v>
          </cell>
          <cell r="K25">
            <v>8.4499999999999993</v>
          </cell>
          <cell r="L25">
            <v>8.5299999999999994</v>
          </cell>
          <cell r="M25">
            <v>8.8699999999999992</v>
          </cell>
          <cell r="N25">
            <v>9.24</v>
          </cell>
          <cell r="O25">
            <v>9.68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</row>
        <row r="26">
          <cell r="A26" t="str">
            <v>云南省</v>
          </cell>
          <cell r="B26">
            <v>8.1999999999999993</v>
          </cell>
          <cell r="C26">
            <v>8.6</v>
          </cell>
          <cell r="D26">
            <v>8.6999999999999993</v>
          </cell>
          <cell r="E26">
            <v>8.6999999999999993</v>
          </cell>
          <cell r="F26">
            <v>8.5</v>
          </cell>
          <cell r="G26">
            <v>8.6</v>
          </cell>
          <cell r="H26">
            <v>8.51</v>
          </cell>
          <cell r="I26">
            <v>8.5500000000000007</v>
          </cell>
          <cell r="J26">
            <v>8.8000000000000007</v>
          </cell>
          <cell r="K26">
            <v>9.01</v>
          </cell>
          <cell r="L26">
            <v>9.34</v>
          </cell>
          <cell r="M26">
            <v>9.66</v>
          </cell>
          <cell r="N26">
            <v>9.92</v>
          </cell>
          <cell r="O26">
            <v>10.02</v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</row>
        <row r="27">
          <cell r="A27" t="str">
            <v>西藏自治区</v>
          </cell>
          <cell r="B27">
            <v>8.1999999999999993</v>
          </cell>
          <cell r="C27">
            <v>7.9</v>
          </cell>
          <cell r="D27">
            <v>8.1999999999999993</v>
          </cell>
          <cell r="E27">
            <v>7.7</v>
          </cell>
          <cell r="F27">
            <v>9.1999999999999993</v>
          </cell>
          <cell r="G27">
            <v>8.9</v>
          </cell>
          <cell r="H27">
            <v>8.7200000000000006</v>
          </cell>
          <cell r="I27">
            <v>9.18</v>
          </cell>
          <cell r="J27">
            <v>8.8000000000000007</v>
          </cell>
          <cell r="K27">
            <v>9.84</v>
          </cell>
          <cell r="L27">
            <v>10.5</v>
          </cell>
          <cell r="M27">
            <v>11.06</v>
          </cell>
          <cell r="N27">
            <v>10.71</v>
          </cell>
          <cell r="O27">
            <v>11.33</v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</row>
        <row r="28">
          <cell r="A28" t="str">
            <v>陕西省</v>
          </cell>
          <cell r="B28">
            <v>8.6999999999999993</v>
          </cell>
          <cell r="C28">
            <v>9.1</v>
          </cell>
          <cell r="D28">
            <v>9</v>
          </cell>
          <cell r="E28">
            <v>9.1</v>
          </cell>
          <cell r="F28">
            <v>8.6999999999999993</v>
          </cell>
          <cell r="G28">
            <v>8.9</v>
          </cell>
          <cell r="H28">
            <v>9.0500000000000007</v>
          </cell>
          <cell r="I28">
            <v>9.16</v>
          </cell>
          <cell r="J28">
            <v>9.4</v>
          </cell>
          <cell r="K28">
            <v>9.57</v>
          </cell>
          <cell r="L28">
            <v>9.8000000000000007</v>
          </cell>
          <cell r="M28">
            <v>10.15</v>
          </cell>
          <cell r="N28">
            <v>10.48</v>
          </cell>
          <cell r="O28">
            <v>10.51</v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</row>
        <row r="29">
          <cell r="A29" t="str">
            <v>甘肃省</v>
          </cell>
          <cell r="B29">
            <v>8.4</v>
          </cell>
          <cell r="C29">
            <v>8.6</v>
          </cell>
          <cell r="D29">
            <v>8.5</v>
          </cell>
          <cell r="E29">
            <v>8.6999999999999993</v>
          </cell>
          <cell r="F29">
            <v>8.6</v>
          </cell>
          <cell r="G29">
            <v>8.4</v>
          </cell>
          <cell r="H29">
            <v>8.81</v>
          </cell>
          <cell r="I29">
            <v>9.08</v>
          </cell>
          <cell r="J29">
            <v>9.6999999999999993</v>
          </cell>
          <cell r="K29">
            <v>9.4700000000000006</v>
          </cell>
          <cell r="L29">
            <v>9.68</v>
          </cell>
          <cell r="M29">
            <v>10.1</v>
          </cell>
          <cell r="N29">
            <v>10.4</v>
          </cell>
          <cell r="O29">
            <v>10.5</v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</row>
        <row r="30">
          <cell r="A30" t="str">
            <v>青海省</v>
          </cell>
          <cell r="B30">
            <v>9.6999999999999993</v>
          </cell>
          <cell r="C30">
            <v>8.8000000000000007</v>
          </cell>
          <cell r="D30">
            <v>9</v>
          </cell>
          <cell r="E30">
            <v>9</v>
          </cell>
          <cell r="F30">
            <v>9.1999999999999993</v>
          </cell>
          <cell r="G30">
            <v>9</v>
          </cell>
          <cell r="H30">
            <v>8.98</v>
          </cell>
          <cell r="I30">
            <v>9.27</v>
          </cell>
          <cell r="J30">
            <v>9.5</v>
          </cell>
          <cell r="K30">
            <v>9.57</v>
          </cell>
          <cell r="L30">
            <v>10.43</v>
          </cell>
          <cell r="M30">
            <v>10.81</v>
          </cell>
          <cell r="N30">
            <v>10.48</v>
          </cell>
          <cell r="O30">
            <v>10.29</v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</row>
        <row r="31">
          <cell r="A31" t="str">
            <v>宁夏回族自治区</v>
          </cell>
          <cell r="B31">
            <v>8.1</v>
          </cell>
          <cell r="C31">
            <v>8.1999999999999993</v>
          </cell>
          <cell r="D31">
            <v>8.4</v>
          </cell>
          <cell r="E31">
            <v>8.6999999999999993</v>
          </cell>
          <cell r="F31">
            <v>8.6999999999999993</v>
          </cell>
          <cell r="G31">
            <v>8.9</v>
          </cell>
          <cell r="H31">
            <v>8.91</v>
          </cell>
          <cell r="I31">
            <v>9.31</v>
          </cell>
          <cell r="J31">
            <v>10.7</v>
          </cell>
          <cell r="K31">
            <v>9.8000000000000007</v>
          </cell>
          <cell r="L31">
            <v>10.220000000000001</v>
          </cell>
          <cell r="M31">
            <v>10.37</v>
          </cell>
          <cell r="N31">
            <v>10.59</v>
          </cell>
          <cell r="O31">
            <v>10.83</v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</row>
        <row r="32">
          <cell r="A32" t="str">
            <v>新疆维吾尔自治区</v>
          </cell>
          <cell r="B32">
            <v>7.9</v>
          </cell>
          <cell r="C32">
            <v>8.3000000000000007</v>
          </cell>
          <cell r="D32">
            <v>8.3000000000000007</v>
          </cell>
          <cell r="E32">
            <v>8.8000000000000007</v>
          </cell>
          <cell r="F32">
            <v>8.4</v>
          </cell>
          <cell r="G32">
            <v>8.5</v>
          </cell>
          <cell r="H32">
            <v>8.4700000000000006</v>
          </cell>
          <cell r="I32">
            <v>8.66</v>
          </cell>
          <cell r="J32">
            <v>8.8000000000000007</v>
          </cell>
          <cell r="K32">
            <v>8.84</v>
          </cell>
          <cell r="L32">
            <v>9.07</v>
          </cell>
          <cell r="M32">
            <v>9.76</v>
          </cell>
          <cell r="N32">
            <v>9.9600000000000009</v>
          </cell>
          <cell r="O32">
            <v>10.26</v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704.86</v>
          </cell>
          <cell r="C2">
            <v>775.82</v>
          </cell>
          <cell r="D2">
            <v>632.66999999999996</v>
          </cell>
          <cell r="E2">
            <v>605.64</v>
          </cell>
          <cell r="F2">
            <v>534.41</v>
          </cell>
          <cell r="G2">
            <v>490.09</v>
          </cell>
          <cell r="H2">
            <v>427.87</v>
          </cell>
          <cell r="I2">
            <v>397.95</v>
          </cell>
          <cell r="J2">
            <v>370.52</v>
          </cell>
          <cell r="K2">
            <v>322.29000000000002</v>
          </cell>
          <cell r="L2">
            <v>276.13</v>
          </cell>
          <cell r="M2">
            <v>256.06</v>
          </cell>
          <cell r="N2">
            <v>225.49</v>
          </cell>
          <cell r="O2">
            <v>186.82</v>
          </cell>
          <cell r="P2">
            <v>166.63</v>
          </cell>
          <cell r="Q2">
            <v>145.05000000000001</v>
          </cell>
          <cell r="R2">
            <v>118.95</v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211.48</v>
          </cell>
          <cell r="C3">
            <v>176.61</v>
          </cell>
          <cell r="D3">
            <v>182.58</v>
          </cell>
          <cell r="E3">
            <v>175.49</v>
          </cell>
          <cell r="F3">
            <v>197.86</v>
          </cell>
          <cell r="G3">
            <v>192.76</v>
          </cell>
          <cell r="H3">
            <v>182.1</v>
          </cell>
          <cell r="I3">
            <v>203.23</v>
          </cell>
          <cell r="J3">
            <v>195.02</v>
          </cell>
          <cell r="K3">
            <v>161.33000000000001</v>
          </cell>
          <cell r="L3">
            <v>128.94</v>
          </cell>
          <cell r="M3">
            <v>105.91</v>
          </cell>
          <cell r="N3">
            <v>90.53</v>
          </cell>
          <cell r="O3">
            <v>70.069999999999993</v>
          </cell>
          <cell r="P3">
            <v>54.22</v>
          </cell>
          <cell r="Q3">
            <v>41.92</v>
          </cell>
          <cell r="R3">
            <v>33.1</v>
          </cell>
          <cell r="S3" t="str">
            <v/>
          </cell>
          <cell r="T3" t="str">
            <v/>
          </cell>
        </row>
        <row r="4">
          <cell r="A4" t="str">
            <v>河北省</v>
          </cell>
          <cell r="B4">
            <v>929.84</v>
          </cell>
          <cell r="C4">
            <v>925.3</v>
          </cell>
          <cell r="D4">
            <v>853.49</v>
          </cell>
          <cell r="E4">
            <v>817.27</v>
          </cell>
          <cell r="F4">
            <v>695.07</v>
          </cell>
          <cell r="G4">
            <v>691.33</v>
          </cell>
          <cell r="H4">
            <v>605.1</v>
          </cell>
          <cell r="I4">
            <v>547.86</v>
          </cell>
          <cell r="J4">
            <v>535.09</v>
          </cell>
          <cell r="K4">
            <v>446.79</v>
          </cell>
          <cell r="L4">
            <v>380.75</v>
          </cell>
          <cell r="M4">
            <v>323.17</v>
          </cell>
          <cell r="N4">
            <v>302.75</v>
          </cell>
          <cell r="O4">
            <v>235.48</v>
          </cell>
          <cell r="P4">
            <v>174.68</v>
          </cell>
          <cell r="Q4">
            <v>120.24</v>
          </cell>
          <cell r="R4">
            <v>78.11</v>
          </cell>
          <cell r="S4" t="str">
            <v/>
          </cell>
          <cell r="T4" t="str">
            <v/>
          </cell>
        </row>
        <row r="5">
          <cell r="A5" t="str">
            <v>山西省</v>
          </cell>
          <cell r="B5">
            <v>516.55999999999995</v>
          </cell>
          <cell r="C5">
            <v>495.05</v>
          </cell>
          <cell r="D5">
            <v>416.78</v>
          </cell>
          <cell r="E5">
            <v>433.55</v>
          </cell>
          <cell r="F5">
            <v>366.68</v>
          </cell>
          <cell r="G5">
            <v>358.99</v>
          </cell>
          <cell r="H5">
            <v>321.33999999999997</v>
          </cell>
          <cell r="I5">
            <v>300.86</v>
          </cell>
          <cell r="J5">
            <v>290.70999999999998</v>
          </cell>
          <cell r="K5">
            <v>243.94</v>
          </cell>
          <cell r="L5">
            <v>201.63</v>
          </cell>
          <cell r="M5">
            <v>180.34</v>
          </cell>
          <cell r="N5">
            <v>159.62</v>
          </cell>
          <cell r="O5">
            <v>113.86</v>
          </cell>
          <cell r="P5">
            <v>101.73</v>
          </cell>
          <cell r="Q5">
            <v>71.5</v>
          </cell>
          <cell r="R5">
            <v>52.1</v>
          </cell>
          <cell r="S5" t="str">
            <v/>
          </cell>
          <cell r="T5" t="str">
            <v/>
          </cell>
        </row>
        <row r="6">
          <cell r="A6" t="str">
            <v>内蒙古自治区</v>
          </cell>
          <cell r="B6">
            <v>473.25</v>
          </cell>
          <cell r="C6">
            <v>433.78</v>
          </cell>
          <cell r="D6">
            <v>362.73</v>
          </cell>
          <cell r="E6">
            <v>375.05</v>
          </cell>
          <cell r="F6">
            <v>322.18</v>
          </cell>
          <cell r="G6">
            <v>315.62</v>
          </cell>
          <cell r="H6">
            <v>323.48</v>
          </cell>
          <cell r="I6">
            <v>284.63</v>
          </cell>
          <cell r="J6">
            <v>257.14999999999998</v>
          </cell>
          <cell r="K6">
            <v>227.78</v>
          </cell>
          <cell r="L6">
            <v>196.03</v>
          </cell>
          <cell r="M6">
            <v>177.91</v>
          </cell>
          <cell r="N6">
            <v>164.59</v>
          </cell>
          <cell r="O6">
            <v>120.72</v>
          </cell>
          <cell r="P6">
            <v>102.94</v>
          </cell>
          <cell r="Q6">
            <v>59.82</v>
          </cell>
          <cell r="R6">
            <v>43.87</v>
          </cell>
          <cell r="S6" t="str">
            <v/>
          </cell>
          <cell r="T6" t="str">
            <v/>
          </cell>
        </row>
        <row r="7">
          <cell r="A7" t="str">
            <v>辽宁省</v>
          </cell>
          <cell r="B7">
            <v>425.97</v>
          </cell>
          <cell r="C7">
            <v>466.59</v>
          </cell>
          <cell r="D7">
            <v>399.25</v>
          </cell>
          <cell r="E7">
            <v>413.52</v>
          </cell>
          <cell r="F7">
            <v>364.54</v>
          </cell>
          <cell r="G7">
            <v>350.62</v>
          </cell>
          <cell r="H7">
            <v>336.63</v>
          </cell>
          <cell r="I7">
            <v>307.31</v>
          </cell>
          <cell r="J7">
            <v>281.95999999999998</v>
          </cell>
          <cell r="K7">
            <v>273.61</v>
          </cell>
          <cell r="L7">
            <v>229.5</v>
          </cell>
          <cell r="M7">
            <v>200.19</v>
          </cell>
          <cell r="N7">
            <v>182.07</v>
          </cell>
          <cell r="O7">
            <v>151.36000000000001</v>
          </cell>
          <cell r="P7">
            <v>163.32</v>
          </cell>
          <cell r="Q7">
            <v>83.9</v>
          </cell>
          <cell r="R7">
            <v>66.599999999999994</v>
          </cell>
          <cell r="S7" t="str">
            <v/>
          </cell>
          <cell r="T7" t="str">
            <v/>
          </cell>
        </row>
        <row r="8">
          <cell r="A8" t="str">
            <v>吉林省</v>
          </cell>
          <cell r="B8">
            <v>361.89</v>
          </cell>
          <cell r="C8">
            <v>381.65</v>
          </cell>
          <cell r="D8">
            <v>279.72000000000003</v>
          </cell>
          <cell r="E8">
            <v>300.2</v>
          </cell>
          <cell r="F8">
            <v>281.69</v>
          </cell>
          <cell r="G8">
            <v>281.22000000000003</v>
          </cell>
          <cell r="H8">
            <v>279.22000000000003</v>
          </cell>
          <cell r="I8">
            <v>273.62</v>
          </cell>
          <cell r="J8">
            <v>245.81</v>
          </cell>
          <cell r="K8">
            <v>206.44</v>
          </cell>
          <cell r="L8">
            <v>181.51</v>
          </cell>
          <cell r="M8">
            <v>160.36000000000001</v>
          </cell>
          <cell r="N8">
            <v>143.87</v>
          </cell>
          <cell r="O8">
            <v>110.91</v>
          </cell>
          <cell r="P8">
            <v>107.34</v>
          </cell>
          <cell r="Q8">
            <v>59.52</v>
          </cell>
          <cell r="R8">
            <v>42.31</v>
          </cell>
          <cell r="S8" t="str">
            <v/>
          </cell>
          <cell r="T8" t="str">
            <v/>
          </cell>
        </row>
        <row r="9">
          <cell r="A9" t="str">
            <v>黑龙江省</v>
          </cell>
          <cell r="B9">
            <v>442.26</v>
          </cell>
          <cell r="C9">
            <v>436.55</v>
          </cell>
          <cell r="D9">
            <v>392.28</v>
          </cell>
          <cell r="E9">
            <v>401.19</v>
          </cell>
          <cell r="F9">
            <v>314.42</v>
          </cell>
          <cell r="G9">
            <v>301</v>
          </cell>
          <cell r="H9">
            <v>297.17</v>
          </cell>
          <cell r="I9">
            <v>280.56</v>
          </cell>
          <cell r="J9">
            <v>273.95999999999998</v>
          </cell>
          <cell r="K9">
            <v>235.31</v>
          </cell>
          <cell r="L9">
            <v>190.5</v>
          </cell>
          <cell r="M9">
            <v>173.33</v>
          </cell>
          <cell r="N9">
            <v>170.78</v>
          </cell>
          <cell r="O9">
            <v>135.18</v>
          </cell>
          <cell r="P9">
            <v>135.5</v>
          </cell>
          <cell r="Q9">
            <v>71.7</v>
          </cell>
          <cell r="R9">
            <v>57.54</v>
          </cell>
          <cell r="S9" t="str">
            <v/>
          </cell>
          <cell r="T9" t="str">
            <v/>
          </cell>
        </row>
        <row r="10">
          <cell r="A10" t="str">
            <v>上海市</v>
          </cell>
          <cell r="B10">
            <v>881.74</v>
          </cell>
          <cell r="C10">
            <v>1308.26</v>
          </cell>
          <cell r="D10">
            <v>633.12</v>
          </cell>
          <cell r="E10">
            <v>545.05999999999995</v>
          </cell>
          <cell r="F10">
            <v>493.44</v>
          </cell>
          <cell r="G10">
            <v>470.12</v>
          </cell>
          <cell r="H10">
            <v>412.18</v>
          </cell>
          <cell r="I10">
            <v>383.1</v>
          </cell>
          <cell r="J10">
            <v>303.45999999999998</v>
          </cell>
          <cell r="K10">
            <v>264.75</v>
          </cell>
          <cell r="L10">
            <v>214.92</v>
          </cell>
          <cell r="M10">
            <v>197.34</v>
          </cell>
          <cell r="N10">
            <v>190.03</v>
          </cell>
          <cell r="O10">
            <v>160.07</v>
          </cell>
          <cell r="P10">
            <v>132.85</v>
          </cell>
          <cell r="Q10">
            <v>122.28</v>
          </cell>
          <cell r="R10">
            <v>88.83</v>
          </cell>
          <cell r="S10" t="str">
            <v/>
          </cell>
          <cell r="T10" t="str">
            <v/>
          </cell>
        </row>
        <row r="11">
          <cell r="A11" t="str">
            <v>江苏省</v>
          </cell>
          <cell r="B11">
            <v>1384.06</v>
          </cell>
          <cell r="C11">
            <v>1442.51</v>
          </cell>
          <cell r="D11">
            <v>1183.71</v>
          </cell>
          <cell r="E11">
            <v>1007.47</v>
          </cell>
          <cell r="F11">
            <v>906.01</v>
          </cell>
          <cell r="G11">
            <v>845.32</v>
          </cell>
          <cell r="H11">
            <v>789.52</v>
          </cell>
          <cell r="I11">
            <v>712.77</v>
          </cell>
          <cell r="J11">
            <v>649.30999999999995</v>
          </cell>
          <cell r="K11">
            <v>560.92999999999995</v>
          </cell>
          <cell r="L11">
            <v>475.86</v>
          </cell>
          <cell r="M11">
            <v>418.14</v>
          </cell>
          <cell r="N11">
            <v>349.86</v>
          </cell>
          <cell r="O11">
            <v>249.69</v>
          </cell>
          <cell r="P11">
            <v>198.21</v>
          </cell>
          <cell r="Q11">
            <v>148.61000000000001</v>
          </cell>
          <cell r="R11">
            <v>115.29</v>
          </cell>
          <cell r="S11" t="str">
            <v/>
          </cell>
          <cell r="T11" t="str">
            <v/>
          </cell>
        </row>
        <row r="12">
          <cell r="A12" t="str">
            <v>浙江省</v>
          </cell>
          <cell r="B12">
            <v>1148.02</v>
          </cell>
          <cell r="C12">
            <v>1236.08</v>
          </cell>
          <cell r="D12">
            <v>908.04</v>
          </cell>
          <cell r="E12">
            <v>838.85</v>
          </cell>
          <cell r="F12">
            <v>735.61</v>
          </cell>
          <cell r="G12">
            <v>626.20000000000005</v>
          </cell>
          <cell r="H12">
            <v>584.16999999999996</v>
          </cell>
          <cell r="I12">
            <v>542.44000000000005</v>
          </cell>
          <cell r="J12">
            <v>485.5</v>
          </cell>
          <cell r="K12">
            <v>433.8</v>
          </cell>
          <cell r="L12">
            <v>350.73</v>
          </cell>
          <cell r="M12">
            <v>305.91000000000003</v>
          </cell>
          <cell r="N12">
            <v>278.98</v>
          </cell>
          <cell r="O12">
            <v>224.53</v>
          </cell>
          <cell r="P12">
            <v>177.05</v>
          </cell>
          <cell r="Q12">
            <v>142.87</v>
          </cell>
          <cell r="R12">
            <v>112.28</v>
          </cell>
          <cell r="S12" t="str">
            <v/>
          </cell>
          <cell r="T12" t="str">
            <v/>
          </cell>
        </row>
        <row r="13">
          <cell r="A13" t="str">
            <v>安徽省</v>
          </cell>
          <cell r="B13">
            <v>813.92</v>
          </cell>
          <cell r="C13">
            <v>808.08</v>
          </cell>
          <cell r="D13">
            <v>732</v>
          </cell>
          <cell r="E13">
            <v>761.62</v>
          </cell>
          <cell r="F13">
            <v>687.36</v>
          </cell>
          <cell r="G13">
            <v>627.1</v>
          </cell>
          <cell r="H13">
            <v>597.74</v>
          </cell>
          <cell r="I13">
            <v>480.12</v>
          </cell>
          <cell r="J13">
            <v>485.6</v>
          </cell>
          <cell r="K13">
            <v>425</v>
          </cell>
          <cell r="L13">
            <v>361.8</v>
          </cell>
          <cell r="M13">
            <v>319.39</v>
          </cell>
          <cell r="N13">
            <v>277.23</v>
          </cell>
          <cell r="O13">
            <v>184.22</v>
          </cell>
          <cell r="P13">
            <v>165.74</v>
          </cell>
          <cell r="Q13">
            <v>103.84</v>
          </cell>
          <cell r="R13">
            <v>65.41</v>
          </cell>
          <cell r="S13" t="str">
            <v/>
          </cell>
          <cell r="T13" t="str">
            <v/>
          </cell>
        </row>
        <row r="14">
          <cell r="A14" t="str">
            <v>福建省</v>
          </cell>
          <cell r="B14">
            <v>620.4</v>
          </cell>
          <cell r="C14">
            <v>606.35</v>
          </cell>
          <cell r="D14">
            <v>533.63</v>
          </cell>
          <cell r="E14">
            <v>521.96</v>
          </cell>
          <cell r="F14">
            <v>467.76</v>
          </cell>
          <cell r="G14">
            <v>441.7</v>
          </cell>
          <cell r="H14">
            <v>420.44</v>
          </cell>
          <cell r="I14">
            <v>377.58</v>
          </cell>
          <cell r="J14">
            <v>351.19</v>
          </cell>
          <cell r="K14">
            <v>292.14</v>
          </cell>
          <cell r="L14">
            <v>224.23</v>
          </cell>
          <cell r="M14">
            <v>185.99</v>
          </cell>
          <cell r="N14">
            <v>159.30000000000001</v>
          </cell>
          <cell r="O14">
            <v>117.58</v>
          </cell>
          <cell r="P14">
            <v>93.39</v>
          </cell>
          <cell r="Q14">
            <v>74.27</v>
          </cell>
          <cell r="R14">
            <v>51.99</v>
          </cell>
          <cell r="S14" t="str">
            <v/>
          </cell>
          <cell r="T14" t="str">
            <v/>
          </cell>
        </row>
        <row r="15">
          <cell r="A15" t="str">
            <v>江西省</v>
          </cell>
          <cell r="B15">
            <v>718.51</v>
          </cell>
          <cell r="C15">
            <v>707.78</v>
          </cell>
          <cell r="D15">
            <v>643.27</v>
          </cell>
          <cell r="E15">
            <v>642.36</v>
          </cell>
          <cell r="F15">
            <v>630.99</v>
          </cell>
          <cell r="G15">
            <v>585.47</v>
          </cell>
          <cell r="H15">
            <v>492.59</v>
          </cell>
          <cell r="I15">
            <v>438.72</v>
          </cell>
          <cell r="J15">
            <v>398.79</v>
          </cell>
          <cell r="K15">
            <v>338.45</v>
          </cell>
          <cell r="L15">
            <v>262.14</v>
          </cell>
          <cell r="M15">
            <v>219.15</v>
          </cell>
          <cell r="N15">
            <v>196.32</v>
          </cell>
          <cell r="O15">
            <v>150.02000000000001</v>
          </cell>
          <cell r="P15">
            <v>120.55</v>
          </cell>
          <cell r="Q15">
            <v>76.92</v>
          </cell>
          <cell r="R15">
            <v>58.07</v>
          </cell>
          <cell r="S15" t="str">
            <v/>
          </cell>
          <cell r="T15" t="str">
            <v/>
          </cell>
        </row>
        <row r="16">
          <cell r="A16" t="str">
            <v>山东省</v>
          </cell>
          <cell r="B16">
            <v>1253.98</v>
          </cell>
          <cell r="C16">
            <v>1234.0999999999999</v>
          </cell>
          <cell r="D16">
            <v>1092.72</v>
          </cell>
          <cell r="E16">
            <v>1045.5</v>
          </cell>
          <cell r="F16">
            <v>912.07</v>
          </cell>
          <cell r="G16">
            <v>885.15</v>
          </cell>
          <cell r="H16">
            <v>829.27</v>
          </cell>
          <cell r="I16">
            <v>790.19</v>
          </cell>
          <cell r="J16">
            <v>701.43</v>
          </cell>
          <cell r="K16">
            <v>605.66999999999996</v>
          </cell>
          <cell r="L16">
            <v>485.86</v>
          </cell>
          <cell r="M16">
            <v>422.91</v>
          </cell>
          <cell r="N16">
            <v>360.36</v>
          </cell>
          <cell r="O16">
            <v>250.77</v>
          </cell>
          <cell r="P16">
            <v>189.24</v>
          </cell>
          <cell r="Q16">
            <v>140.41999999999999</v>
          </cell>
          <cell r="R16">
            <v>99.65</v>
          </cell>
          <cell r="S16" t="str">
            <v/>
          </cell>
          <cell r="T16" t="str">
            <v/>
          </cell>
        </row>
        <row r="17">
          <cell r="A17" t="str">
            <v>河南省</v>
          </cell>
          <cell r="B17">
            <v>1140.93</v>
          </cell>
          <cell r="C17">
            <v>1161.28</v>
          </cell>
          <cell r="D17">
            <v>1018.59</v>
          </cell>
          <cell r="E17">
            <v>1085.3900000000001</v>
          </cell>
          <cell r="F17">
            <v>986.78</v>
          </cell>
          <cell r="G17">
            <v>928.95</v>
          </cell>
          <cell r="H17">
            <v>836.66</v>
          </cell>
          <cell r="I17">
            <v>778.01</v>
          </cell>
          <cell r="J17">
            <v>717.74</v>
          </cell>
          <cell r="K17">
            <v>602.95000000000005</v>
          </cell>
          <cell r="L17">
            <v>492.48</v>
          </cell>
          <cell r="M17">
            <v>425.99</v>
          </cell>
          <cell r="N17">
            <v>361.48</v>
          </cell>
          <cell r="O17">
            <v>270.20999999999998</v>
          </cell>
          <cell r="P17">
            <v>223.15</v>
          </cell>
          <cell r="Q17">
            <v>145.47</v>
          </cell>
          <cell r="R17">
            <v>98.78</v>
          </cell>
          <cell r="S17" t="str">
            <v/>
          </cell>
          <cell r="T17" t="str">
            <v/>
          </cell>
        </row>
        <row r="18">
          <cell r="A18" t="str">
            <v>湖北省</v>
          </cell>
          <cell r="B18">
            <v>827.24</v>
          </cell>
          <cell r="C18">
            <v>799.47</v>
          </cell>
          <cell r="D18">
            <v>706.33</v>
          </cell>
          <cell r="E18">
            <v>1019.71</v>
          </cell>
          <cell r="F18">
            <v>601.82000000000005</v>
          </cell>
          <cell r="G18">
            <v>575.74</v>
          </cell>
          <cell r="H18">
            <v>614.69000000000005</v>
          </cell>
          <cell r="I18">
            <v>588.9</v>
          </cell>
          <cell r="J18">
            <v>515.25</v>
          </cell>
          <cell r="K18">
            <v>401.32</v>
          </cell>
          <cell r="L18">
            <v>322.08</v>
          </cell>
          <cell r="M18">
            <v>267.99</v>
          </cell>
          <cell r="N18">
            <v>247.3</v>
          </cell>
          <cell r="O18">
            <v>179.13</v>
          </cell>
          <cell r="P18">
            <v>139.24</v>
          </cell>
          <cell r="Q18">
            <v>95.08</v>
          </cell>
          <cell r="R18">
            <v>66.11</v>
          </cell>
          <cell r="S18" t="str">
            <v/>
          </cell>
          <cell r="T18" t="str">
            <v/>
          </cell>
        </row>
        <row r="19">
          <cell r="A19" t="str">
            <v>湖南省</v>
          </cell>
          <cell r="B19">
            <v>869.1</v>
          </cell>
          <cell r="C19">
            <v>820.61</v>
          </cell>
          <cell r="D19">
            <v>739.92</v>
          </cell>
          <cell r="E19">
            <v>737.62</v>
          </cell>
          <cell r="F19">
            <v>661.58</v>
          </cell>
          <cell r="G19">
            <v>627.1</v>
          </cell>
          <cell r="H19">
            <v>585.98</v>
          </cell>
          <cell r="I19">
            <v>546.27</v>
          </cell>
          <cell r="J19">
            <v>493.74</v>
          </cell>
          <cell r="K19">
            <v>422.4</v>
          </cell>
          <cell r="L19">
            <v>342.47</v>
          </cell>
          <cell r="M19">
            <v>294.17</v>
          </cell>
          <cell r="N19">
            <v>256.76</v>
          </cell>
          <cell r="O19">
            <v>180.44</v>
          </cell>
          <cell r="P19">
            <v>159.19999999999999</v>
          </cell>
          <cell r="Q19">
            <v>87.6</v>
          </cell>
          <cell r="R19">
            <v>59.2</v>
          </cell>
          <cell r="S19" t="str">
            <v/>
          </cell>
          <cell r="T19" t="str">
            <v/>
          </cell>
        </row>
        <row r="20">
          <cell r="A20" t="str">
            <v>广东省</v>
          </cell>
          <cell r="B20">
            <v>2021.59</v>
          </cell>
          <cell r="C20">
            <v>2081.25</v>
          </cell>
          <cell r="D20">
            <v>1857.1</v>
          </cell>
          <cell r="E20">
            <v>1772.99</v>
          </cell>
          <cell r="F20">
            <v>1579.6</v>
          </cell>
          <cell r="G20">
            <v>1407.51</v>
          </cell>
          <cell r="H20">
            <v>1307.56</v>
          </cell>
          <cell r="I20">
            <v>1121.83</v>
          </cell>
          <cell r="J20">
            <v>918.36</v>
          </cell>
          <cell r="K20">
            <v>777.55</v>
          </cell>
          <cell r="L20">
            <v>569.32000000000005</v>
          </cell>
          <cell r="M20">
            <v>505.14</v>
          </cell>
          <cell r="N20">
            <v>433.75</v>
          </cell>
          <cell r="O20">
            <v>304.04000000000002</v>
          </cell>
          <cell r="P20">
            <v>252.85</v>
          </cell>
          <cell r="Q20">
            <v>201.15</v>
          </cell>
          <cell r="R20">
            <v>140.77000000000001</v>
          </cell>
          <cell r="S20" t="str">
            <v/>
          </cell>
          <cell r="T20" t="str">
            <v/>
          </cell>
        </row>
        <row r="21">
          <cell r="A21" t="str">
            <v>广西壮族自治区</v>
          </cell>
          <cell r="B21">
            <v>714.99</v>
          </cell>
          <cell r="C21">
            <v>635.61</v>
          </cell>
          <cell r="D21">
            <v>613.75</v>
          </cell>
          <cell r="E21">
            <v>624.84</v>
          </cell>
          <cell r="F21">
            <v>565.29</v>
          </cell>
          <cell r="G21">
            <v>546.52</v>
          </cell>
          <cell r="H21">
            <v>512.30999999999995</v>
          </cell>
          <cell r="I21">
            <v>468.18</v>
          </cell>
          <cell r="J21">
            <v>413.87</v>
          </cell>
          <cell r="K21">
            <v>355.33</v>
          </cell>
          <cell r="L21">
            <v>285.61</v>
          </cell>
          <cell r="M21">
            <v>253.17</v>
          </cell>
          <cell r="N21">
            <v>232.88</v>
          </cell>
          <cell r="O21">
            <v>165.49</v>
          </cell>
          <cell r="P21">
            <v>116.15</v>
          </cell>
          <cell r="Q21">
            <v>78.77</v>
          </cell>
          <cell r="R21">
            <v>50.75</v>
          </cell>
          <cell r="S21" t="str">
            <v/>
          </cell>
          <cell r="T21" t="str">
            <v/>
          </cell>
        </row>
        <row r="22">
          <cell r="A22" t="str">
            <v>海南省</v>
          </cell>
          <cell r="B22">
            <v>247.92</v>
          </cell>
          <cell r="C22">
            <v>251.52</v>
          </cell>
          <cell r="D22">
            <v>194.17</v>
          </cell>
          <cell r="E22">
            <v>220.09</v>
          </cell>
          <cell r="F22">
            <v>169.8</v>
          </cell>
          <cell r="G22">
            <v>144.46</v>
          </cell>
          <cell r="H22">
            <v>127.37</v>
          </cell>
          <cell r="I22">
            <v>114.17</v>
          </cell>
          <cell r="J22">
            <v>100.54</v>
          </cell>
          <cell r="K22">
            <v>88.46</v>
          </cell>
          <cell r="L22">
            <v>69.59</v>
          </cell>
          <cell r="M22">
            <v>59.86</v>
          </cell>
          <cell r="N22">
            <v>50.3</v>
          </cell>
          <cell r="O22">
            <v>34.82</v>
          </cell>
          <cell r="P22">
            <v>30.13</v>
          </cell>
          <cell r="Q22">
            <v>18.64</v>
          </cell>
          <cell r="R22">
            <v>12.46</v>
          </cell>
          <cell r="S22" t="str">
            <v/>
          </cell>
          <cell r="T22" t="str">
            <v/>
          </cell>
        </row>
        <row r="23">
          <cell r="A23" t="str">
            <v>重庆市</v>
          </cell>
          <cell r="B23">
            <v>493.44</v>
          </cell>
          <cell r="C23">
            <v>484.87</v>
          </cell>
          <cell r="D23">
            <v>427.72</v>
          </cell>
          <cell r="E23">
            <v>434.45</v>
          </cell>
          <cell r="F23">
            <v>383.26</v>
          </cell>
          <cell r="G23">
            <v>372.79</v>
          </cell>
          <cell r="H23">
            <v>353.79</v>
          </cell>
          <cell r="I23">
            <v>331.18</v>
          </cell>
          <cell r="J23">
            <v>313.98</v>
          </cell>
          <cell r="K23">
            <v>246.34</v>
          </cell>
          <cell r="L23">
            <v>198.05</v>
          </cell>
          <cell r="M23">
            <v>167.43</v>
          </cell>
          <cell r="N23">
            <v>143.69999999999999</v>
          </cell>
          <cell r="O23">
            <v>94.87</v>
          </cell>
          <cell r="P23">
            <v>76.73</v>
          </cell>
          <cell r="Q23">
            <v>51.64</v>
          </cell>
          <cell r="R23">
            <v>33.97</v>
          </cell>
          <cell r="S23" t="str">
            <v/>
          </cell>
          <cell r="T23" t="str">
            <v/>
          </cell>
        </row>
        <row r="24">
          <cell r="A24" t="str">
            <v>四川省</v>
          </cell>
          <cell r="B24">
            <v>1231.9000000000001</v>
          </cell>
          <cell r="C24">
            <v>1170.92</v>
          </cell>
          <cell r="D24">
            <v>1044.1400000000001</v>
          </cell>
          <cell r="E24">
            <v>1030.52</v>
          </cell>
          <cell r="F24">
            <v>943.27</v>
          </cell>
          <cell r="G24">
            <v>880.89</v>
          </cell>
          <cell r="H24">
            <v>831.46</v>
          </cell>
          <cell r="I24">
            <v>772.24</v>
          </cell>
          <cell r="J24">
            <v>686.42</v>
          </cell>
          <cell r="K24">
            <v>584.1</v>
          </cell>
          <cell r="L24">
            <v>487.2</v>
          </cell>
          <cell r="M24">
            <v>424.26</v>
          </cell>
          <cell r="N24">
            <v>372.96</v>
          </cell>
          <cell r="O24">
            <v>263.33999999999997</v>
          </cell>
          <cell r="P24">
            <v>219.1</v>
          </cell>
          <cell r="Q24">
            <v>143.56</v>
          </cell>
          <cell r="R24">
            <v>98.87</v>
          </cell>
          <cell r="S24" t="str">
            <v/>
          </cell>
          <cell r="T24" t="str">
            <v/>
          </cell>
        </row>
        <row r="25">
          <cell r="A25" t="str">
            <v>贵州省</v>
          </cell>
          <cell r="B25">
            <v>632.26</v>
          </cell>
          <cell r="C25">
            <v>583.59</v>
          </cell>
          <cell r="D25">
            <v>542.07000000000005</v>
          </cell>
          <cell r="E25">
            <v>565.66</v>
          </cell>
          <cell r="F25">
            <v>534.78</v>
          </cell>
          <cell r="G25">
            <v>481.8</v>
          </cell>
          <cell r="H25">
            <v>436.21</v>
          </cell>
          <cell r="I25">
            <v>392.51</v>
          </cell>
          <cell r="J25">
            <v>360.8</v>
          </cell>
          <cell r="K25">
            <v>303.25</v>
          </cell>
          <cell r="L25">
            <v>228.71</v>
          </cell>
          <cell r="M25">
            <v>201.05</v>
          </cell>
          <cell r="N25">
            <v>173.26</v>
          </cell>
          <cell r="O25">
            <v>127.68</v>
          </cell>
          <cell r="P25">
            <v>102.84</v>
          </cell>
          <cell r="Q25">
            <v>67.44</v>
          </cell>
          <cell r="R25">
            <v>48.79</v>
          </cell>
          <cell r="S25" t="str">
            <v/>
          </cell>
          <cell r="T25" t="str">
            <v/>
          </cell>
        </row>
        <row r="26">
          <cell r="A26" t="str">
            <v>云南省</v>
          </cell>
          <cell r="B26">
            <v>772.45</v>
          </cell>
          <cell r="C26">
            <v>725.88</v>
          </cell>
          <cell r="D26">
            <v>725.99</v>
          </cell>
          <cell r="E26">
            <v>711.34</v>
          </cell>
          <cell r="F26">
            <v>608.5</v>
          </cell>
          <cell r="G26">
            <v>575.41999999999996</v>
          </cell>
          <cell r="H26">
            <v>546.99</v>
          </cell>
          <cell r="I26">
            <v>466.98</v>
          </cell>
          <cell r="J26">
            <v>422.66</v>
          </cell>
          <cell r="K26">
            <v>352.41</v>
          </cell>
          <cell r="L26">
            <v>300.57</v>
          </cell>
          <cell r="M26">
            <v>266.94</v>
          </cell>
          <cell r="N26">
            <v>236.98</v>
          </cell>
          <cell r="O26">
            <v>183.7</v>
          </cell>
          <cell r="P26">
            <v>151.29</v>
          </cell>
          <cell r="Q26">
            <v>104.59</v>
          </cell>
          <cell r="R26">
            <v>77.11</v>
          </cell>
          <cell r="S26" t="str">
            <v/>
          </cell>
          <cell r="T26" t="str">
            <v/>
          </cell>
        </row>
        <row r="27">
          <cell r="A27" t="str">
            <v>西藏自治区</v>
          </cell>
          <cell r="B27">
            <v>188.68</v>
          </cell>
          <cell r="C27">
            <v>189.88</v>
          </cell>
          <cell r="D27">
            <v>115.26</v>
          </cell>
          <cell r="E27">
            <v>144.37</v>
          </cell>
          <cell r="F27">
            <v>123.05</v>
          </cell>
          <cell r="G27">
            <v>106.93</v>
          </cell>
          <cell r="H27">
            <v>93.8</v>
          </cell>
          <cell r="I27">
            <v>69.97</v>
          </cell>
          <cell r="J27">
            <v>62.8</v>
          </cell>
          <cell r="K27">
            <v>48.86</v>
          </cell>
          <cell r="L27">
            <v>40.29</v>
          </cell>
          <cell r="M27">
            <v>36.119999999999997</v>
          </cell>
          <cell r="N27">
            <v>35.299999999999997</v>
          </cell>
          <cell r="O27">
            <v>32.04</v>
          </cell>
          <cell r="P27">
            <v>22.09</v>
          </cell>
          <cell r="Q27">
            <v>16.350000000000001</v>
          </cell>
          <cell r="R27">
            <v>17.16</v>
          </cell>
          <cell r="S27" t="str">
            <v/>
          </cell>
          <cell r="T27" t="str">
            <v/>
          </cell>
        </row>
        <row r="28">
          <cell r="A28" t="str">
            <v>陕西省</v>
          </cell>
          <cell r="B28">
            <v>679.03</v>
          </cell>
          <cell r="C28">
            <v>664.04</v>
          </cell>
          <cell r="D28">
            <v>565.72</v>
          </cell>
          <cell r="E28">
            <v>509.17</v>
          </cell>
          <cell r="F28">
            <v>466.29</v>
          </cell>
          <cell r="G28">
            <v>455.31</v>
          </cell>
          <cell r="H28">
            <v>418.27</v>
          </cell>
          <cell r="I28">
            <v>381.66</v>
          </cell>
          <cell r="J28">
            <v>369.38</v>
          </cell>
          <cell r="K28">
            <v>313.45</v>
          </cell>
          <cell r="L28">
            <v>257.14</v>
          </cell>
          <cell r="M28">
            <v>222.3</v>
          </cell>
          <cell r="N28">
            <v>197.61</v>
          </cell>
          <cell r="O28">
            <v>156.66</v>
          </cell>
          <cell r="P28">
            <v>125.83</v>
          </cell>
          <cell r="Q28">
            <v>78.39</v>
          </cell>
          <cell r="R28">
            <v>49.91</v>
          </cell>
          <cell r="S28" t="str">
            <v/>
          </cell>
          <cell r="T28" t="str">
            <v/>
          </cell>
        </row>
        <row r="29">
          <cell r="A29" t="str">
            <v>甘肃省</v>
          </cell>
          <cell r="B29">
            <v>443.28</v>
          </cell>
          <cell r="C29">
            <v>402.29</v>
          </cell>
          <cell r="D29">
            <v>390.38</v>
          </cell>
          <cell r="E29">
            <v>370.24</v>
          </cell>
          <cell r="F29">
            <v>326.41000000000003</v>
          </cell>
          <cell r="G29">
            <v>313.52999999999997</v>
          </cell>
          <cell r="H29">
            <v>289.24</v>
          </cell>
          <cell r="I29">
            <v>273.25</v>
          </cell>
          <cell r="J29">
            <v>250.1</v>
          </cell>
          <cell r="K29">
            <v>204.19</v>
          </cell>
          <cell r="L29">
            <v>165.86</v>
          </cell>
          <cell r="M29">
            <v>148.21</v>
          </cell>
          <cell r="N29">
            <v>143.18</v>
          </cell>
          <cell r="O29">
            <v>100.4</v>
          </cell>
          <cell r="P29">
            <v>88.37</v>
          </cell>
          <cell r="Q29">
            <v>58.32</v>
          </cell>
          <cell r="R29">
            <v>41.03</v>
          </cell>
          <cell r="S29" t="str">
            <v/>
          </cell>
          <cell r="T29" t="str">
            <v/>
          </cell>
        </row>
        <row r="30">
          <cell r="A30" t="str">
            <v>青海省</v>
          </cell>
          <cell r="B30">
            <v>197.72</v>
          </cell>
          <cell r="C30">
            <v>177.44</v>
          </cell>
          <cell r="D30">
            <v>176.33</v>
          </cell>
          <cell r="E30">
            <v>172.09</v>
          </cell>
          <cell r="F30">
            <v>148.22999999999999</v>
          </cell>
          <cell r="G30">
            <v>141.6</v>
          </cell>
          <cell r="H30">
            <v>125.21</v>
          </cell>
          <cell r="I30">
            <v>103.06</v>
          </cell>
          <cell r="J30">
            <v>99.43</v>
          </cell>
          <cell r="K30">
            <v>80.13</v>
          </cell>
          <cell r="L30">
            <v>68.64</v>
          </cell>
          <cell r="M30">
            <v>60.11</v>
          </cell>
          <cell r="N30">
            <v>47.44</v>
          </cell>
          <cell r="O30">
            <v>38.94</v>
          </cell>
          <cell r="P30">
            <v>32.479999999999997</v>
          </cell>
          <cell r="Q30">
            <v>24.66</v>
          </cell>
          <cell r="R30">
            <v>19.5</v>
          </cell>
          <cell r="S30" t="str">
            <v/>
          </cell>
          <cell r="T30" t="str">
            <v/>
          </cell>
        </row>
        <row r="31">
          <cell r="A31" t="str">
            <v>宁夏回族自治区</v>
          </cell>
          <cell r="B31">
            <v>146.46</v>
          </cell>
          <cell r="C31">
            <v>137.44</v>
          </cell>
          <cell r="D31">
            <v>110.72</v>
          </cell>
          <cell r="E31">
            <v>118.57</v>
          </cell>
          <cell r="F31">
            <v>106.49</v>
          </cell>
          <cell r="G31">
            <v>105.55</v>
          </cell>
          <cell r="H31">
            <v>97.98</v>
          </cell>
          <cell r="I31">
            <v>82.03</v>
          </cell>
          <cell r="J31">
            <v>74.11</v>
          </cell>
          <cell r="K31">
            <v>65.27</v>
          </cell>
          <cell r="L31">
            <v>53.77</v>
          </cell>
          <cell r="M31">
            <v>46.09</v>
          </cell>
          <cell r="N31">
            <v>41.09</v>
          </cell>
          <cell r="O31">
            <v>34.020000000000003</v>
          </cell>
          <cell r="P31">
            <v>22.92</v>
          </cell>
          <cell r="Q31">
            <v>17.11</v>
          </cell>
          <cell r="R31">
            <v>11.42</v>
          </cell>
          <cell r="S31" t="str">
            <v/>
          </cell>
          <cell r="T31" t="str">
            <v/>
          </cell>
        </row>
        <row r="32">
          <cell r="A32" t="str">
            <v>新疆维吾尔自治区</v>
          </cell>
          <cell r="B32">
            <v>605.57000000000005</v>
          </cell>
          <cell r="C32">
            <v>595.55999999999995</v>
          </cell>
          <cell r="D32">
            <v>445.02</v>
          </cell>
          <cell r="E32">
            <v>471.66</v>
          </cell>
          <cell r="F32">
            <v>302.36</v>
          </cell>
          <cell r="G32">
            <v>286.14</v>
          </cell>
          <cell r="H32">
            <v>266.70999999999998</v>
          </cell>
          <cell r="I32">
            <v>256.43</v>
          </cell>
          <cell r="J32">
            <v>244.01</v>
          </cell>
          <cell r="K32">
            <v>202.32</v>
          </cell>
          <cell r="L32">
            <v>160.91</v>
          </cell>
          <cell r="M32">
            <v>145.88</v>
          </cell>
          <cell r="N32">
            <v>132.43</v>
          </cell>
          <cell r="O32">
            <v>103.56</v>
          </cell>
          <cell r="P32">
            <v>84.94</v>
          </cell>
          <cell r="Q32">
            <v>58.64</v>
          </cell>
          <cell r="R32">
            <v>45.82</v>
          </cell>
          <cell r="S32" t="str">
            <v/>
          </cell>
          <cell r="T32" t="str">
            <v/>
          </cell>
        </row>
        <row r="33">
          <cell r="A33" t="str">
            <v>数据来源：国家统计局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8"/>
  <sheetViews>
    <sheetView tabSelected="1" zoomScaleNormal="100" workbookViewId="0">
      <pane xSplit="3" ySplit="1" topLeftCell="Y2" activePane="bottomRight" state="frozen"/>
      <selection pane="topRight" activeCell="D1" sqref="D1"/>
      <selection pane="bottomLeft" activeCell="A2" sqref="A2"/>
      <selection pane="bottomRight" activeCell="AF21" sqref="AF21"/>
    </sheetView>
  </sheetViews>
  <sheetFormatPr defaultRowHeight="14.25" x14ac:dyDescent="0.2"/>
  <cols>
    <col min="1" max="1" width="9.25" bestFit="1" customWidth="1"/>
    <col min="2" max="2" width="17.25" bestFit="1" customWidth="1"/>
    <col min="3" max="3" width="7" bestFit="1" customWidth="1"/>
    <col min="4" max="4" width="7.125" bestFit="1" customWidth="1"/>
    <col min="5" max="5" width="9.25" customWidth="1"/>
    <col min="6" max="6" width="5.5" customWidth="1"/>
    <col min="7" max="7" width="6" bestFit="1" customWidth="1"/>
    <col min="8" max="8" width="12.375" bestFit="1" customWidth="1"/>
    <col min="9" max="10" width="13.875" style="2" bestFit="1" customWidth="1"/>
    <col min="11" max="11" width="7.25" bestFit="1" customWidth="1"/>
    <col min="12" max="12" width="11.625" bestFit="1" customWidth="1"/>
    <col min="13" max="13" width="9.375" customWidth="1"/>
    <col min="14" max="14" width="10.75" customWidth="1"/>
    <col min="15" max="15" width="9.625" customWidth="1"/>
    <col min="16" max="16" width="12.375" bestFit="1" customWidth="1"/>
    <col min="17" max="17" width="14.375" style="3" customWidth="1"/>
    <col min="18" max="18" width="14.75" customWidth="1"/>
    <col min="19" max="19" width="13.5" bestFit="1" customWidth="1"/>
    <col min="20" max="20" width="11" bestFit="1" customWidth="1"/>
    <col min="21" max="23" width="11" customWidth="1"/>
    <col min="24" max="24" width="11.875" bestFit="1" customWidth="1"/>
    <col min="25" max="25" width="11" bestFit="1" customWidth="1"/>
    <col min="26" max="26" width="13.125" customWidth="1"/>
    <col min="27" max="27" width="13" bestFit="1" customWidth="1"/>
    <col min="28" max="29" width="11" bestFit="1" customWidth="1"/>
    <col min="30" max="30" width="8.75" customWidth="1"/>
    <col min="31" max="33" width="13" bestFit="1" customWidth="1"/>
    <col min="34" max="34" width="11" bestFit="1" customWidth="1"/>
    <col min="35" max="35" width="14.5" bestFit="1" customWidth="1"/>
    <col min="36" max="36" width="11" bestFit="1" customWidth="1"/>
  </cols>
  <sheetData>
    <row r="1" spans="1:36" s="2" customFormat="1" ht="42.75" x14ac:dyDescent="0.2">
      <c r="A1" s="2" t="s">
        <v>0</v>
      </c>
      <c r="B1" s="2" t="s">
        <v>38</v>
      </c>
      <c r="C1" s="2" t="s">
        <v>40</v>
      </c>
      <c r="D1" s="2" t="s">
        <v>39</v>
      </c>
      <c r="E1" s="2" t="s">
        <v>41</v>
      </c>
      <c r="F1" s="2" t="s">
        <v>44</v>
      </c>
      <c r="G1" s="2" t="s">
        <v>42</v>
      </c>
      <c r="H1" s="1" t="s">
        <v>49</v>
      </c>
      <c r="I1" s="1" t="s">
        <v>52</v>
      </c>
      <c r="J1" s="1" t="s">
        <v>50</v>
      </c>
      <c r="K1" s="2" t="s">
        <v>46</v>
      </c>
      <c r="L1" s="2" t="s">
        <v>45</v>
      </c>
      <c r="M1" s="2" t="s">
        <v>57</v>
      </c>
      <c r="N1" s="2" t="s">
        <v>58</v>
      </c>
      <c r="O1" s="2" t="s">
        <v>59</v>
      </c>
      <c r="P1" s="2" t="s">
        <v>82</v>
      </c>
      <c r="Q1" s="5" t="s">
        <v>81</v>
      </c>
      <c r="R1" s="2" t="s">
        <v>47</v>
      </c>
      <c r="S1" s="2" t="s">
        <v>43</v>
      </c>
      <c r="T1" s="2" t="s">
        <v>53</v>
      </c>
      <c r="U1" s="2" t="s">
        <v>83</v>
      </c>
      <c r="V1" s="2" t="s">
        <v>67</v>
      </c>
      <c r="W1" s="2" t="s">
        <v>84</v>
      </c>
      <c r="X1" s="7" t="s">
        <v>48</v>
      </c>
      <c r="Y1" s="8" t="s">
        <v>51</v>
      </c>
      <c r="Z1" s="8" t="s">
        <v>54</v>
      </c>
      <c r="AA1" s="1" t="s">
        <v>55</v>
      </c>
      <c r="AB1" s="1" t="s">
        <v>56</v>
      </c>
      <c r="AC1" s="1" t="s">
        <v>62</v>
      </c>
      <c r="AD1" s="1" t="s">
        <v>65</v>
      </c>
      <c r="AE1" s="1" t="s">
        <v>63</v>
      </c>
      <c r="AF1" s="1" t="s">
        <v>61</v>
      </c>
      <c r="AG1" s="1" t="s">
        <v>60</v>
      </c>
      <c r="AH1" s="1" t="s">
        <v>64</v>
      </c>
      <c r="AI1" s="1" t="s">
        <v>66</v>
      </c>
      <c r="AJ1" s="1" t="s">
        <v>85</v>
      </c>
    </row>
    <row r="2" spans="1:36" x14ac:dyDescent="0.2">
      <c r="A2">
        <v>11</v>
      </c>
      <c r="B2" t="s">
        <v>1</v>
      </c>
      <c r="C2">
        <v>2010</v>
      </c>
      <c r="D2" t="s">
        <v>32</v>
      </c>
      <c r="H2">
        <f>VLOOKUP(B2,[1]分省年度数据!$A$1:$IV$65536,15,FALSE)</f>
        <v>1962</v>
      </c>
      <c r="I2" s="2">
        <f>VLOOKUP(B2,[2]分省年度数据!$A$1:$IV$65536,15,FALSE)</f>
        <v>11.5</v>
      </c>
      <c r="J2" s="2">
        <f t="shared" ref="J2:J33" si="0">I2/H2</f>
        <v>5.861365953109072E-3</v>
      </c>
      <c r="P2">
        <v>17021.599999999999</v>
      </c>
      <c r="Q2" s="4">
        <v>29228</v>
      </c>
      <c r="R2">
        <f>P2/Q2</f>
        <v>0.58237306692212942</v>
      </c>
      <c r="V2" t="s">
        <v>68</v>
      </c>
      <c r="X2">
        <f>VLOOKUP(B2,[3]分省年度数据!$A$1:$IV$65536,15,FALSE)</f>
        <v>174.92</v>
      </c>
      <c r="Y2">
        <f>VLOOKUP(B2,[4]分省年度数据!$A$1:$IV$65536,15,FALSE)</f>
        <v>18743</v>
      </c>
      <c r="Z2">
        <f>VLOOKUP(B2,[5]分省年度数据!$A$1:$O$65536,15,FALSE)</f>
        <v>9411</v>
      </c>
      <c r="AA2">
        <f>VLOOKUP($B2,[6]分省年度数据!$A$1:$IV$65536,15,FALSE)</f>
        <v>9.2799999999999994</v>
      </c>
      <c r="AB2">
        <f>VLOOKUP($B2,[7]分省年度数据!$A$1:$IV$65536,15,FALSE)</f>
        <v>136</v>
      </c>
      <c r="AC2">
        <f>VLOOKUP($B2,[8]分省年度数据!$A$1:$IV$65536,15,FALSE)</f>
        <v>16.18</v>
      </c>
      <c r="AD2">
        <f>VLOOKUP($B2,[9]分省年度数据!$A$1:$IV$65536,15,FALSE)</f>
        <v>186.82</v>
      </c>
      <c r="AE2">
        <f>VLOOKUP($B2,[10]分省年度数据!$A$1:$IV$65536,15,FALSE)</f>
        <v>10.11</v>
      </c>
      <c r="AF2">
        <f>VLOOKUP($B2,[11]分省年度数据!$A$1:$IV$65536,15,FALSE)</f>
        <v>10.24</v>
      </c>
      <c r="AG2">
        <f>VLOOKUP($B2,[12]分省年度数据!$A$1:$IV$65536,15,FALSE)</f>
        <v>13.2</v>
      </c>
      <c r="AH2">
        <f>VLOOKUP($B2,[13]分省年度数据!$A$1:$IV$65536,15,FALSE)</f>
        <v>6134448</v>
      </c>
      <c r="AI2">
        <f>VLOOKUP($B2,[14]分省年度数据!$A$1:$IV$65536,15,FALSE)</f>
        <v>450.22</v>
      </c>
      <c r="AJ2">
        <f>VLOOKUP($B2,[15]分省年度数据!$A$1:$IV$65536,15,FALSE)</f>
        <v>4279</v>
      </c>
    </row>
    <row r="3" spans="1:36" x14ac:dyDescent="0.2">
      <c r="A3">
        <v>12</v>
      </c>
      <c r="B3" t="s">
        <v>2</v>
      </c>
      <c r="C3">
        <v>2010</v>
      </c>
      <c r="D3" t="s">
        <v>32</v>
      </c>
      <c r="H3">
        <f>VLOOKUP(B3,[1]分省年度数据!$A$1:$IV$65536,15,FALSE)</f>
        <v>1299</v>
      </c>
      <c r="I3" s="2">
        <f>VLOOKUP(B3,[2]分省年度数据!$A$1:$IV$65536,15,FALSE)</f>
        <v>0.6</v>
      </c>
      <c r="J3" s="2">
        <f t="shared" si="0"/>
        <v>4.6189376443418013E-4</v>
      </c>
      <c r="P3">
        <v>8217.69</v>
      </c>
      <c r="Q3" s="4">
        <v>19266</v>
      </c>
      <c r="R3">
        <f t="shared" ref="R3:R66" si="1">P3/Q3</f>
        <v>0.42653846153846159</v>
      </c>
      <c r="V3" t="s">
        <v>69</v>
      </c>
      <c r="X3">
        <f>VLOOKUP(B3,[3]分省年度数据!$A$1:$IV$65536,15,FALSE)</f>
        <v>132.04</v>
      </c>
      <c r="Y3">
        <f>VLOOKUP(B3,[4]分省年度数据!$A$1:$IV$65536,15,FALSE)</f>
        <v>12240</v>
      </c>
      <c r="Z3">
        <f>VLOOKUP(B3,[5]分省年度数据!$A$1:$O$65536,15,FALSE)</f>
        <v>4542</v>
      </c>
      <c r="AA3">
        <f>VLOOKUP($B3,[6]分省年度数据!$A$1:$IV$65536,15,FALSE)</f>
        <v>4.88</v>
      </c>
      <c r="AB3">
        <f>VLOOKUP($B3,[7]分省年度数据!$A$1:$IV$65536,15,FALSE)</f>
        <v>71</v>
      </c>
      <c r="AC3">
        <f>VLOOKUP($B3,[8]分省年度数据!$A$1:$IV$65536,15,FALSE)</f>
        <v>12.56</v>
      </c>
      <c r="AD3">
        <f>VLOOKUP($B3,[9]分省年度数据!$A$1:$IV$65536,15,FALSE)</f>
        <v>70.069999999999993</v>
      </c>
      <c r="AE3">
        <f>VLOOKUP($B3,[10]分省年度数据!$A$1:$IV$65536,15,FALSE)</f>
        <v>12.49</v>
      </c>
      <c r="AF3">
        <f>VLOOKUP($B3,[11]分省年度数据!$A$1:$IV$65536,15,FALSE)</f>
        <v>10.56</v>
      </c>
      <c r="AG3">
        <f>VLOOKUP($B3,[12]分省年度数据!$A$1:$IV$65536,15,FALSE)</f>
        <v>13.56</v>
      </c>
      <c r="AH3">
        <f>VLOOKUP($B3,[13]分省年度数据!$A$1:$IV$65536,15,FALSE)</f>
        <v>2920970</v>
      </c>
      <c r="AI3">
        <f>VLOOKUP($B3,[14]分省年度数据!$A$1:$IV$65536,15,FALSE)</f>
        <v>229.56</v>
      </c>
      <c r="AJ3">
        <f>VLOOKUP($B3,[15]分省年度数据!$A$1:$IV$65536,15,FALSE)</f>
        <v>3165</v>
      </c>
    </row>
    <row r="4" spans="1:36" x14ac:dyDescent="0.2">
      <c r="A4">
        <v>13</v>
      </c>
      <c r="B4" t="s">
        <v>3</v>
      </c>
      <c r="C4">
        <v>2010</v>
      </c>
      <c r="D4" t="s">
        <v>32</v>
      </c>
      <c r="H4">
        <f>VLOOKUP(B4,[1]分省年度数据!$A$1:$IV$65536,15,FALSE)</f>
        <v>7194</v>
      </c>
      <c r="I4" s="2">
        <f>VLOOKUP(B4,[2]分省年度数据!$A$1:$IV$65536,15,FALSE)</f>
        <v>2280.5</v>
      </c>
      <c r="J4" s="2">
        <f t="shared" si="0"/>
        <v>0.3170002780094523</v>
      </c>
      <c r="P4">
        <v>4125.1527272727271</v>
      </c>
      <c r="Q4" s="4">
        <v>10428</v>
      </c>
      <c r="R4">
        <f t="shared" si="1"/>
        <v>0.39558426613662517</v>
      </c>
      <c r="X4">
        <f>VLOOKUP(B4,[3]分省年度数据!$A$1:$IV$65536,15,FALSE)</f>
        <v>122.96</v>
      </c>
      <c r="Y4">
        <f>VLOOKUP(B4,[4]分省年度数据!$A$1:$IV$65536,15,FALSE)</f>
        <v>14869</v>
      </c>
      <c r="Z4">
        <f>VLOOKUP(B4,[5]分省年度数据!$A$1:$O$65536,15,FALSE)</f>
        <v>81403</v>
      </c>
      <c r="AA4">
        <f>VLOOKUP($B4,[6]分省年度数据!$A$1:$IV$65536,15,FALSE)</f>
        <v>24.97</v>
      </c>
      <c r="AB4">
        <f>VLOOKUP($B4,[7]分省年度数据!$A$1:$IV$65536,15,FALSE)</f>
        <v>40</v>
      </c>
      <c r="AC4">
        <f>VLOOKUP($B4,[8]分省年度数据!$A$1:$IV$65536,15,FALSE)</f>
        <v>9.36</v>
      </c>
      <c r="AD4">
        <f>VLOOKUP($B4,[9]分省年度数据!$A$1:$IV$65536,15,FALSE)</f>
        <v>235.48</v>
      </c>
      <c r="AE4">
        <f>VLOOKUP($B4,[10]分省年度数据!$A$1:$IV$65536,15,FALSE)</f>
        <v>15.37</v>
      </c>
      <c r="AF4">
        <f>VLOOKUP($B4,[11]分省年度数据!$A$1:$IV$65536,15,FALSE)</f>
        <v>12.45</v>
      </c>
      <c r="AG4">
        <f>VLOOKUP($B4,[12]分省年度数据!$A$1:$IV$65536,15,FALSE)</f>
        <v>16.04</v>
      </c>
      <c r="AH4">
        <f>VLOOKUP($B4,[13]分省年度数据!$A$1:$IV$65536,15,FALSE)</f>
        <v>7192734</v>
      </c>
      <c r="AI4">
        <f>VLOOKUP($B4,[14]分省年度数据!$A$1:$IV$65536,15,FALSE)</f>
        <v>514.29999999999995</v>
      </c>
      <c r="AJ4">
        <f>VLOOKUP($B4,[15]分省年度数据!$A$1:$IV$65536,15,FALSE)</f>
        <v>5959</v>
      </c>
    </row>
    <row r="5" spans="1:36" x14ac:dyDescent="0.2">
      <c r="A5">
        <v>14</v>
      </c>
      <c r="B5" t="s">
        <v>4</v>
      </c>
      <c r="C5">
        <v>2010</v>
      </c>
      <c r="D5" t="s">
        <v>32</v>
      </c>
      <c r="H5">
        <f>VLOOKUP(B5,[1]分省年度数据!$A$1:$IV$65536,15,FALSE)</f>
        <v>3574</v>
      </c>
      <c r="I5" s="2">
        <f>VLOOKUP(B5,[2]分省年度数据!$A$1:$IV$65536,15,FALSE)</f>
        <v>1330.1</v>
      </c>
      <c r="J5" s="2">
        <f t="shared" si="0"/>
        <v>0.37216004476776721</v>
      </c>
      <c r="P5">
        <v>3426.9854545454541</v>
      </c>
      <c r="Q5" s="4">
        <v>10149</v>
      </c>
      <c r="R5">
        <f t="shared" si="1"/>
        <v>0.33766730264513295</v>
      </c>
      <c r="V5" t="s">
        <v>77</v>
      </c>
      <c r="X5">
        <f>VLOOKUP(B5,[3]分省年度数据!$A$1:$IV$65536,15,FALSE)</f>
        <v>106.39</v>
      </c>
      <c r="Y5">
        <f>VLOOKUP(B5,[4]分省年度数据!$A$1:$IV$65536,15,FALSE)</f>
        <v>12200</v>
      </c>
      <c r="Z5">
        <f>VLOOKUP(B5,[5]分省年度数据!$A$1:$O$65536,15,FALSE)</f>
        <v>41098</v>
      </c>
      <c r="AA5">
        <f>VLOOKUP($B5,[6]分省年度数据!$A$1:$IV$65536,15,FALSE)</f>
        <v>15.59</v>
      </c>
      <c r="AB5">
        <f>VLOOKUP($B5,[7]分省年度数据!$A$1:$IV$65536,15,FALSE)</f>
        <v>56</v>
      </c>
      <c r="AC5">
        <f>VLOOKUP($B5,[8]分省年度数据!$A$1:$IV$65536,15,FALSE)</f>
        <v>11.56</v>
      </c>
      <c r="AD5">
        <f>VLOOKUP($B5,[9]分省年度数据!$A$1:$IV$65536,15,FALSE)</f>
        <v>113.86</v>
      </c>
      <c r="AE5">
        <f>VLOOKUP($B5,[10]分省年度数据!$A$1:$IV$65536,15,FALSE)</f>
        <v>15.36</v>
      </c>
      <c r="AF5">
        <f>VLOOKUP($B5,[11]分省年度数据!$A$1:$IV$65536,15,FALSE)</f>
        <v>14.37</v>
      </c>
      <c r="AG5">
        <f>VLOOKUP($B5,[12]分省年度数据!$A$1:$IV$65536,15,FALSE)</f>
        <v>15.28</v>
      </c>
      <c r="AH5">
        <f>VLOOKUP($B5,[13]分省年度数据!$A$1:$IV$65536,15,FALSE)</f>
        <v>4508195</v>
      </c>
      <c r="AI5">
        <f>VLOOKUP($B5,[14]分省年度数据!$A$1:$IV$65536,15,FALSE)</f>
        <v>328.58</v>
      </c>
      <c r="AJ5">
        <f>VLOOKUP($B5,[15]分省年度数据!$A$1:$IV$65536,15,FALSE)</f>
        <v>6962</v>
      </c>
    </row>
    <row r="6" spans="1:36" x14ac:dyDescent="0.2">
      <c r="A6">
        <v>15</v>
      </c>
      <c r="B6" t="s">
        <v>5</v>
      </c>
      <c r="C6">
        <v>2010</v>
      </c>
      <c r="D6" t="s">
        <v>32</v>
      </c>
      <c r="H6">
        <f>VLOOKUP(B6,[1]分省年度数据!$A$1:$IV$65536,15,FALSE)</f>
        <v>2472</v>
      </c>
      <c r="I6" s="2">
        <f>VLOOKUP(B6,[2]分省年度数据!$A$1:$IV$65536,15,FALSE)</f>
        <v>889.4</v>
      </c>
      <c r="J6" s="2">
        <f t="shared" si="0"/>
        <v>0.359789644012945</v>
      </c>
      <c r="P6">
        <v>3893.103333333333</v>
      </c>
      <c r="Q6" s="4">
        <v>12538</v>
      </c>
      <c r="R6">
        <f t="shared" si="1"/>
        <v>0.31050433349284839</v>
      </c>
      <c r="X6">
        <f>VLOOKUP(B6,[3]分省年度数据!$A$1:$IV$65536,15,FALSE)</f>
        <v>88.49</v>
      </c>
      <c r="Y6">
        <f>VLOOKUP(B6,[4]分省年度数据!$A$1:$IV$65536,15,FALSE)</f>
        <v>9272</v>
      </c>
      <c r="Z6">
        <f>VLOOKUP(B6,[5]分省年度数据!$A$1:$O$65536,15,FALSE)</f>
        <v>22565</v>
      </c>
      <c r="AA6">
        <f>VLOOKUP($B6,[6]分省年度数据!$A$1:$IV$65536,15,FALSE)</f>
        <v>9.34</v>
      </c>
      <c r="AB6">
        <f>VLOOKUP($B6,[7]分省年度数据!$A$1:$IV$65536,15,FALSE)</f>
        <v>51</v>
      </c>
      <c r="AC6">
        <f>VLOOKUP($B6,[8]分省年度数据!$A$1:$IV$65536,15,FALSE)</f>
        <v>10.97</v>
      </c>
      <c r="AD6">
        <f>VLOOKUP($B6,[9]分省年度数据!$A$1:$IV$65536,15,FALSE)</f>
        <v>120.72</v>
      </c>
      <c r="AE6">
        <f>VLOOKUP($B6,[10]分省年度数据!$A$1:$IV$65536,15,FALSE)</f>
        <v>15.81</v>
      </c>
      <c r="AF6">
        <f>VLOOKUP($B6,[11]分省年度数据!$A$1:$IV$65536,15,FALSE)</f>
        <v>12.73</v>
      </c>
      <c r="AG6">
        <f>VLOOKUP($B6,[12]分省年度数据!$A$1:$IV$65536,15,FALSE)</f>
        <v>12.6</v>
      </c>
      <c r="AH6">
        <f>VLOOKUP($B6,[13]分省年度数据!$A$1:$IV$65536,15,FALSE)</f>
        <v>4143731</v>
      </c>
      <c r="AI6">
        <f>VLOOKUP($B6,[14]分省年度数据!$A$1:$IV$65536,15,FALSE)</f>
        <v>322.11</v>
      </c>
      <c r="AJ6">
        <f>VLOOKUP($B6,[15]分省年度数据!$A$1:$IV$65536,15,FALSE)</f>
        <v>4780</v>
      </c>
    </row>
    <row r="7" spans="1:36" x14ac:dyDescent="0.2">
      <c r="A7">
        <v>21</v>
      </c>
      <c r="B7" t="s">
        <v>6</v>
      </c>
      <c r="C7">
        <v>2010</v>
      </c>
      <c r="D7" t="s">
        <v>33</v>
      </c>
      <c r="H7">
        <f>VLOOKUP(B7,[1]分省年度数据!$A$1:$IV$65536,15,FALSE)</f>
        <v>4375</v>
      </c>
      <c r="I7" s="2">
        <f>VLOOKUP(B7,[2]分省年度数据!$A$1:$IV$65536,15,FALSE)</f>
        <v>631.29999999999995</v>
      </c>
      <c r="J7" s="2">
        <f t="shared" si="0"/>
        <v>0.14429714285714285</v>
      </c>
      <c r="P7">
        <v>4187.5442857142862</v>
      </c>
      <c r="Q7" s="4">
        <v>13953</v>
      </c>
      <c r="R7">
        <f t="shared" si="1"/>
        <v>0.30011784460075153</v>
      </c>
      <c r="X7">
        <f>VLOOKUP(B7,[3]分省年度数据!$A$1:$IV$65536,15,FALSE)</f>
        <v>120.96</v>
      </c>
      <c r="Y7">
        <f>VLOOKUP(B7,[4]分省年度数据!$A$1:$IV$65536,15,FALSE)</f>
        <v>19104</v>
      </c>
      <c r="Z7">
        <f>VLOOKUP(B7,[5]分省年度数据!$A$1:$O$65536,15,FALSE)</f>
        <v>34805</v>
      </c>
      <c r="AA7">
        <f>VLOOKUP($B7,[6]分省年度数据!$A$1:$IV$65536,15,FALSE)</f>
        <v>20.420000000000002</v>
      </c>
      <c r="AB7">
        <f>VLOOKUP($B7,[7]分省年度数据!$A$1:$IV$65536,15,FALSE)</f>
        <v>55</v>
      </c>
      <c r="AC7">
        <f>VLOOKUP($B7,[8]分省年度数据!$A$1:$IV$65536,15,FALSE)</f>
        <v>12.2</v>
      </c>
      <c r="AD7">
        <f>VLOOKUP($B7,[9]分省年度数据!$A$1:$IV$65536,15,FALSE)</f>
        <v>151.36000000000001</v>
      </c>
      <c r="AE7">
        <f>VLOOKUP($B7,[10]分省年度数据!$A$1:$IV$65536,15,FALSE)</f>
        <v>16.010000000000002</v>
      </c>
      <c r="AF7">
        <f>VLOOKUP($B7,[11]分省年度数据!$A$1:$IV$65536,15,FALSE)</f>
        <v>12.64</v>
      </c>
      <c r="AG7">
        <f>VLOOKUP($B7,[12]分省年度数据!$A$1:$IV$65536,15,FALSE)</f>
        <v>14.85</v>
      </c>
      <c r="AH7">
        <f>VLOOKUP($B7,[13]分省年度数据!$A$1:$IV$65536,15,FALSE)</f>
        <v>6242615</v>
      </c>
      <c r="AI7">
        <f>VLOOKUP($B7,[14]分省年度数据!$A$1:$IV$65536,15,FALSE)</f>
        <v>405.39</v>
      </c>
      <c r="AJ7">
        <f>VLOOKUP($B7,[15]分省年度数据!$A$1:$IV$65536,15,FALSE)</f>
        <v>6781</v>
      </c>
    </row>
    <row r="8" spans="1:36" x14ac:dyDescent="0.2">
      <c r="A8">
        <v>22</v>
      </c>
      <c r="B8" t="s">
        <v>7</v>
      </c>
      <c r="C8">
        <v>2010</v>
      </c>
      <c r="D8" t="s">
        <v>33</v>
      </c>
      <c r="H8">
        <f>VLOOKUP(B8,[1]分省年度数据!$A$1:$IV$65536,15,FALSE)</f>
        <v>2747</v>
      </c>
      <c r="I8" s="2">
        <f>VLOOKUP(B8,[2]分省年度数据!$A$1:$IV$65536,15,FALSE)</f>
        <v>779.6</v>
      </c>
      <c r="J8" s="2">
        <f t="shared" si="0"/>
        <v>0.28380050964688752</v>
      </c>
      <c r="P8">
        <v>3250.1087499999999</v>
      </c>
      <c r="Q8" s="4">
        <v>10798</v>
      </c>
      <c r="R8">
        <f t="shared" si="1"/>
        <v>0.30099173458047784</v>
      </c>
      <c r="X8">
        <f>VLOOKUP(B8,[3]分省年度数据!$A$1:$IV$65536,15,FALSE)</f>
        <v>121.03</v>
      </c>
      <c r="Y8">
        <f>VLOOKUP(B8,[4]分省年度数据!$A$1:$IV$65536,15,FALSE)</f>
        <v>10136</v>
      </c>
      <c r="Z8">
        <f>VLOOKUP(B8,[5]分省年度数据!$A$1:$O$65536,15,FALSE)</f>
        <v>19385</v>
      </c>
      <c r="AA8">
        <f>VLOOKUP($B8,[6]分省年度数据!$A$1:$IV$65536,15,FALSE)</f>
        <v>11.51</v>
      </c>
      <c r="AB8">
        <f>VLOOKUP($B8,[7]分省年度数据!$A$1:$IV$65536,15,FALSE)</f>
        <v>51</v>
      </c>
      <c r="AC8">
        <f>VLOOKUP($B8,[8]分省年度数据!$A$1:$IV$65536,15,FALSE)</f>
        <v>10.52</v>
      </c>
      <c r="AD8">
        <f>VLOOKUP($B8,[9]分省年度数据!$A$1:$IV$65536,15,FALSE)</f>
        <v>110.91</v>
      </c>
      <c r="AE8">
        <f>VLOOKUP($B8,[10]分省年度数据!$A$1:$IV$65536,15,FALSE)</f>
        <v>17.05</v>
      </c>
      <c r="AF8">
        <f>VLOOKUP($B8,[11]分省年度数据!$A$1:$IV$65536,15,FALSE)</f>
        <v>12.19</v>
      </c>
      <c r="AG8">
        <f>VLOOKUP($B8,[12]分省年度数据!$A$1:$IV$65536,15,FALSE)</f>
        <v>11.6</v>
      </c>
      <c r="AH8">
        <f>VLOOKUP($B8,[13]分省年度数据!$A$1:$IV$65536,15,FALSE)</f>
        <v>3445611</v>
      </c>
      <c r="AI8">
        <f>VLOOKUP($B8,[14]分省年度数据!$A$1:$IV$65536,15,FALSE)</f>
        <v>250.2</v>
      </c>
      <c r="AJ8">
        <f>VLOOKUP($B8,[15]分省年度数据!$A$1:$IV$65536,15,FALSE)</f>
        <v>4438</v>
      </c>
    </row>
    <row r="9" spans="1:36" x14ac:dyDescent="0.2">
      <c r="A9">
        <v>23</v>
      </c>
      <c r="B9" t="s">
        <v>8</v>
      </c>
      <c r="C9">
        <v>2010</v>
      </c>
      <c r="D9" t="s">
        <v>33</v>
      </c>
      <c r="H9">
        <f>VLOOKUP(B9,[1]分省年度数据!$A$1:$IV$65536,15,FALSE)</f>
        <v>3833</v>
      </c>
      <c r="I9" s="2">
        <f>VLOOKUP(B9,[2]分省年度数据!$A$1:$IV$65536,15,FALSE)</f>
        <v>698.7</v>
      </c>
      <c r="J9" s="2">
        <f t="shared" si="0"/>
        <v>0.18228541612314114</v>
      </c>
      <c r="P9">
        <v>3454.8525</v>
      </c>
      <c r="Q9" s="4">
        <v>10846</v>
      </c>
      <c r="R9">
        <f t="shared" si="1"/>
        <v>0.31853701825557806</v>
      </c>
      <c r="X9">
        <f>VLOOKUP(B9,[3]分省年度数据!$A$1:$IV$65536,15,FALSE)</f>
        <v>123.87</v>
      </c>
      <c r="Y9">
        <f>VLOOKUP(B9,[4]分省年度数据!$A$1:$IV$65536,15,FALSE)</f>
        <v>11956</v>
      </c>
      <c r="Z9">
        <f>VLOOKUP(B9,[5]分省年度数据!$A$1:$O$65536,15,FALSE)</f>
        <v>22073</v>
      </c>
      <c r="AA9">
        <f>VLOOKUP($B9,[6]分省年度数据!$A$1:$IV$65536,15,FALSE)</f>
        <v>15.99</v>
      </c>
      <c r="AB9">
        <f>VLOOKUP($B9,[7]分省年度数据!$A$1:$IV$65536,15,FALSE)</f>
        <v>50</v>
      </c>
      <c r="AC9">
        <f>VLOOKUP($B9,[8]分省年度数据!$A$1:$IV$65536,15,FALSE)</f>
        <v>11.77</v>
      </c>
      <c r="AD9">
        <f>VLOOKUP($B9,[9]分省年度数据!$A$1:$IV$65536,15,FALSE)</f>
        <v>135.18</v>
      </c>
      <c r="AE9">
        <f>VLOOKUP($B9,[10]分省年度数据!$A$1:$IV$65536,15,FALSE)</f>
        <v>15.15</v>
      </c>
      <c r="AF9">
        <f>VLOOKUP($B9,[11]分省年度数据!$A$1:$IV$65536,15,FALSE)</f>
        <v>12.73</v>
      </c>
      <c r="AG9">
        <f>VLOOKUP($B9,[12]分省年度数据!$A$1:$IV$65536,15,FALSE)</f>
        <v>12.42</v>
      </c>
      <c r="AH9">
        <f>VLOOKUP($B9,[13]分省年度数据!$A$1:$IV$65536,15,FALSE)</f>
        <v>4048565</v>
      </c>
      <c r="AI9">
        <f>VLOOKUP($B9,[14]分省年度数据!$A$1:$IV$65536,15,FALSE)</f>
        <v>299.14</v>
      </c>
      <c r="AJ9">
        <f>VLOOKUP($B9,[15]分省年度数据!$A$1:$IV$65536,15,FALSE)</f>
        <v>3466</v>
      </c>
    </row>
    <row r="10" spans="1:36" x14ac:dyDescent="0.2">
      <c r="A10">
        <v>31</v>
      </c>
      <c r="B10" t="s">
        <v>9</v>
      </c>
      <c r="C10">
        <v>2010</v>
      </c>
      <c r="D10" t="s">
        <v>34</v>
      </c>
      <c r="H10">
        <f>VLOOKUP(B10,[1]分省年度数据!$A$1:$IV$65536,15,FALSE)</f>
        <v>2303</v>
      </c>
      <c r="I10" s="2">
        <f>VLOOKUP(B10,[2]分省年度数据!$A$1:$IV$65536,15,FALSE)</f>
        <v>0.1</v>
      </c>
      <c r="J10" s="2">
        <f t="shared" si="0"/>
        <v>4.3421623968736431E-5</v>
      </c>
      <c r="P10">
        <v>14061.3</v>
      </c>
      <c r="Q10" s="4">
        <v>30436</v>
      </c>
      <c r="R10">
        <f t="shared" si="1"/>
        <v>0.46199566303062162</v>
      </c>
      <c r="V10" t="s">
        <v>73</v>
      </c>
      <c r="X10">
        <f>VLOOKUP(B10,[3]分省年度数据!$A$1:$IV$65536,15,FALSE)</f>
        <v>174.83</v>
      </c>
      <c r="Y10">
        <f>VLOOKUP(B10,[4]分省年度数据!$A$1:$IV$65536,15,FALSE)</f>
        <v>23130</v>
      </c>
      <c r="Z10">
        <f>VLOOKUP(B10,[5]分省年度数据!$A$1:$O$65536,15,FALSE)</f>
        <v>4708</v>
      </c>
      <c r="AA10">
        <f>VLOOKUP($B10,[6]分省年度数据!$A$1:$IV$65536,15,FALSE)</f>
        <v>10.51</v>
      </c>
      <c r="AB10">
        <f>VLOOKUP($B10,[7]分省年度数据!$A$1:$IV$65536,15,FALSE)</f>
        <v>97</v>
      </c>
      <c r="AC10">
        <f>VLOOKUP($B10,[8]分省年度数据!$A$1:$IV$65536,15,FALSE)</f>
        <v>13.03</v>
      </c>
      <c r="AD10">
        <f>VLOOKUP($B10,[9]分省年度数据!$A$1:$IV$65536,15,FALSE)</f>
        <v>160.07</v>
      </c>
      <c r="AE10">
        <f>VLOOKUP($B10,[10]分省年度数据!$A$1:$IV$65536,15,FALSE)</f>
        <v>10.1</v>
      </c>
      <c r="AF10">
        <f>VLOOKUP($B10,[11]分省年度数据!$A$1:$IV$65536,15,FALSE)</f>
        <v>12.51</v>
      </c>
      <c r="AG10">
        <f>VLOOKUP($B10,[12]分省年度数据!$A$1:$IV$65536,15,FALSE)</f>
        <v>15.51</v>
      </c>
      <c r="AH10">
        <f>VLOOKUP($B10,[13]分省年度数据!$A$1:$IV$65536,15,FALSE)</f>
        <v>5582736</v>
      </c>
      <c r="AI10">
        <f>VLOOKUP($B10,[14]分省年度数据!$A$1:$IV$65536,15,FALSE)</f>
        <v>417.28</v>
      </c>
      <c r="AJ10">
        <f>VLOOKUP($B10,[15]分省年度数据!$A$1:$IV$65536,15,FALSE)</f>
        <v>2176</v>
      </c>
    </row>
    <row r="11" spans="1:36" x14ac:dyDescent="0.2">
      <c r="A11">
        <v>32</v>
      </c>
      <c r="B11" t="s">
        <v>10</v>
      </c>
      <c r="C11">
        <v>2010</v>
      </c>
      <c r="D11" t="s">
        <v>34</v>
      </c>
      <c r="H11">
        <f>VLOOKUP(B11,[1]分省年度数据!$A$1:$IV$65536,15,FALSE)</f>
        <v>7869</v>
      </c>
      <c r="I11" s="2">
        <f>VLOOKUP(B11,[2]分省年度数据!$A$1:$IV$65536,15,FALSE)</f>
        <v>743.7</v>
      </c>
      <c r="J11" s="2">
        <f t="shared" si="0"/>
        <v>9.4510102935569967E-2</v>
      </c>
      <c r="P11">
        <v>6147.5107692307693</v>
      </c>
      <c r="Q11" s="4">
        <v>17006</v>
      </c>
      <c r="R11">
        <f t="shared" si="1"/>
        <v>0.36149069559160113</v>
      </c>
      <c r="V11" t="s">
        <v>73</v>
      </c>
      <c r="X11">
        <f>VLOOKUP(B11,[3]分省年度数据!$A$1:$IV$65536,15,FALSE)</f>
        <v>220.37</v>
      </c>
      <c r="Y11">
        <f>VLOOKUP(B11,[4]分省年度数据!$A$1:$IV$65536,15,FALSE)</f>
        <v>41266</v>
      </c>
      <c r="Z11">
        <f>VLOOKUP(B11,[5]分省年度数据!$A$1:$O$65536,15,FALSE)</f>
        <v>30956</v>
      </c>
      <c r="AA11">
        <f>VLOOKUP($B11,[6]分省年度数据!$A$1:$IV$65536,15,FALSE)</f>
        <v>26.95</v>
      </c>
      <c r="AB11">
        <f>VLOOKUP($B11,[7]分省年度数据!$A$1:$IV$65536,15,FALSE)</f>
        <v>44</v>
      </c>
      <c r="AC11">
        <f>VLOOKUP($B11,[8]分省年度数据!$A$1:$IV$65536,15,FALSE)</f>
        <v>11.3</v>
      </c>
      <c r="AD11">
        <f>VLOOKUP($B11,[9]分省年度数据!$A$1:$IV$65536,15,FALSE)</f>
        <v>249.69</v>
      </c>
      <c r="AE11">
        <f>VLOOKUP($B11,[10]分省年度数据!$A$1:$IV$65536,15,FALSE)</f>
        <v>13.81</v>
      </c>
      <c r="AF11">
        <f>VLOOKUP($B11,[11]分省年度数据!$A$1:$IV$65536,15,FALSE)</f>
        <v>12.5</v>
      </c>
      <c r="AG11">
        <f>VLOOKUP($B11,[12]分省年度数据!$A$1:$IV$65536,15,FALSE)</f>
        <v>15.98</v>
      </c>
      <c r="AH11">
        <f>VLOOKUP($B11,[13]分省年度数据!$A$1:$IV$65536,15,FALSE)</f>
        <v>13146233</v>
      </c>
      <c r="AI11">
        <f>VLOOKUP($B11,[14]分省年度数据!$A$1:$IV$65536,15,FALSE)</f>
        <v>865.36</v>
      </c>
      <c r="AJ11">
        <f>VLOOKUP($B11,[15]分省年度数据!$A$1:$IV$65536,15,FALSE)</f>
        <v>13793</v>
      </c>
    </row>
    <row r="12" spans="1:36" x14ac:dyDescent="0.2">
      <c r="A12">
        <v>33</v>
      </c>
      <c r="B12" t="s">
        <v>11</v>
      </c>
      <c r="C12">
        <v>2010</v>
      </c>
      <c r="D12" t="s">
        <v>34</v>
      </c>
      <c r="H12">
        <f>VLOOKUP(B12,[1]分省年度数据!$A$1:$IV$65536,15,FALSE)</f>
        <v>5447</v>
      </c>
      <c r="I12" s="2">
        <f>VLOOKUP(B12,[2]分省年度数据!$A$1:$IV$65536,15,FALSE)</f>
        <v>611.6</v>
      </c>
      <c r="J12" s="2">
        <f t="shared" si="0"/>
        <v>0.11228199008628603</v>
      </c>
      <c r="P12">
        <v>10006.02090909091</v>
      </c>
      <c r="Q12" s="4">
        <v>21159</v>
      </c>
      <c r="R12">
        <f t="shared" si="1"/>
        <v>0.47289668269251428</v>
      </c>
      <c r="V12" t="s">
        <v>73</v>
      </c>
      <c r="X12">
        <f>VLOOKUP(B12,[3]分省年度数据!$A$1:$IV$65536,15,FALSE)</f>
        <v>185.43</v>
      </c>
      <c r="Y12">
        <f>VLOOKUP(B12,[4]分省年度数据!$A$1:$IV$65536,15,FALSE)</f>
        <v>39989</v>
      </c>
      <c r="Z12">
        <f>VLOOKUP(B12,[5]分省年度数据!$A$1:$O$65536,15,FALSE)</f>
        <v>29939</v>
      </c>
      <c r="AA12">
        <f>VLOOKUP($B12,[6]分省年度数据!$A$1:$IV$65536,15,FALSE)</f>
        <v>18.41</v>
      </c>
      <c r="AB12">
        <f>VLOOKUP($B12,[7]分省年度数据!$A$1:$IV$65536,15,FALSE)</f>
        <v>61</v>
      </c>
      <c r="AC12">
        <f>VLOOKUP($B12,[8]分省年度数据!$A$1:$IV$65536,15,FALSE)</f>
        <v>11.29</v>
      </c>
      <c r="AD12">
        <f>VLOOKUP($B12,[9]分省年度数据!$A$1:$IV$65536,15,FALSE)</f>
        <v>224.53</v>
      </c>
      <c r="AE12">
        <f>VLOOKUP($B12,[10]分省年度数据!$A$1:$IV$65536,15,FALSE)</f>
        <v>14.12</v>
      </c>
      <c r="AF12">
        <f>VLOOKUP($B12,[11]分省年度数据!$A$1:$IV$65536,15,FALSE)</f>
        <v>13.87</v>
      </c>
      <c r="AG12">
        <f>VLOOKUP($B12,[12]分省年度数据!$A$1:$IV$65536,15,FALSE)</f>
        <v>19.39</v>
      </c>
      <c r="AH12">
        <f>VLOOKUP($B12,[13]分省年度数据!$A$1:$IV$65536,15,FALSE)</f>
        <v>10625688</v>
      </c>
      <c r="AI12">
        <f>VLOOKUP($B12,[14]分省年度数据!$A$1:$IV$65536,15,FALSE)</f>
        <v>606.54</v>
      </c>
      <c r="AJ12">
        <f>VLOOKUP($B12,[15]分省年度数据!$A$1:$IV$65536,15,FALSE)</f>
        <v>21698</v>
      </c>
    </row>
    <row r="13" spans="1:36" x14ac:dyDescent="0.2">
      <c r="A13">
        <v>34</v>
      </c>
      <c r="B13" t="s">
        <v>12</v>
      </c>
      <c r="C13">
        <v>2010</v>
      </c>
      <c r="D13" t="s">
        <v>34</v>
      </c>
      <c r="H13">
        <f>VLOOKUP(B13,[1]分省年度数据!$A$1:$IV$65536,15,FALSE)</f>
        <v>5957</v>
      </c>
      <c r="I13" s="2">
        <f>VLOOKUP(B13,[2]分省年度数据!$A$1:$IV$65536,15,FALSE)</f>
        <v>1640</v>
      </c>
      <c r="J13" s="2">
        <f t="shared" si="0"/>
        <v>0.27530636226288402</v>
      </c>
      <c r="P13">
        <v>4438.9137499999997</v>
      </c>
      <c r="Q13" s="4">
        <v>9955</v>
      </c>
      <c r="R13">
        <f t="shared" si="1"/>
        <v>0.4458979156202913</v>
      </c>
      <c r="V13" t="s">
        <v>74</v>
      </c>
      <c r="X13">
        <f>VLOOKUP(B13,[3]分省年度数据!$A$1:$IV$65536,15,FALSE)</f>
        <v>160.83000000000001</v>
      </c>
      <c r="Y13">
        <f>VLOOKUP(B13,[4]分省年度数据!$A$1:$IV$65536,15,FALSE)</f>
        <v>8948</v>
      </c>
      <c r="Z13">
        <f>VLOOKUP(B13,[5]分省年度数据!$A$1:$O$65536,15,FALSE)</f>
        <v>22997</v>
      </c>
      <c r="AA13">
        <f>VLOOKUP($B13,[6]分省年度数据!$A$1:$IV$65536,15,FALSE)</f>
        <v>18.8</v>
      </c>
      <c r="AB13">
        <f>VLOOKUP($B13,[7]分省年度数据!$A$1:$IV$65536,15,FALSE)</f>
        <v>31</v>
      </c>
      <c r="AC13">
        <f>VLOOKUP($B13,[8]分省年度数据!$A$1:$IV$65536,15,FALSE)</f>
        <v>9.7200000000000006</v>
      </c>
      <c r="AD13">
        <f>VLOOKUP($B13,[9]分省年度数据!$A$1:$IV$65536,15,FALSE)</f>
        <v>184.22</v>
      </c>
      <c r="AE13">
        <f>VLOOKUP($B13,[10]分省年度数据!$A$1:$IV$65536,15,FALSE)</f>
        <v>19.079999999999998</v>
      </c>
      <c r="AF13">
        <f>VLOOKUP($B13,[11]分省年度数据!$A$1:$IV$65536,15,FALSE)</f>
        <v>17.100000000000001</v>
      </c>
      <c r="AG13">
        <f>VLOOKUP($B13,[12]分省年度数据!$A$1:$IV$65536,15,FALSE)</f>
        <v>18.739999999999998</v>
      </c>
      <c r="AH13">
        <f>VLOOKUP($B13,[13]分省年度数据!$A$1:$IV$65536,15,FALSE)</f>
        <v>5990868</v>
      </c>
      <c r="AI13">
        <f>VLOOKUP($B13,[14]分省年度数据!$A$1:$IV$65536,15,FALSE)</f>
        <v>386.31</v>
      </c>
      <c r="AJ13">
        <f>VLOOKUP($B13,[15]分省年度数据!$A$1:$IV$65536,15,FALSE)</f>
        <v>7901</v>
      </c>
    </row>
    <row r="14" spans="1:36" x14ac:dyDescent="0.2">
      <c r="A14">
        <v>35</v>
      </c>
      <c r="B14" t="s">
        <v>13</v>
      </c>
      <c r="C14">
        <v>2010</v>
      </c>
      <c r="D14" t="s">
        <v>34</v>
      </c>
      <c r="H14">
        <f>VLOOKUP(B14,[1]分省年度数据!$A$1:$IV$65536,15,FALSE)</f>
        <v>3693</v>
      </c>
      <c r="I14" s="2">
        <f>VLOOKUP(B14,[2]分省年度数据!$A$1:$IV$65536,15,FALSE)</f>
        <v>809.2</v>
      </c>
      <c r="J14" s="2">
        <f t="shared" si="0"/>
        <v>0.21911724884917413</v>
      </c>
      <c r="P14">
        <v>7435.48</v>
      </c>
      <c r="Q14" s="4">
        <v>14566</v>
      </c>
      <c r="R14">
        <f t="shared" si="1"/>
        <v>0.51046821364822181</v>
      </c>
      <c r="V14" t="s">
        <v>75</v>
      </c>
      <c r="X14">
        <f>VLOOKUP(B14,[3]分省年度数据!$A$1:$IV$65536,15,FALSE)</f>
        <v>186.62</v>
      </c>
      <c r="Y14">
        <f>VLOOKUP(B14,[4]分省年度数据!$A$1:$IV$65536,15,FALSE)</f>
        <v>13555</v>
      </c>
      <c r="Z14">
        <f>VLOOKUP(B14,[5]分省年度数据!$A$1:$O$65536,15,FALSE)</f>
        <v>27017</v>
      </c>
      <c r="AA14">
        <f>VLOOKUP($B14,[6]分省年度数据!$A$1:$IV$65536,15,FALSE)</f>
        <v>11.3</v>
      </c>
      <c r="AB14">
        <f>VLOOKUP($B14,[7]分省年度数据!$A$1:$IV$65536,15,FALSE)</f>
        <v>41</v>
      </c>
      <c r="AC14">
        <f>VLOOKUP($B14,[8]分省年度数据!$A$1:$IV$65536,15,FALSE)</f>
        <v>9.43</v>
      </c>
      <c r="AD14">
        <f>VLOOKUP($B14,[9]分省年度数据!$A$1:$IV$65536,15,FALSE)</f>
        <v>117.58</v>
      </c>
      <c r="AE14">
        <f>VLOOKUP($B14,[10]分省年度数据!$A$1:$IV$65536,15,FALSE)</f>
        <v>13.55</v>
      </c>
      <c r="AF14">
        <f>VLOOKUP($B14,[11]分省年度数据!$A$1:$IV$65536,15,FALSE)</f>
        <v>12.84</v>
      </c>
      <c r="AG14">
        <f>VLOOKUP($B14,[12]分省年度数据!$A$1:$IV$65536,15,FALSE)</f>
        <v>15.25</v>
      </c>
      <c r="AH14">
        <f>VLOOKUP($B14,[13]分省年度数据!$A$1:$IV$65536,15,FALSE)</f>
        <v>5341118</v>
      </c>
      <c r="AI14">
        <f>VLOOKUP($B14,[14]分省年度数据!$A$1:$IV$65536,15,FALSE)</f>
        <v>327.77</v>
      </c>
      <c r="AJ14">
        <f>VLOOKUP($B14,[15]分省年度数据!$A$1:$IV$65536,15,FALSE)</f>
        <v>12714</v>
      </c>
    </row>
    <row r="15" spans="1:36" x14ac:dyDescent="0.2">
      <c r="A15">
        <v>36</v>
      </c>
      <c r="B15" t="s">
        <v>14</v>
      </c>
      <c r="C15">
        <v>2010</v>
      </c>
      <c r="D15" t="s">
        <v>34</v>
      </c>
      <c r="H15">
        <f>VLOOKUP(B15,[1]分省年度数据!$A$1:$IV$65536,15,FALSE)</f>
        <v>4462</v>
      </c>
      <c r="I15" s="2">
        <f>VLOOKUP(B15,[2]分省年度数据!$A$1:$IV$65536,15,FALSE)</f>
        <v>2184.6</v>
      </c>
      <c r="J15" s="2">
        <f t="shared" si="0"/>
        <v>0.48960107575078438</v>
      </c>
      <c r="P15">
        <v>4116.3118181818181</v>
      </c>
      <c r="Q15" s="4">
        <v>10217</v>
      </c>
      <c r="R15">
        <f t="shared" si="1"/>
        <v>0.40288850133912285</v>
      </c>
      <c r="V15" t="s">
        <v>76</v>
      </c>
      <c r="X15">
        <f>VLOOKUP(B15,[3]分省年度数据!$A$1:$IV$65536,15,FALSE)</f>
        <v>184.35</v>
      </c>
      <c r="Y15">
        <f>VLOOKUP(B15,[4]分省年度数据!$A$1:$IV$65536,15,FALSE)</f>
        <v>9934</v>
      </c>
      <c r="Z15">
        <f>VLOOKUP(B15,[5]分省年度数据!$A$1:$O$65536,15,FALSE)</f>
        <v>34068</v>
      </c>
      <c r="AA15">
        <f>VLOOKUP($B15,[6]分省年度数据!$A$1:$IV$65536,15,FALSE)</f>
        <v>12.46</v>
      </c>
      <c r="AB15">
        <f>VLOOKUP($B15,[7]分省年度数据!$A$1:$IV$65536,15,FALSE)</f>
        <v>34</v>
      </c>
      <c r="AC15">
        <f>VLOOKUP($B15,[8]分省年度数据!$A$1:$IV$65536,15,FALSE)</f>
        <v>9.24</v>
      </c>
      <c r="AD15">
        <f>VLOOKUP($B15,[9]分省年度数据!$A$1:$IV$65536,15,FALSE)</f>
        <v>150.02000000000001</v>
      </c>
      <c r="AE15">
        <f>VLOOKUP($B15,[10]分省年度数据!$A$1:$IV$65536,15,FALSE)</f>
        <v>15.78</v>
      </c>
      <c r="AF15">
        <f>VLOOKUP($B15,[11]分省年度数据!$A$1:$IV$65536,15,FALSE)</f>
        <v>16.61</v>
      </c>
      <c r="AG15">
        <f>VLOOKUP($B15,[12]分省年度数据!$A$1:$IV$65536,15,FALSE)</f>
        <v>21</v>
      </c>
      <c r="AH15">
        <f>VLOOKUP($B15,[13]分省年度数据!$A$1:$IV$65536,15,FALSE)</f>
        <v>4494597</v>
      </c>
      <c r="AI15">
        <f>VLOOKUP($B15,[14]分省年度数据!$A$1:$IV$65536,15,FALSE)</f>
        <v>297.5</v>
      </c>
      <c r="AJ15">
        <f>VLOOKUP($B15,[15]分省年度数据!$A$1:$IV$65536,15,FALSE)</f>
        <v>4126</v>
      </c>
    </row>
    <row r="16" spans="1:36" x14ac:dyDescent="0.2">
      <c r="A16">
        <v>37</v>
      </c>
      <c r="B16" t="s">
        <v>15</v>
      </c>
      <c r="C16">
        <v>2010</v>
      </c>
      <c r="D16" t="s">
        <v>34</v>
      </c>
      <c r="H16">
        <f>VLOOKUP(B16,[1]分省年度数据!$A$1:$IV$65536,15,FALSE)</f>
        <v>9588</v>
      </c>
      <c r="I16" s="2">
        <f>VLOOKUP(B16,[2]分省年度数据!$A$1:$IV$65536,15,FALSE)</f>
        <v>2226.3000000000002</v>
      </c>
      <c r="J16" s="2">
        <f t="shared" si="0"/>
        <v>0.23219649561952443</v>
      </c>
      <c r="P16">
        <v>4401.3100000000004</v>
      </c>
      <c r="Q16" s="4">
        <v>12922</v>
      </c>
      <c r="R16">
        <f t="shared" si="1"/>
        <v>0.34060594335242228</v>
      </c>
      <c r="V16" t="s">
        <v>78</v>
      </c>
      <c r="X16">
        <f>VLOOKUP(B16,[3]分省年度数据!$A$1:$IV$65536,15,FALSE)</f>
        <v>129.52000000000001</v>
      </c>
      <c r="Y16">
        <f>VLOOKUP(B16,[4]分省年度数据!$A$1:$IV$65536,15,FALSE)</f>
        <v>39470</v>
      </c>
      <c r="Z16">
        <f>VLOOKUP(B16,[5]分省年度数据!$A$1:$O$65536,15,FALSE)</f>
        <v>66967</v>
      </c>
      <c r="AA16">
        <f>VLOOKUP($B16,[6]分省年度数据!$A$1:$IV$65536,15,FALSE)</f>
        <v>38.229999999999997</v>
      </c>
      <c r="AB16">
        <f>VLOOKUP($B16,[7]分省年度数据!$A$1:$IV$65536,15,FALSE)</f>
        <v>47</v>
      </c>
      <c r="AC16">
        <f>VLOOKUP($B16,[8]分省年度数据!$A$1:$IV$65536,15,FALSE)</f>
        <v>9.42</v>
      </c>
      <c r="AD16">
        <f>VLOOKUP($B16,[9]分省年度数据!$A$1:$IV$65536,15,FALSE)</f>
        <v>250.77</v>
      </c>
      <c r="AE16">
        <f>VLOOKUP($B16,[10]分省年度数据!$A$1:$IV$65536,15,FALSE)</f>
        <v>13.69</v>
      </c>
      <c r="AF16">
        <f>VLOOKUP($B16,[11]分省年度数据!$A$1:$IV$65536,15,FALSE)</f>
        <v>13.37</v>
      </c>
      <c r="AG16">
        <f>VLOOKUP($B16,[12]分省年度数据!$A$1:$IV$65536,15,FALSE)</f>
        <v>16.239999999999998</v>
      </c>
      <c r="AH16">
        <f>VLOOKUP($B16,[13]分省年度数据!$A$1:$IV$65536,15,FALSE)</f>
        <v>10395900</v>
      </c>
      <c r="AI16">
        <f>VLOOKUP($B16,[14]分省年度数据!$A$1:$IV$65536,15,FALSE)</f>
        <v>770.45</v>
      </c>
      <c r="AJ16">
        <f>VLOOKUP($B16,[15]分省年度数据!$A$1:$IV$65536,15,FALSE)</f>
        <v>14560</v>
      </c>
    </row>
    <row r="17" spans="1:36" x14ac:dyDescent="0.2">
      <c r="A17">
        <v>41</v>
      </c>
      <c r="B17" t="s">
        <v>16</v>
      </c>
      <c r="C17">
        <v>2010</v>
      </c>
      <c r="D17" t="s">
        <v>35</v>
      </c>
      <c r="H17">
        <f>VLOOKUP(B17,[1]分省年度数据!$A$1:$IV$65536,15,FALSE)</f>
        <v>9405</v>
      </c>
      <c r="I17" s="2">
        <f>VLOOKUP(B17,[2]分省年度数据!$A$1:$IV$65536,15,FALSE)</f>
        <v>1843.8</v>
      </c>
      <c r="J17" s="2">
        <f t="shared" si="0"/>
        <v>0.19604465709728866</v>
      </c>
      <c r="P17">
        <v>3252.292352941176</v>
      </c>
      <c r="Q17" s="4">
        <v>9520</v>
      </c>
      <c r="R17">
        <f t="shared" si="1"/>
        <v>0.34162734799802269</v>
      </c>
      <c r="X17">
        <f>VLOOKUP(B17,[3]分省年度数据!$A$1:$IV$65536,15,FALSE)</f>
        <v>109.1</v>
      </c>
      <c r="Y17">
        <f>VLOOKUP(B17,[4]分省年度数据!$A$1:$IV$65536,15,FALSE)</f>
        <v>16362</v>
      </c>
      <c r="Z17">
        <f>VLOOKUP(B17,[5]分省年度数据!$A$1:$O$65536,15,FALSE)</f>
        <v>75741</v>
      </c>
      <c r="AA17">
        <f>VLOOKUP($B17,[6]分省年度数据!$A$1:$IV$65536,15,FALSE)</f>
        <v>32.76</v>
      </c>
      <c r="AB17">
        <f>VLOOKUP($B17,[7]分省年度数据!$A$1:$IV$65536,15,FALSE)</f>
        <v>35</v>
      </c>
      <c r="AC17">
        <f>VLOOKUP($B17,[8]分省年度数据!$A$1:$IV$65536,15,FALSE)</f>
        <v>10.32</v>
      </c>
      <c r="AD17">
        <f>VLOOKUP($B17,[9]分省年度数据!$A$1:$IV$65536,15,FALSE)</f>
        <v>270.20999999999998</v>
      </c>
      <c r="AE17">
        <f>VLOOKUP($B17,[10]分省年度数据!$A$1:$IV$65536,15,FALSE)</f>
        <v>18.420000000000002</v>
      </c>
      <c r="AF17">
        <f>VLOOKUP($B17,[11]分省年度数据!$A$1:$IV$65536,15,FALSE)</f>
        <v>16.97</v>
      </c>
      <c r="AG17">
        <f>VLOOKUP($B17,[12]分省年度数据!$A$1:$IV$65536,15,FALSE)</f>
        <v>21.83</v>
      </c>
      <c r="AH17">
        <f>VLOOKUP($B17,[13]分省年度数据!$A$1:$IV$65536,15,FALSE)</f>
        <v>9111164</v>
      </c>
      <c r="AI17">
        <f>VLOOKUP($B17,[14]分省年度数据!$A$1:$IV$65536,15,FALSE)</f>
        <v>609.37</v>
      </c>
      <c r="AJ17">
        <f>VLOOKUP($B17,[15]分省年度数据!$A$1:$IV$65536,15,FALSE)</f>
        <v>7890</v>
      </c>
    </row>
    <row r="18" spans="1:36" x14ac:dyDescent="0.2">
      <c r="A18">
        <v>42</v>
      </c>
      <c r="B18" t="s">
        <v>17</v>
      </c>
      <c r="C18">
        <v>2010</v>
      </c>
      <c r="D18" t="s">
        <v>35</v>
      </c>
      <c r="H18">
        <f>VLOOKUP(B18,[1]分省年度数据!$A$1:$IV$65536,15,FALSE)</f>
        <v>5728</v>
      </c>
      <c r="I18" s="2">
        <f>VLOOKUP(B18,[2]分省年度数据!$A$1:$IV$65536,15,FALSE)</f>
        <v>2362.5</v>
      </c>
      <c r="J18" s="2">
        <f t="shared" si="0"/>
        <v>0.41244762569832405</v>
      </c>
      <c r="P18">
        <v>3864.1941666666671</v>
      </c>
      <c r="Q18" s="4">
        <v>11069</v>
      </c>
      <c r="R18">
        <f t="shared" si="1"/>
        <v>0.34910056614569224</v>
      </c>
      <c r="X18">
        <f>VLOOKUP(B18,[3]分省年度数据!$A$1:$IV$65536,15,FALSE)</f>
        <v>211.54</v>
      </c>
      <c r="Y18">
        <f>VLOOKUP(B18,[4]分省年度数据!$A$1:$IV$65536,15,FALSE)</f>
        <v>16706</v>
      </c>
      <c r="Z18">
        <f>VLOOKUP(B18,[5]分省年度数据!$A$1:$O$65536,15,FALSE)</f>
        <v>34269</v>
      </c>
      <c r="AA18">
        <f>VLOOKUP($B18,[6]分省年度数据!$A$1:$IV$65536,15,FALSE)</f>
        <v>20.04</v>
      </c>
      <c r="AB18">
        <f>VLOOKUP($B18,[7]分省年度数据!$A$1:$IV$65536,15,FALSE)</f>
        <v>42</v>
      </c>
      <c r="AC18">
        <f>VLOOKUP($B18,[8]分省年度数据!$A$1:$IV$65536,15,FALSE)</f>
        <v>10.51</v>
      </c>
      <c r="AD18">
        <f>VLOOKUP($B18,[9]分省年度数据!$A$1:$IV$65536,15,FALSE)</f>
        <v>179.13</v>
      </c>
      <c r="AE18">
        <f>VLOOKUP($B18,[10]分省年度数据!$A$1:$IV$65536,15,FALSE)</f>
        <v>17.399999999999999</v>
      </c>
      <c r="AF18">
        <f>VLOOKUP($B18,[11]分省年度数据!$A$1:$IV$65536,15,FALSE)</f>
        <v>13.91</v>
      </c>
      <c r="AG18">
        <f>VLOOKUP($B18,[12]分省年度数据!$A$1:$IV$65536,15,FALSE)</f>
        <v>18.64</v>
      </c>
      <c r="AH18">
        <f>VLOOKUP($B18,[13]分省年度数据!$A$1:$IV$65536,15,FALSE)</f>
        <v>5869164</v>
      </c>
      <c r="AI18">
        <f>VLOOKUP($B18,[14]分省年度数据!$A$1:$IV$65536,15,FALSE)</f>
        <v>366.57</v>
      </c>
      <c r="AJ18">
        <f>VLOOKUP($B18,[15]分省年度数据!$A$1:$IV$65536,15,FALSE)</f>
        <v>6543</v>
      </c>
    </row>
    <row r="19" spans="1:36" x14ac:dyDescent="0.2">
      <c r="A19">
        <v>43</v>
      </c>
      <c r="B19" t="s">
        <v>18</v>
      </c>
      <c r="C19">
        <v>2010</v>
      </c>
      <c r="D19" t="s">
        <v>35</v>
      </c>
      <c r="H19">
        <f>VLOOKUP(B19,[1]分省年度数据!$A$1:$IV$65536,15,FALSE)</f>
        <v>6570</v>
      </c>
      <c r="I19" s="2">
        <f>VLOOKUP(B19,[2]分省年度数据!$A$1:$IV$65536,15,FALSE)</f>
        <v>2283.9</v>
      </c>
      <c r="J19" s="2">
        <f t="shared" si="0"/>
        <v>0.34762557077625572</v>
      </c>
      <c r="P19">
        <v>3375.34</v>
      </c>
      <c r="Q19" s="4">
        <v>10861</v>
      </c>
      <c r="R19">
        <f t="shared" si="1"/>
        <v>0.31077617162323912</v>
      </c>
      <c r="V19" t="s">
        <v>70</v>
      </c>
      <c r="X19">
        <f>VLOOKUP(B19,[3]分省年度数据!$A$1:$IV$65536,15,FALSE)</f>
        <v>220.38</v>
      </c>
      <c r="Y19">
        <f>VLOOKUP(B19,[4]分省年度数据!$A$1:$IV$65536,15,FALSE)</f>
        <v>14791</v>
      </c>
      <c r="Z19">
        <f>VLOOKUP(B19,[5]分省年度数据!$A$1:$O$65536,15,FALSE)</f>
        <v>59359</v>
      </c>
      <c r="AA19">
        <f>VLOOKUP($B19,[6]分省年度数据!$A$1:$IV$65536,15,FALSE)</f>
        <v>23.35</v>
      </c>
      <c r="AB19">
        <f>VLOOKUP($B19,[7]分省年度数据!$A$1:$IV$65536,15,FALSE)</f>
        <v>38</v>
      </c>
      <c r="AC19">
        <f>VLOOKUP($B19,[8]分省年度数据!$A$1:$IV$65536,15,FALSE)</f>
        <v>9.94</v>
      </c>
      <c r="AD19">
        <f>VLOOKUP($B19,[9]分省年度数据!$A$1:$IV$65536,15,FALSE)</f>
        <v>180.44</v>
      </c>
      <c r="AE19">
        <f>VLOOKUP($B19,[10]分省年度数据!$A$1:$IV$65536,15,FALSE)</f>
        <v>15.02</v>
      </c>
      <c r="AF19">
        <f>VLOOKUP($B19,[11]分省年度数据!$A$1:$IV$65536,15,FALSE)</f>
        <v>12.45</v>
      </c>
      <c r="AG19">
        <f>VLOOKUP($B19,[12]分省年度数据!$A$1:$IV$65536,15,FALSE)</f>
        <v>19.16</v>
      </c>
      <c r="AH19">
        <f>VLOOKUP($B19,[13]分省年度数据!$A$1:$IV$65536,15,FALSE)</f>
        <v>6497608</v>
      </c>
      <c r="AI19">
        <f>VLOOKUP($B19,[14]分省年度数据!$A$1:$IV$65536,15,FALSE)</f>
        <v>403.1</v>
      </c>
      <c r="AJ19">
        <f>VLOOKUP($B19,[15]分省年度数据!$A$1:$IV$65536,15,FALSE)</f>
        <v>8413</v>
      </c>
    </row>
    <row r="20" spans="1:36" x14ac:dyDescent="0.2">
      <c r="A20">
        <v>44</v>
      </c>
      <c r="B20" t="s">
        <v>19</v>
      </c>
      <c r="C20">
        <v>2010</v>
      </c>
      <c r="D20" t="s">
        <v>35</v>
      </c>
      <c r="H20">
        <f>VLOOKUP(B20,[1]分省年度数据!$A$1:$IV$65536,15,FALSE)</f>
        <v>10441</v>
      </c>
      <c r="I20" s="2">
        <f>VLOOKUP(B20,[2]分省年度数据!$A$1:$IV$65536,15,FALSE)</f>
        <v>1087.5999999999999</v>
      </c>
      <c r="J20" s="2">
        <f t="shared" si="0"/>
        <v>0.10416626759888899</v>
      </c>
      <c r="P20">
        <v>6371.3652380952371</v>
      </c>
      <c r="Q20" s="4">
        <v>16579</v>
      </c>
      <c r="R20">
        <f t="shared" si="1"/>
        <v>0.38430334990622095</v>
      </c>
      <c r="V20" t="s">
        <v>71</v>
      </c>
      <c r="X20">
        <f>VLOOKUP(B20,[3]分省年度数据!$A$1:$IV$65536,15,FALSE)</f>
        <v>249.96</v>
      </c>
      <c r="Y20">
        <f>VLOOKUP(B20,[4]分省年度数据!$A$1:$IV$65536,15,FALSE)</f>
        <v>69485</v>
      </c>
      <c r="Z20">
        <f>VLOOKUP(B20,[5]分省年度数据!$A$1:$O$65536,15,FALSE)</f>
        <v>44880</v>
      </c>
      <c r="AA20">
        <f>VLOOKUP($B20,[6]分省年度数据!$A$1:$IV$65536,15,FALSE)</f>
        <v>30.01</v>
      </c>
      <c r="AB20">
        <f>VLOOKUP($B20,[7]分省年度数据!$A$1:$IV$65536,15,FALSE)</f>
        <v>53</v>
      </c>
      <c r="AC20">
        <f>VLOOKUP($B20,[8]分省年度数据!$A$1:$IV$65536,15,FALSE)</f>
        <v>9.4</v>
      </c>
      <c r="AD20">
        <f>VLOOKUP($B20,[9]分省年度数据!$A$1:$IV$65536,15,FALSE)</f>
        <v>304.04000000000002</v>
      </c>
      <c r="AE20">
        <f>VLOOKUP($B20,[10]分省年度数据!$A$1:$IV$65536,15,FALSE)</f>
        <v>16.71</v>
      </c>
      <c r="AF20">
        <f>VLOOKUP($B20,[11]分省年度数据!$A$1:$IV$65536,15,FALSE)</f>
        <v>18.77</v>
      </c>
      <c r="AG20">
        <f>VLOOKUP($B20,[12]分省年度数据!$A$1:$IV$65536,15,FALSE)</f>
        <v>19.7</v>
      </c>
      <c r="AH20">
        <f>VLOOKUP($B20,[13]分省年度数据!$A$1:$IV$65536,15,FALSE)</f>
        <v>15327348</v>
      </c>
      <c r="AI20">
        <f>VLOOKUP($B20,[14]分省年度数据!$A$1:$IV$65536,15,FALSE)</f>
        <v>921.48</v>
      </c>
      <c r="AJ20">
        <f>VLOOKUP($B20,[15]分省年度数据!$A$1:$IV$65536,15,FALSE)</f>
        <v>30370</v>
      </c>
    </row>
    <row r="21" spans="1:36" x14ac:dyDescent="0.2">
      <c r="A21">
        <v>45</v>
      </c>
      <c r="B21" t="s">
        <v>20</v>
      </c>
      <c r="C21">
        <v>2010</v>
      </c>
      <c r="D21" t="s">
        <v>35</v>
      </c>
      <c r="H21">
        <f>VLOOKUP(B21,[1]分省年度数据!$A$1:$IV$65536,15,FALSE)</f>
        <v>4610</v>
      </c>
      <c r="I21" s="2">
        <f>VLOOKUP(B21,[2]分省年度数据!$A$1:$IV$65536,15,FALSE)</f>
        <v>2560.6999999999998</v>
      </c>
      <c r="J21" s="2">
        <f t="shared" si="0"/>
        <v>0.55546637744034699</v>
      </c>
      <c r="P21">
        <v>3598.1728571428571</v>
      </c>
      <c r="Q21" s="4">
        <v>9739</v>
      </c>
      <c r="R21">
        <f t="shared" si="1"/>
        <v>0.36946019685212622</v>
      </c>
      <c r="X21">
        <f>VLOOKUP(B21,[3]分省年度数据!$A$1:$IV$65536,15,FALSE)</f>
        <v>249.7</v>
      </c>
      <c r="Y21">
        <f>VLOOKUP(B21,[4]分省年度数据!$A$1:$IV$65536,15,FALSE)</f>
        <v>8099</v>
      </c>
      <c r="Z21">
        <f>VLOOKUP(B21,[5]分省年度数据!$A$1:$O$65536,15,FALSE)</f>
        <v>32741</v>
      </c>
      <c r="AA21">
        <f>VLOOKUP($B21,[6]分省年度数据!$A$1:$IV$65536,15,FALSE)</f>
        <v>14.37</v>
      </c>
      <c r="AB21">
        <f>VLOOKUP($B21,[7]分省年度数据!$A$1:$IV$65536,15,FALSE)</f>
        <v>36</v>
      </c>
      <c r="AC21">
        <f>VLOOKUP($B21,[8]分省年度数据!$A$1:$IV$65536,15,FALSE)</f>
        <v>9.56</v>
      </c>
      <c r="AD21">
        <f>VLOOKUP($B21,[9]分省年度数据!$A$1:$IV$65536,15,FALSE)</f>
        <v>165.49</v>
      </c>
      <c r="AE21">
        <f>VLOOKUP($B21,[10]分省年度数据!$A$1:$IV$65536,15,FALSE)</f>
        <v>17.899999999999999</v>
      </c>
      <c r="AF21">
        <f>VLOOKUP($B21,[11]分省年度数据!$A$1:$IV$65536,15,FALSE)</f>
        <v>16.88</v>
      </c>
      <c r="AG21">
        <f>VLOOKUP($B21,[12]分省年度数据!$A$1:$IV$65536,15,FALSE)</f>
        <v>19.53</v>
      </c>
      <c r="AH21">
        <f>VLOOKUP($B21,[13]分省年度数据!$A$1:$IV$65536,15,FALSE)</f>
        <v>4941416</v>
      </c>
      <c r="AI21">
        <f>VLOOKUP($B21,[14]分省年度数据!$A$1:$IV$65536,15,FALSE)</f>
        <v>366.84</v>
      </c>
      <c r="AJ21">
        <f>VLOOKUP($B21,[15]分省年度数据!$A$1:$IV$65536,15,FALSE)</f>
        <v>4351</v>
      </c>
    </row>
    <row r="22" spans="1:36" x14ac:dyDescent="0.2">
      <c r="A22">
        <v>46</v>
      </c>
      <c r="B22" t="s">
        <v>21</v>
      </c>
      <c r="C22">
        <v>2010</v>
      </c>
      <c r="D22" t="s">
        <v>35</v>
      </c>
      <c r="H22">
        <f>VLOOKUP(B22,[1]分省年度数据!$A$1:$IV$65536,15,FALSE)</f>
        <v>869</v>
      </c>
      <c r="I22" s="2">
        <f>VLOOKUP(B22,[2]分省年度数据!$A$1:$IV$65536,15,FALSE)</f>
        <v>437.7</v>
      </c>
      <c r="J22" s="2">
        <f t="shared" si="0"/>
        <v>0.50368239355581124</v>
      </c>
      <c r="P22">
        <v>9224.3950000000004</v>
      </c>
      <c r="Q22" s="4">
        <v>10342</v>
      </c>
      <c r="R22">
        <f t="shared" si="1"/>
        <v>0.89193531231870049</v>
      </c>
      <c r="X22">
        <f>VLOOKUP(B22,[3]分省年度数据!$A$1:$IV$65536,15,FALSE)</f>
        <v>264.5</v>
      </c>
      <c r="Y22">
        <f>VLOOKUP(B22,[4]分省年度数据!$A$1:$IV$65536,15,FALSE)</f>
        <v>3818</v>
      </c>
      <c r="Z22">
        <f>VLOOKUP(B22,[5]分省年度数据!$A$1:$O$65536,15,FALSE)</f>
        <v>4678</v>
      </c>
      <c r="AA22">
        <f>VLOOKUP($B22,[6]分省年度数据!$A$1:$IV$65536,15,FALSE)</f>
        <v>2.6</v>
      </c>
      <c r="AB22">
        <f>VLOOKUP($B22,[7]分省年度数据!$A$1:$IV$65536,15,FALSE)</f>
        <v>44</v>
      </c>
      <c r="AC22">
        <f>VLOOKUP($B22,[8]分省年度数据!$A$1:$IV$65536,15,FALSE)</f>
        <v>10.31</v>
      </c>
      <c r="AD22">
        <f>VLOOKUP($B22,[9]分省年度数据!$A$1:$IV$65536,15,FALSE)</f>
        <v>34.82</v>
      </c>
      <c r="AE22">
        <f>VLOOKUP($B22,[10]分省年度数据!$A$1:$IV$65536,15,FALSE)</f>
        <v>16.89</v>
      </c>
      <c r="AF22">
        <f>VLOOKUP($B22,[11]分省年度数据!$A$1:$IV$65536,15,FALSE)</f>
        <v>16.82</v>
      </c>
      <c r="AG22">
        <f>VLOOKUP($B22,[12]分省年度数据!$A$1:$IV$65536,15,FALSE)</f>
        <v>14.99</v>
      </c>
      <c r="AH22">
        <f>VLOOKUP($B22,[13]分省年度数据!$A$1:$IV$65536,15,FALSE)</f>
        <v>1422673</v>
      </c>
      <c r="AI22">
        <f>VLOOKUP($B22,[14]分省年度数据!$A$1:$IV$65536,15,FALSE)</f>
        <v>98.33</v>
      </c>
      <c r="AJ22">
        <f>VLOOKUP($B22,[15]分省年度数据!$A$1:$IV$65536,15,FALSE)</f>
        <v>1488</v>
      </c>
    </row>
    <row r="23" spans="1:36" x14ac:dyDescent="0.2">
      <c r="A23">
        <v>50</v>
      </c>
      <c r="B23" t="s">
        <v>22</v>
      </c>
      <c r="C23">
        <v>2010</v>
      </c>
      <c r="D23" t="s">
        <v>36</v>
      </c>
      <c r="H23">
        <f>VLOOKUP(B23,[1]分省年度数据!$A$1:$IV$65536,15,FALSE)</f>
        <v>2885</v>
      </c>
      <c r="I23" s="2">
        <f>VLOOKUP(B23,[2]分省年度数据!$A$1:$IV$65536,15,FALSE)</f>
        <v>1182.7</v>
      </c>
      <c r="J23" s="2">
        <f t="shared" si="0"/>
        <v>0.40994800693240901</v>
      </c>
      <c r="P23">
        <v>5079.93</v>
      </c>
      <c r="Q23" s="4">
        <v>10984</v>
      </c>
      <c r="R23">
        <f t="shared" si="1"/>
        <v>0.46248452294246178</v>
      </c>
      <c r="V23" t="s">
        <v>72</v>
      </c>
      <c r="X23">
        <f>VLOOKUP(B23,[3]分省年度数据!$A$1:$IV$65536,15,FALSE)</f>
        <v>136.75</v>
      </c>
      <c r="Y23">
        <f>VLOOKUP(B23,[4]分省年度数据!$A$1:$IV$65536,15,FALSE)</f>
        <v>11183</v>
      </c>
      <c r="Z23">
        <f>VLOOKUP(B23,[5]分省年度数据!$A$1:$O$65536,15,FALSE)</f>
        <v>17495</v>
      </c>
      <c r="AA23">
        <f>VLOOKUP($B23,[6]分省年度数据!$A$1:$IV$65536,15,FALSE)</f>
        <v>10.36</v>
      </c>
      <c r="AB23">
        <f>VLOOKUP($B23,[7]分省年度数据!$A$1:$IV$65536,15,FALSE)</f>
        <v>34</v>
      </c>
      <c r="AC23">
        <f>VLOOKUP($B23,[8]分省年度数据!$A$1:$IV$65536,15,FALSE)</f>
        <v>10.97</v>
      </c>
      <c r="AD23">
        <f>VLOOKUP($B23,[9]分省年度数据!$A$1:$IV$65536,15,FALSE)</f>
        <v>94.87</v>
      </c>
      <c r="AE23">
        <f>VLOOKUP($B23,[10]分省年度数据!$A$1:$IV$65536,15,FALSE)</f>
        <v>19.45</v>
      </c>
      <c r="AF23">
        <f>VLOOKUP($B23,[11]分省年度数据!$A$1:$IV$65536,15,FALSE)</f>
        <v>16.63</v>
      </c>
      <c r="AG23">
        <f>VLOOKUP($B23,[12]分省年度数据!$A$1:$IV$65536,15,FALSE)</f>
        <v>17.23</v>
      </c>
      <c r="AH23">
        <f>VLOOKUP($B23,[13]分省年度数据!$A$1:$IV$65536,15,FALSE)</f>
        <v>4068437</v>
      </c>
      <c r="AI23">
        <f>VLOOKUP($B23,[14]分省年度数据!$A$1:$IV$65536,15,FALSE)</f>
        <v>240.46</v>
      </c>
      <c r="AJ23">
        <f>VLOOKUP($B23,[15]分省年度数据!$A$1:$IV$65536,15,FALSE)</f>
        <v>5908</v>
      </c>
    </row>
    <row r="24" spans="1:36" x14ac:dyDescent="0.2">
      <c r="A24">
        <v>51</v>
      </c>
      <c r="B24" t="s">
        <v>23</v>
      </c>
      <c r="C24">
        <v>2010</v>
      </c>
      <c r="D24" t="s">
        <v>36</v>
      </c>
      <c r="H24">
        <f>VLOOKUP(B24,[1]分省年度数据!$A$1:$IV$65536,15,FALSE)</f>
        <v>8045</v>
      </c>
      <c r="I24" s="2">
        <f>VLOOKUP(B24,[2]分省年度数据!$A$1:$IV$65536,15,FALSE)</f>
        <v>4326.3999999999996</v>
      </c>
      <c r="J24" s="2">
        <f t="shared" si="0"/>
        <v>0.53777501553760099</v>
      </c>
      <c r="P24">
        <v>4207.0555555555557</v>
      </c>
      <c r="Q24" s="4">
        <v>9373</v>
      </c>
      <c r="R24">
        <f t="shared" si="1"/>
        <v>0.44884834690659936</v>
      </c>
      <c r="V24" t="s">
        <v>72</v>
      </c>
      <c r="X24">
        <f>VLOOKUP(B24,[3]分省年度数据!$A$1:$IV$65536,15,FALSE)</f>
        <v>196.69</v>
      </c>
      <c r="Y24">
        <f>VLOOKUP(B24,[4]分省年度数据!$A$1:$IV$65536,15,FALSE)</f>
        <v>15239</v>
      </c>
      <c r="Z24">
        <f>VLOOKUP(B24,[5]分省年度数据!$A$1:$O$65536,15,FALSE)</f>
        <v>74283</v>
      </c>
      <c r="AA24">
        <f>VLOOKUP($B24,[6]分省年度数据!$A$1:$IV$65536,15,FALSE)</f>
        <v>30.12</v>
      </c>
      <c r="AB24">
        <f>VLOOKUP($B24,[7]分省年度数据!$A$1:$IV$65536,15,FALSE)</f>
        <v>36</v>
      </c>
      <c r="AC24">
        <f>VLOOKUP($B24,[8]分省年度数据!$A$1:$IV$65536,15,FALSE)</f>
        <v>10.75</v>
      </c>
      <c r="AD24">
        <f>VLOOKUP($B24,[9]分省年度数据!$A$1:$IV$65536,15,FALSE)</f>
        <v>263.33999999999997</v>
      </c>
      <c r="AE24">
        <f>VLOOKUP($B24,[10]分省年度数据!$A$1:$IV$65536,15,FALSE)</f>
        <v>18.21</v>
      </c>
      <c r="AF24">
        <f>VLOOKUP($B24,[11]分省年度数据!$A$1:$IV$65536,15,FALSE)</f>
        <v>16.82</v>
      </c>
      <c r="AG24">
        <f>VLOOKUP($B24,[12]分省年度数据!$A$1:$IV$65536,15,FALSE)</f>
        <v>19.37</v>
      </c>
      <c r="AH24">
        <f>VLOOKUP($B24,[13]分省年度数据!$A$1:$IV$65536,15,FALSE)</f>
        <v>8951781</v>
      </c>
      <c r="AI24">
        <f>VLOOKUP($B24,[14]分省年度数据!$A$1:$IV$65536,15,FALSE)</f>
        <v>540.65</v>
      </c>
      <c r="AJ24">
        <f>VLOOKUP($B24,[15]分省年度数据!$A$1:$IV$65536,15,FALSE)</f>
        <v>13072</v>
      </c>
    </row>
    <row r="25" spans="1:36" x14ac:dyDescent="0.2">
      <c r="A25">
        <v>52</v>
      </c>
      <c r="B25" t="s">
        <v>24</v>
      </c>
      <c r="C25">
        <v>2010</v>
      </c>
      <c r="D25" t="s">
        <v>36</v>
      </c>
      <c r="H25">
        <f>VLOOKUP(B25,[1]分省年度数据!$A$1:$IV$65536,15,FALSE)</f>
        <v>3479</v>
      </c>
      <c r="I25" s="2">
        <f>VLOOKUP(B25,[2]分省年度数据!$A$1:$IV$65536,15,FALSE)</f>
        <v>3082.1</v>
      </c>
      <c r="J25" s="2">
        <f t="shared" si="0"/>
        <v>0.88591549295774641</v>
      </c>
      <c r="P25">
        <v>3865.1824999999999</v>
      </c>
      <c r="Q25" s="4">
        <v>7226</v>
      </c>
      <c r="R25">
        <f t="shared" si="1"/>
        <v>0.53489932189316358</v>
      </c>
      <c r="X25">
        <f>VLOOKUP(B25,[3]分省年度数据!$A$1:$IV$65536,15,FALSE)</f>
        <v>130.47</v>
      </c>
      <c r="Y25">
        <f>VLOOKUP(B25,[4]分省年度数据!$A$1:$IV$65536,15,FALSE)</f>
        <v>5143</v>
      </c>
      <c r="Z25">
        <f>VLOOKUP(B25,[5]分省年度数据!$A$1:$O$65536,15,FALSE)</f>
        <v>25420</v>
      </c>
      <c r="AA25">
        <f>VLOOKUP($B25,[6]分省年度数据!$A$1:$IV$65536,15,FALSE)</f>
        <v>10.53</v>
      </c>
      <c r="AB25">
        <f>VLOOKUP($B25,[7]分省年度数据!$A$1:$IV$65536,15,FALSE)</f>
        <v>25</v>
      </c>
      <c r="AC25">
        <f>VLOOKUP($B25,[8]分省年度数据!$A$1:$IV$65536,15,FALSE)</f>
        <v>9.68</v>
      </c>
      <c r="AD25">
        <f>VLOOKUP($B25,[9]分省年度数据!$A$1:$IV$65536,15,FALSE)</f>
        <v>127.68</v>
      </c>
      <c r="AE25">
        <f>VLOOKUP($B25,[10]分省年度数据!$A$1:$IV$65536,15,FALSE)</f>
        <v>18.75</v>
      </c>
      <c r="AF25">
        <f>VLOOKUP($B25,[11]分省年度数据!$A$1:$IV$65536,15,FALSE)</f>
        <v>19.510000000000002</v>
      </c>
      <c r="AG25">
        <f>VLOOKUP($B25,[12]分省年度数据!$A$1:$IV$65536,15,FALSE)</f>
        <v>21.9</v>
      </c>
      <c r="AH25">
        <f>VLOOKUP($B25,[13]分省年度数据!$A$1:$IV$65536,15,FALSE)</f>
        <v>3669550</v>
      </c>
      <c r="AI25">
        <f>VLOOKUP($B25,[14]分省年度数据!$A$1:$IV$65536,15,FALSE)</f>
        <v>292.06</v>
      </c>
      <c r="AJ25">
        <f>VLOOKUP($B25,[15]分省年度数据!$A$1:$IV$65536,15,FALSE)</f>
        <v>1764</v>
      </c>
    </row>
    <row r="26" spans="1:36" x14ac:dyDescent="0.2">
      <c r="A26">
        <v>53</v>
      </c>
      <c r="B26" t="s">
        <v>25</v>
      </c>
      <c r="C26">
        <v>2010</v>
      </c>
      <c r="D26" t="s">
        <v>36</v>
      </c>
      <c r="H26">
        <f>VLOOKUP(B26,[1]分省年度数据!$A$1:$IV$65536,15,FALSE)</f>
        <v>4602</v>
      </c>
      <c r="I26" s="2">
        <f>VLOOKUP(B26,[2]分省年度数据!$A$1:$IV$65536,15,FALSE)</f>
        <v>3119.6</v>
      </c>
      <c r="J26" s="2">
        <f t="shared" si="0"/>
        <v>0.67787918296392868</v>
      </c>
      <c r="P26">
        <v>3863.6025</v>
      </c>
      <c r="Q26" s="4">
        <v>8184</v>
      </c>
      <c r="R26">
        <f t="shared" si="1"/>
        <v>0.47209219208211145</v>
      </c>
      <c r="X26">
        <f>VLOOKUP(B26,[3]分省年度数据!$A$1:$IV$65536,15,FALSE)</f>
        <v>146.24</v>
      </c>
      <c r="Y26">
        <f>VLOOKUP(B26,[4]分省年度数据!$A$1:$IV$65536,15,FALSE)</f>
        <v>13218</v>
      </c>
      <c r="Z26">
        <f>VLOOKUP(B26,[5]分省年度数据!$A$1:$O$65536,15,FALSE)</f>
        <v>22888</v>
      </c>
      <c r="AA26">
        <f>VLOOKUP($B26,[6]分省年度数据!$A$1:$IV$65536,15,FALSE)</f>
        <v>15.71</v>
      </c>
      <c r="AB26">
        <f>VLOOKUP($B26,[7]分省年度数据!$A$1:$IV$65536,15,FALSE)</f>
        <v>32</v>
      </c>
      <c r="AC26">
        <f>VLOOKUP($B26,[8]分省年度数据!$A$1:$IV$65536,15,FALSE)</f>
        <v>10.02</v>
      </c>
      <c r="AD26">
        <f>VLOOKUP($B26,[9]分省年度数据!$A$1:$IV$65536,15,FALSE)</f>
        <v>183.7</v>
      </c>
      <c r="AE26">
        <f>VLOOKUP($B26,[10]分省年度数据!$A$1:$IV$65536,15,FALSE)</f>
        <v>15.37</v>
      </c>
      <c r="AF26">
        <f>VLOOKUP($B26,[11]分省年度数据!$A$1:$IV$65536,15,FALSE)</f>
        <v>17.32</v>
      </c>
      <c r="AG26">
        <f>VLOOKUP($B26,[12]分省年度数据!$A$1:$IV$65536,15,FALSE)</f>
        <v>18.32</v>
      </c>
      <c r="AH26">
        <f>VLOOKUP($B26,[13]分省年度数据!$A$1:$IV$65536,15,FALSE)</f>
        <v>5336317</v>
      </c>
      <c r="AI26">
        <f>VLOOKUP($B26,[14]分省年度数据!$A$1:$IV$65536,15,FALSE)</f>
        <v>374.79</v>
      </c>
      <c r="AJ26">
        <f>VLOOKUP($B26,[15]分省年度数据!$A$1:$IV$65536,15,FALSE)</f>
        <v>4739</v>
      </c>
    </row>
    <row r="27" spans="1:36" x14ac:dyDescent="0.2">
      <c r="A27">
        <v>54</v>
      </c>
      <c r="B27" t="s">
        <v>26</v>
      </c>
      <c r="C27">
        <v>2010</v>
      </c>
      <c r="D27" t="s">
        <v>36</v>
      </c>
      <c r="H27">
        <f>VLOOKUP(B27,[1]分省年度数据!$A$1:$IV$65536,15,FALSE)</f>
        <v>300</v>
      </c>
      <c r="I27" s="2">
        <f>VLOOKUP(B27,[2]分省年度数据!$A$1:$IV$65536,15,FALSE)</f>
        <v>63</v>
      </c>
      <c r="J27" s="2">
        <f t="shared" si="0"/>
        <v>0.21</v>
      </c>
      <c r="P27">
        <v>3311.88</v>
      </c>
      <c r="Q27" s="4">
        <v>6628</v>
      </c>
      <c r="R27">
        <f t="shared" si="1"/>
        <v>0.49968014484007245</v>
      </c>
      <c r="X27">
        <f>VLOOKUP(B27,[3]分省年度数据!$A$1:$IV$65536,15,FALSE)</f>
        <v>218.86</v>
      </c>
      <c r="Y27">
        <f>VLOOKUP(B27,[4]分省年度数据!$A$1:$IV$65536,15,FALSE)</f>
        <v>949</v>
      </c>
      <c r="Z27">
        <f>VLOOKUP(B27,[5]分省年度数据!$A$1:$O$65536,15,FALSE)</f>
        <v>4960</v>
      </c>
      <c r="AA27">
        <f>VLOOKUP($B27,[6]分省年度数据!$A$1:$IV$65536,15,FALSE)</f>
        <v>0.88</v>
      </c>
      <c r="AB27">
        <f>VLOOKUP($B27,[7]分省年度数据!$A$1:$IV$65536,15,FALSE)</f>
        <v>34</v>
      </c>
      <c r="AC27">
        <f>VLOOKUP($B27,[8]分省年度数据!$A$1:$IV$65536,15,FALSE)</f>
        <v>11.33</v>
      </c>
      <c r="AD27">
        <f>VLOOKUP($B27,[9]分省年度数据!$A$1:$IV$65536,15,FALSE)</f>
        <v>32.04</v>
      </c>
      <c r="AE27">
        <f>VLOOKUP($B27,[10]分省年度数据!$A$1:$IV$65536,15,FALSE)</f>
        <v>12.84</v>
      </c>
      <c r="AF27">
        <f>VLOOKUP($B27,[11]分省年度数据!$A$1:$IV$65536,15,FALSE)</f>
        <v>15.66</v>
      </c>
      <c r="AG27">
        <f>VLOOKUP($B27,[12]分省年度数据!$A$1:$IV$65536,15,FALSE)</f>
        <v>15.84</v>
      </c>
      <c r="AH27">
        <f>VLOOKUP($B27,[13]分省年度数据!$A$1:$IV$65536,15,FALSE)</f>
        <v>662293</v>
      </c>
      <c r="AI27">
        <f>VLOOKUP($B27,[14]分省年度数据!$A$1:$IV$65536,15,FALSE)</f>
        <v>60.8</v>
      </c>
      <c r="AJ27">
        <f>VLOOKUP($B27,[15]分省年度数据!$A$1:$IV$65536,15,FALSE)</f>
        <v>781</v>
      </c>
    </row>
    <row r="28" spans="1:36" x14ac:dyDescent="0.2">
      <c r="A28">
        <v>61</v>
      </c>
      <c r="B28" t="s">
        <v>27</v>
      </c>
      <c r="C28">
        <v>2010</v>
      </c>
      <c r="D28" t="s">
        <v>37</v>
      </c>
      <c r="H28">
        <f>VLOOKUP(B28,[1]分省年度数据!$A$1:$IV$65536,15,FALSE)</f>
        <v>3735</v>
      </c>
      <c r="I28" s="2">
        <f>VLOOKUP(B28,[2]分省年度数据!$A$1:$IV$65536,15,FALSE)</f>
        <v>1572.5</v>
      </c>
      <c r="J28" s="2">
        <f t="shared" si="0"/>
        <v>0.42101740294511381</v>
      </c>
      <c r="P28">
        <v>3655.3760000000002</v>
      </c>
      <c r="Q28" s="4">
        <v>9412</v>
      </c>
      <c r="R28">
        <f t="shared" si="1"/>
        <v>0.38837399065023376</v>
      </c>
      <c r="V28" t="s">
        <v>80</v>
      </c>
      <c r="X28">
        <f>VLOOKUP(B28,[3]分省年度数据!$A$1:$IV$65536,15,FALSE)</f>
        <v>165.7</v>
      </c>
      <c r="Y28">
        <f>VLOOKUP(B28,[4]分省年度数据!$A$1:$IV$65536,15,FALSE)</f>
        <v>8697</v>
      </c>
      <c r="Z28">
        <f>VLOOKUP(B28,[5]分省年度数据!$A$1:$O$65536,15,FALSE)</f>
        <v>35696</v>
      </c>
      <c r="AA28">
        <f>VLOOKUP($B28,[6]分省年度数据!$A$1:$IV$65536,15,FALSE)</f>
        <v>14.23</v>
      </c>
      <c r="AB28">
        <f>VLOOKUP($B28,[7]分省年度数据!$A$1:$IV$65536,15,FALSE)</f>
        <v>47</v>
      </c>
      <c r="AC28">
        <f>VLOOKUP($B28,[8]分省年度数据!$A$1:$IV$65536,15,FALSE)</f>
        <v>10.51</v>
      </c>
      <c r="AD28">
        <f>VLOOKUP($B28,[9]分省年度数据!$A$1:$IV$65536,15,FALSE)</f>
        <v>156.66</v>
      </c>
      <c r="AE28">
        <f>VLOOKUP($B28,[10]分省年度数据!$A$1:$IV$65536,15,FALSE)</f>
        <v>17.72</v>
      </c>
      <c r="AF28">
        <f>VLOOKUP($B28,[11]分省年度数据!$A$1:$IV$65536,15,FALSE)</f>
        <v>14.1</v>
      </c>
      <c r="AG28">
        <f>VLOOKUP($B28,[12]分省年度数据!$A$1:$IV$65536,15,FALSE)</f>
        <v>14.9</v>
      </c>
      <c r="AH28">
        <f>VLOOKUP($B28,[13]分省年度数据!$A$1:$IV$65536,15,FALSE)</f>
        <v>5143635</v>
      </c>
      <c r="AI28">
        <f>VLOOKUP($B28,[14]分省年度数据!$A$1:$IV$65536,15,FALSE)</f>
        <v>377.79</v>
      </c>
      <c r="AJ28">
        <f>VLOOKUP($B28,[15]分省年度数据!$A$1:$IV$65536,15,FALSE)</f>
        <v>6004</v>
      </c>
    </row>
    <row r="29" spans="1:36" x14ac:dyDescent="0.2">
      <c r="A29">
        <v>62</v>
      </c>
      <c r="B29" t="s">
        <v>28</v>
      </c>
      <c r="C29">
        <v>2010</v>
      </c>
      <c r="D29" t="s">
        <v>37</v>
      </c>
      <c r="H29">
        <f>VLOOKUP(B29,[1]分省年度数据!$A$1:$IV$65536,15,FALSE)</f>
        <v>2560</v>
      </c>
      <c r="I29" s="2">
        <f>VLOOKUP(B29,[2]分省年度数据!$A$1:$IV$65536,15,FALSE)</f>
        <v>2741.7</v>
      </c>
      <c r="J29" s="2">
        <f t="shared" si="0"/>
        <v>1.0709765624999998</v>
      </c>
      <c r="P29">
        <v>3289.038333333333</v>
      </c>
      <c r="Q29" s="4">
        <v>7358</v>
      </c>
      <c r="R29">
        <f t="shared" si="1"/>
        <v>0.44700167618012138</v>
      </c>
      <c r="V29" t="s">
        <v>79</v>
      </c>
      <c r="X29">
        <f>VLOOKUP(B29,[3]分省年度数据!$A$1:$IV$65536,15,FALSE)</f>
        <v>155.12</v>
      </c>
      <c r="Y29">
        <f>VLOOKUP(B29,[4]分省年度数据!$A$1:$IV$65536,15,FALSE)</f>
        <v>4173</v>
      </c>
      <c r="Z29">
        <f>VLOOKUP(B29,[5]分省年度数据!$A$1:$O$65536,15,FALSE)</f>
        <v>26673</v>
      </c>
      <c r="AA29">
        <f>VLOOKUP($B29,[6]分省年度数据!$A$1:$IV$65536,15,FALSE)</f>
        <v>9.0399999999999991</v>
      </c>
      <c r="AB29">
        <f>VLOOKUP($B29,[7]分省年度数据!$A$1:$IV$65536,15,FALSE)</f>
        <v>37</v>
      </c>
      <c r="AC29">
        <f>VLOOKUP($B29,[8]分省年度数据!$A$1:$IV$65536,15,FALSE)</f>
        <v>10.5</v>
      </c>
      <c r="AD29">
        <f>VLOOKUP($B29,[9]分省年度数据!$A$1:$IV$65536,15,FALSE)</f>
        <v>100.4</v>
      </c>
      <c r="AE29">
        <f>VLOOKUP($B29,[10]分省年度数据!$A$1:$IV$65536,15,FALSE)</f>
        <v>17.239999999999998</v>
      </c>
      <c r="AF29">
        <f>VLOOKUP($B29,[11]分省年度数据!$A$1:$IV$65536,15,FALSE)</f>
        <v>16.64</v>
      </c>
      <c r="AG29">
        <f>VLOOKUP($B29,[12]分省年度数据!$A$1:$IV$65536,15,FALSE)</f>
        <v>16.89</v>
      </c>
      <c r="AH29">
        <f>VLOOKUP($B29,[13]分省年度数据!$A$1:$IV$65536,15,FALSE)</f>
        <v>3106736</v>
      </c>
      <c r="AI29">
        <f>VLOOKUP($B29,[14]分省年度数据!$A$1:$IV$65536,15,FALSE)</f>
        <v>228.23</v>
      </c>
      <c r="AJ29">
        <f>VLOOKUP($B29,[15]分省年度数据!$A$1:$IV$65536,15,FALSE)</f>
        <v>3090</v>
      </c>
    </row>
    <row r="30" spans="1:36" x14ac:dyDescent="0.2">
      <c r="A30">
        <v>63</v>
      </c>
      <c r="B30" t="s">
        <v>29</v>
      </c>
      <c r="C30">
        <v>2010</v>
      </c>
      <c r="D30" t="s">
        <v>37</v>
      </c>
      <c r="H30">
        <f>VLOOKUP(B30,[1]分省年度数据!$A$1:$IV$65536,15,FALSE)</f>
        <v>563</v>
      </c>
      <c r="I30" s="2">
        <f>VLOOKUP(B30,[2]分省年度数据!$A$1:$IV$65536,15,FALSE)</f>
        <v>261.3</v>
      </c>
      <c r="J30" s="2">
        <f t="shared" si="0"/>
        <v>0.46412078152753111</v>
      </c>
      <c r="P30">
        <v>4694.99</v>
      </c>
      <c r="Q30" s="4">
        <v>8659</v>
      </c>
      <c r="R30">
        <f t="shared" si="1"/>
        <v>0.54220926203949649</v>
      </c>
      <c r="X30">
        <f>VLOOKUP(B30,[3]分省年度数据!$A$1:$IV$65536,15,FALSE)</f>
        <v>179.03</v>
      </c>
      <c r="Y30">
        <f>VLOOKUP(B30,[4]分省年度数据!$A$1:$IV$65536,15,FALSE)</f>
        <v>1554</v>
      </c>
      <c r="Z30">
        <f>VLOOKUP(B30,[5]分省年度数据!$A$1:$O$65536,15,FALSE)</f>
        <v>5781</v>
      </c>
      <c r="AA30">
        <f>VLOOKUP($B30,[6]分省年度数据!$A$1:$IV$65536,15,FALSE)</f>
        <v>2.0499999999999998</v>
      </c>
      <c r="AB30">
        <f>VLOOKUP($B30,[7]分省年度数据!$A$1:$IV$65536,15,FALSE)</f>
        <v>45</v>
      </c>
      <c r="AC30">
        <f>VLOOKUP($B30,[8]分省年度数据!$A$1:$IV$65536,15,FALSE)</f>
        <v>10.29</v>
      </c>
      <c r="AD30">
        <f>VLOOKUP($B30,[9]分省年度数据!$A$1:$IV$65536,15,FALSE)</f>
        <v>38.94</v>
      </c>
      <c r="AE30">
        <f>VLOOKUP($B30,[10]分省年度数据!$A$1:$IV$65536,15,FALSE)</f>
        <v>14.27</v>
      </c>
      <c r="AF30">
        <f>VLOOKUP($B30,[11]分省年度数据!$A$1:$IV$65536,15,FALSE)</f>
        <v>15.32</v>
      </c>
      <c r="AG30">
        <f>VLOOKUP($B30,[12]分省年度数据!$A$1:$IV$65536,15,FALSE)</f>
        <v>19.52</v>
      </c>
      <c r="AH30">
        <f>VLOOKUP($B30,[13]分省年度数据!$A$1:$IV$65536,15,FALSE)</f>
        <v>1062206</v>
      </c>
      <c r="AI30">
        <f>VLOOKUP($B30,[14]分省年度数据!$A$1:$IV$65536,15,FALSE)</f>
        <v>82.47</v>
      </c>
      <c r="AJ30">
        <f>VLOOKUP($B30,[15]分省年度数据!$A$1:$IV$65536,15,FALSE)</f>
        <v>1206</v>
      </c>
    </row>
    <row r="31" spans="1:36" x14ac:dyDescent="0.2">
      <c r="A31">
        <v>64</v>
      </c>
      <c r="B31" t="s">
        <v>30</v>
      </c>
      <c r="C31">
        <v>2010</v>
      </c>
      <c r="D31" t="s">
        <v>37</v>
      </c>
      <c r="H31">
        <f>VLOOKUP(B31,[1]分省年度数据!$A$1:$IV$65536,15,FALSE)</f>
        <v>633</v>
      </c>
      <c r="I31" s="2">
        <f>VLOOKUP(B31,[2]分省年度数据!$A$1:$IV$65536,15,FALSE)</f>
        <v>182.3</v>
      </c>
      <c r="J31" s="2">
        <f t="shared" si="0"/>
        <v>0.28799368088467614</v>
      </c>
      <c r="P31">
        <v>3428.7420000000002</v>
      </c>
      <c r="Q31" s="4">
        <v>9864</v>
      </c>
      <c r="R31">
        <f t="shared" si="1"/>
        <v>0.34760158150851583</v>
      </c>
      <c r="X31">
        <f>VLOOKUP(B31,[3]分省年度数据!$A$1:$IV$65536,15,FALSE)</f>
        <v>177.55</v>
      </c>
      <c r="Y31">
        <f>VLOOKUP(B31,[4]分省年度数据!$A$1:$IV$65536,15,FALSE)</f>
        <v>4325</v>
      </c>
      <c r="Z31">
        <f>VLOOKUP(B31,[5]分省年度数据!$A$1:$O$65536,15,FALSE)</f>
        <v>4129</v>
      </c>
      <c r="AA31">
        <f>VLOOKUP($B31,[6]分省年度数据!$A$1:$IV$65536,15,FALSE)</f>
        <v>2.37</v>
      </c>
      <c r="AB31">
        <f>VLOOKUP($B31,[7]分省年度数据!$A$1:$IV$65536,15,FALSE)</f>
        <v>47</v>
      </c>
      <c r="AC31">
        <f>VLOOKUP($B31,[8]分省年度数据!$A$1:$IV$65536,15,FALSE)</f>
        <v>10.83</v>
      </c>
      <c r="AD31">
        <f>VLOOKUP($B31,[9]分省年度数据!$A$1:$IV$65536,15,FALSE)</f>
        <v>34.020000000000003</v>
      </c>
      <c r="AE31">
        <f>VLOOKUP($B31,[10]分省年度数据!$A$1:$IV$65536,15,FALSE)</f>
        <v>16.07</v>
      </c>
      <c r="AF31">
        <f>VLOOKUP($B31,[11]分省年度数据!$A$1:$IV$65536,15,FALSE)</f>
        <v>16.5</v>
      </c>
      <c r="AG31">
        <f>VLOOKUP($B31,[12]分省年度数据!$A$1:$IV$65536,15,FALSE)</f>
        <v>19.68</v>
      </c>
      <c r="AH31">
        <f>VLOOKUP($B31,[13]分省年度数据!$A$1:$IV$65536,15,FALSE)</f>
        <v>994671</v>
      </c>
      <c r="AI31">
        <f>VLOOKUP($B31,[14]分省年度数据!$A$1:$IV$65536,15,FALSE)</f>
        <v>81.59</v>
      </c>
      <c r="AJ31">
        <f>VLOOKUP($B31,[15]分省年度数据!$A$1:$IV$65536,15,FALSE)</f>
        <v>1806</v>
      </c>
    </row>
    <row r="32" spans="1:36" x14ac:dyDescent="0.2">
      <c r="A32">
        <v>65</v>
      </c>
      <c r="B32" t="s">
        <v>31</v>
      </c>
      <c r="C32">
        <v>2010</v>
      </c>
      <c r="D32" t="s">
        <v>37</v>
      </c>
      <c r="H32">
        <f>VLOOKUP(B32,[1]分省年度数据!$A$1:$IV$65536,15,FALSE)</f>
        <v>2185</v>
      </c>
      <c r="I32" s="2">
        <f>VLOOKUP(B32,[2]分省年度数据!$A$1:$IV$65536,15,FALSE)</f>
        <v>573.29999999999995</v>
      </c>
      <c r="J32" s="2">
        <f t="shared" si="0"/>
        <v>0.26237986270022884</v>
      </c>
      <c r="P32">
        <v>4160.25</v>
      </c>
      <c r="Q32" s="4">
        <v>9042</v>
      </c>
      <c r="R32">
        <f t="shared" si="1"/>
        <v>0.46010285335102852</v>
      </c>
      <c r="X32">
        <f>VLOOKUP(B32,[3]分省年度数据!$A$1:$IV$65536,15,FALSE)</f>
        <v>150.79</v>
      </c>
      <c r="Y32">
        <f>VLOOKUP(B32,[4]分省年度数据!$A$1:$IV$65536,15,FALSE)</f>
        <v>10258</v>
      </c>
      <c r="Z32">
        <f>VLOOKUP(B32,[5]分省年度数据!$A$1:$O$65536,15,FALSE)</f>
        <v>16000</v>
      </c>
      <c r="AA32">
        <f>VLOOKUP($B32,[6]分省年度数据!$A$1:$IV$65536,15,FALSE)</f>
        <v>11.62</v>
      </c>
      <c r="AB32">
        <f>VLOOKUP($B32,[7]分省年度数据!$A$1:$IV$65536,15,FALSE)</f>
        <v>57</v>
      </c>
      <c r="AC32">
        <f>VLOOKUP($B32,[8]分省年度数据!$A$1:$IV$65536,15,FALSE)</f>
        <v>10.26</v>
      </c>
      <c r="AD32">
        <f>VLOOKUP($B32,[9]分省年度数据!$A$1:$IV$65536,15,FALSE)</f>
        <v>103.56</v>
      </c>
      <c r="AE32">
        <f>VLOOKUP($B32,[10]分省年度数据!$A$1:$IV$65536,15,FALSE)</f>
        <v>13.86</v>
      </c>
      <c r="AF32">
        <f>VLOOKUP($B32,[11]分省年度数据!$A$1:$IV$65536,15,FALSE)</f>
        <v>11.98</v>
      </c>
      <c r="AG32">
        <f>VLOOKUP($B32,[12]分省年度数据!$A$1:$IV$65536,15,FALSE)</f>
        <v>14.45</v>
      </c>
      <c r="AH32">
        <f>VLOOKUP($B32,[13]分省年度数据!$A$1:$IV$65536,15,FALSE)</f>
        <v>3655998</v>
      </c>
      <c r="AI32">
        <f>VLOOKUP($B32,[14]分省年度数据!$A$1:$IV$65536,15,FALSE)</f>
        <v>313.83999999999997</v>
      </c>
      <c r="AJ32">
        <f>VLOOKUP($B32,[15]分省年度数据!$A$1:$IV$65536,15,FALSE)</f>
        <v>5298</v>
      </c>
    </row>
    <row r="33" spans="1:36" x14ac:dyDescent="0.2">
      <c r="A33">
        <v>11</v>
      </c>
      <c r="B33" t="s">
        <v>1</v>
      </c>
      <c r="C33">
        <v>2012</v>
      </c>
      <c r="D33" t="s">
        <v>32</v>
      </c>
      <c r="H33">
        <f>VLOOKUP(B33,[1]分省年度数据!$A$1:$IV$65536,13,FALSE)</f>
        <v>2078</v>
      </c>
      <c r="I33" s="2">
        <f>VLOOKUP(B33,[2]分省年度数据!$A$1:$IV$65536,13,FALSE)</f>
        <v>95.2</v>
      </c>
      <c r="J33" s="2">
        <f t="shared" si="0"/>
        <v>4.5813282001924929E-2</v>
      </c>
      <c r="P33">
        <v>18833</v>
      </c>
      <c r="Q33" s="4">
        <v>36817</v>
      </c>
      <c r="R33">
        <f t="shared" si="1"/>
        <v>0.51152999972838631</v>
      </c>
      <c r="X33">
        <f>VLOOKUP(B33,[3]分省年度数据!$A$1:$IV$65536,13,FALSE)</f>
        <v>171.79</v>
      </c>
      <c r="Y33">
        <f>VLOOKUP(B33,[4]分省年度数据!$A$1:$IV$65536,13,FALSE)</f>
        <v>19547</v>
      </c>
      <c r="Z33">
        <f>VLOOKUP(B33,[5]分省年度数据!$A$1:$O$65536,13,FALSE)</f>
        <v>9632</v>
      </c>
      <c r="AA33">
        <f>VLOOKUP($B33,[6]分省年度数据!$A$1:$IV$65536,13,FALSE)</f>
        <v>10.02</v>
      </c>
      <c r="AB33">
        <f>VLOOKUP($B33,[7]分省年度数据!$A$1:$IV$65536,13,FALSE)</f>
        <v>95</v>
      </c>
      <c r="AC33">
        <f>VLOOKUP($B33,[8]分省年度数据!$A$1:$IV$65536,13,FALSE)</f>
        <v>12.83</v>
      </c>
      <c r="AD33">
        <f>VLOOKUP($B33,[9]分省年度数据!$A$1:$IV$65536,13,FALSE)</f>
        <v>256.06</v>
      </c>
      <c r="AE33">
        <f>VLOOKUP($B33,[10]分省年度数据!$A$1:$IV$65536,13,FALSE)</f>
        <v>9.3800000000000008</v>
      </c>
      <c r="AF33">
        <f>VLOOKUP($B33,[11]分省年度数据!$A$1:$IV$65536,13,FALSE)</f>
        <v>9.83</v>
      </c>
      <c r="AG33">
        <f>VLOOKUP($B33,[12]分省年度数据!$A$1:$IV$65536,13,FALSE)</f>
        <v>13.7</v>
      </c>
      <c r="AH33" t="str">
        <f>VLOOKUP($B33,[13]分省年度数据!$A$1:$IV$65536,13,FALSE)</f>
        <v/>
      </c>
      <c r="AI33">
        <f>VLOOKUP($B33,[14]分省年度数据!$A$1:$IV$65536,13,FALSE)</f>
        <v>628.65</v>
      </c>
      <c r="AJ33">
        <f>VLOOKUP($B33,[15]分省年度数据!$A$1:$IV$65536,13,FALSE)</f>
        <v>3196</v>
      </c>
    </row>
    <row r="34" spans="1:36" x14ac:dyDescent="0.2">
      <c r="A34">
        <v>12</v>
      </c>
      <c r="B34" t="s">
        <v>2</v>
      </c>
      <c r="C34">
        <v>2012</v>
      </c>
      <c r="D34" t="s">
        <v>32</v>
      </c>
      <c r="H34">
        <f>VLOOKUP(B34,[1]分省年度数据!$A$1:$IV$65536,13,FALSE)</f>
        <v>1378</v>
      </c>
      <c r="I34" s="2">
        <f>VLOOKUP(B34,[2]分省年度数据!$A$1:$IV$65536,13,FALSE)</f>
        <v>88.4</v>
      </c>
      <c r="J34" s="2">
        <f t="shared" ref="J34:J65" si="2">I34/H34</f>
        <v>6.4150943396226415E-2</v>
      </c>
      <c r="P34">
        <v>9218.59</v>
      </c>
      <c r="Q34" s="4">
        <v>24030</v>
      </c>
      <c r="R34">
        <f t="shared" si="1"/>
        <v>0.38362838119017895</v>
      </c>
      <c r="X34">
        <f>VLOOKUP(B34,[3]分省年度数据!$A$1:$IV$65536,13,FALSE)</f>
        <v>134.12</v>
      </c>
      <c r="Y34">
        <f>VLOOKUP(B34,[4]分省年度数据!$A$1:$IV$65536,13,FALSE)</f>
        <v>12732</v>
      </c>
      <c r="Z34">
        <f>VLOOKUP(B34,[5]分省年度数据!$A$1:$O$65536,13,FALSE)</f>
        <v>4551</v>
      </c>
      <c r="AA34">
        <f>VLOOKUP($B34,[6]分省年度数据!$A$1:$IV$65536,13,FALSE)</f>
        <v>5.35</v>
      </c>
      <c r="AB34">
        <f>VLOOKUP($B34,[7]分省年度数据!$A$1:$IV$65536,13,FALSE)</f>
        <v>55</v>
      </c>
      <c r="AC34">
        <f>VLOOKUP($B34,[8]分省年度数据!$A$1:$IV$65536,13,FALSE)</f>
        <v>11.02</v>
      </c>
      <c r="AD34">
        <f>VLOOKUP($B34,[9]分省年度数据!$A$1:$IV$65536,13,FALSE)</f>
        <v>105.91</v>
      </c>
      <c r="AE34">
        <f>VLOOKUP($B34,[10]分省年度数据!$A$1:$IV$65536,13,FALSE)</f>
        <v>11.74</v>
      </c>
      <c r="AF34">
        <f>VLOOKUP($B34,[11]分省年度数据!$A$1:$IV$65536,13,FALSE)</f>
        <v>9.85</v>
      </c>
      <c r="AG34">
        <f>VLOOKUP($B34,[12]分省年度数据!$A$1:$IV$65536,13,FALSE)</f>
        <v>14.09</v>
      </c>
      <c r="AH34" t="str">
        <f>VLOOKUP($B34,[13]分省年度数据!$A$1:$IV$65536,13,FALSE)</f>
        <v/>
      </c>
      <c r="AI34">
        <f>VLOOKUP($B34,[14]分省年度数据!$A$1:$IV$65536,13,FALSE)</f>
        <v>378.75</v>
      </c>
      <c r="AJ34">
        <f>VLOOKUP($B34,[15]分省年度数据!$A$1:$IV$65536,13,FALSE)</f>
        <v>3101</v>
      </c>
    </row>
    <row r="35" spans="1:36" x14ac:dyDescent="0.2">
      <c r="A35">
        <v>13</v>
      </c>
      <c r="B35" t="s">
        <v>3</v>
      </c>
      <c r="C35">
        <v>2012</v>
      </c>
      <c r="D35" t="s">
        <v>32</v>
      </c>
      <c r="H35">
        <f>VLOOKUP(B35,[1]分省年度数据!$A$1:$IV$65536,13,FALSE)</f>
        <v>7262</v>
      </c>
      <c r="I35" s="2">
        <f>VLOOKUP(B35,[2]分省年度数据!$A$1:$IV$65536,13,FALSE)</f>
        <v>2112.1</v>
      </c>
      <c r="J35" s="2">
        <f t="shared" si="2"/>
        <v>0.29084274304599284</v>
      </c>
      <c r="P35">
        <v>4763.545454545455</v>
      </c>
      <c r="Q35" s="4">
        <v>13647</v>
      </c>
      <c r="R35">
        <f t="shared" si="1"/>
        <v>0.34905440423136624</v>
      </c>
      <c r="X35">
        <f>VLOOKUP(B35,[3]分省年度数据!$A$1:$IV$65536,13,FALSE)</f>
        <v>126.23</v>
      </c>
      <c r="Y35">
        <f>VLOOKUP(B35,[4]分省年度数据!$A$1:$IV$65536,13,FALSE)</f>
        <v>18812</v>
      </c>
      <c r="Z35">
        <f>VLOOKUP(B35,[5]分省年度数据!$A$1:$O$65536,13,FALSE)</f>
        <v>79119</v>
      </c>
      <c r="AA35">
        <f>VLOOKUP($B35,[6]分省年度数据!$A$1:$IV$65536,13,FALSE)</f>
        <v>28.44</v>
      </c>
      <c r="AB35">
        <f>VLOOKUP($B35,[7]分省年度数据!$A$1:$IV$65536,13,FALSE)</f>
        <v>43</v>
      </c>
      <c r="AC35">
        <f>VLOOKUP($B35,[8]分省年度数据!$A$1:$IV$65536,13,FALSE)</f>
        <v>9.1</v>
      </c>
      <c r="AD35">
        <f>VLOOKUP($B35,[9]分省年度数据!$A$1:$IV$65536,13,FALSE)</f>
        <v>323.17</v>
      </c>
      <c r="AE35">
        <f>VLOOKUP($B35,[10]分省年度数据!$A$1:$IV$65536,13,FALSE)</f>
        <v>14.19</v>
      </c>
      <c r="AF35">
        <f>VLOOKUP($B35,[11]分省年度数据!$A$1:$IV$65536,13,FALSE)</f>
        <v>12.95</v>
      </c>
      <c r="AG35">
        <f>VLOOKUP($B35,[12]分省年度数据!$A$1:$IV$65536,13,FALSE)</f>
        <v>17.739999999999998</v>
      </c>
      <c r="AH35" t="str">
        <f>VLOOKUP($B35,[13]分省年度数据!$A$1:$IV$65536,13,FALSE)</f>
        <v/>
      </c>
      <c r="AI35">
        <f>VLOOKUP($B35,[14]分省年度数据!$A$1:$IV$65536,13,FALSE)</f>
        <v>865.54</v>
      </c>
      <c r="AJ35">
        <f>VLOOKUP($B35,[15]分省年度数据!$A$1:$IV$65536,13,FALSE)</f>
        <v>5285</v>
      </c>
    </row>
    <row r="36" spans="1:36" x14ac:dyDescent="0.2">
      <c r="A36">
        <v>14</v>
      </c>
      <c r="B36" t="s">
        <v>4</v>
      </c>
      <c r="C36">
        <v>2012</v>
      </c>
      <c r="D36" t="s">
        <v>32</v>
      </c>
      <c r="H36">
        <f>VLOOKUP(B36,[1]分省年度数据!$A$1:$IV$65536,13,FALSE)</f>
        <v>3548</v>
      </c>
      <c r="I36" s="2">
        <f>VLOOKUP(B36,[2]分省年度数据!$A$1:$IV$65536,13,FALSE)</f>
        <v>546.70000000000005</v>
      </c>
      <c r="J36" s="2">
        <f t="shared" si="2"/>
        <v>0.15408680947012401</v>
      </c>
      <c r="P36">
        <v>4047.4845454545462</v>
      </c>
      <c r="Q36" s="4">
        <v>13592</v>
      </c>
      <c r="R36">
        <f t="shared" si="1"/>
        <v>0.29778432500401308</v>
      </c>
      <c r="V36" t="s">
        <v>77</v>
      </c>
      <c r="X36">
        <f>VLOOKUP(B36,[3]分省年度数据!$A$1:$IV$65536,13,FALSE)</f>
        <v>110.93</v>
      </c>
      <c r="Y36">
        <f>VLOOKUP(B36,[4]分省年度数据!$A$1:$IV$65536,13,FALSE)</f>
        <v>13369</v>
      </c>
      <c r="Z36">
        <f>VLOOKUP(B36,[5]分省年度数据!$A$1:$O$65536,13,FALSE)</f>
        <v>40192</v>
      </c>
      <c r="AA36">
        <f>VLOOKUP($B36,[6]分省年度数据!$A$1:$IV$65536,13,FALSE)</f>
        <v>16.53</v>
      </c>
      <c r="AB36">
        <f>VLOOKUP($B36,[7]分省年度数据!$A$1:$IV$65536,13,FALSE)</f>
        <v>55</v>
      </c>
      <c r="AC36">
        <f>VLOOKUP($B36,[8]分省年度数据!$A$1:$IV$65536,13,FALSE)</f>
        <v>11.22</v>
      </c>
      <c r="AD36">
        <f>VLOOKUP($B36,[9]分省年度数据!$A$1:$IV$65536,13,FALSE)</f>
        <v>180.34</v>
      </c>
      <c r="AE36">
        <f>VLOOKUP($B36,[10]分省年度数据!$A$1:$IV$65536,13,FALSE)</f>
        <v>14.72</v>
      </c>
      <c r="AF36">
        <f>VLOOKUP($B36,[11]分省年度数据!$A$1:$IV$65536,13,FALSE)</f>
        <v>12.71</v>
      </c>
      <c r="AG36">
        <f>VLOOKUP($B36,[12]分省年度数据!$A$1:$IV$65536,13,FALSE)</f>
        <v>14.2</v>
      </c>
      <c r="AH36" t="str">
        <f>VLOOKUP($B36,[13]分省年度数据!$A$1:$IV$65536,13,FALSE)</f>
        <v/>
      </c>
      <c r="AI36">
        <f>VLOOKUP($B36,[14]分省年度数据!$A$1:$IV$65536,13,FALSE)</f>
        <v>558.03</v>
      </c>
      <c r="AJ36">
        <f>VLOOKUP($B36,[15]分省年度数据!$A$1:$IV$65536,13,FALSE)</f>
        <v>5587</v>
      </c>
    </row>
    <row r="37" spans="1:36" x14ac:dyDescent="0.2">
      <c r="A37">
        <v>15</v>
      </c>
      <c r="B37" t="s">
        <v>5</v>
      </c>
      <c r="C37">
        <v>2012</v>
      </c>
      <c r="D37" t="s">
        <v>32</v>
      </c>
      <c r="H37">
        <f>VLOOKUP(B37,[1]分省年度数据!$A$1:$IV$65536,13,FALSE)</f>
        <v>2464</v>
      </c>
      <c r="I37" s="2">
        <f>VLOOKUP(B37,[2]分省年度数据!$A$1:$IV$65536,13,FALSE)</f>
        <v>668.9</v>
      </c>
      <c r="J37" s="2">
        <f t="shared" si="2"/>
        <v>0.27146915584415582</v>
      </c>
      <c r="P37">
        <v>4298.7022222222222</v>
      </c>
      <c r="Q37" s="4">
        <v>16800</v>
      </c>
      <c r="R37">
        <f t="shared" si="1"/>
        <v>0.25587513227513226</v>
      </c>
      <c r="X37">
        <f>VLOOKUP(B37,[3]分省年度数据!$A$1:$IV$65536,13,FALSE)</f>
        <v>91.12</v>
      </c>
      <c r="Y37">
        <f>VLOOKUP(B37,[4]分省年度数据!$A$1:$IV$65536,13,FALSE)</f>
        <v>10650</v>
      </c>
      <c r="Z37">
        <f>VLOOKUP(B37,[5]分省年度数据!$A$1:$O$65536,13,FALSE)</f>
        <v>23046</v>
      </c>
      <c r="AA37">
        <f>VLOOKUP($B37,[6]分省年度数据!$A$1:$IV$65536,13,FALSE)</f>
        <v>11.08</v>
      </c>
      <c r="AB37">
        <f>VLOOKUP($B37,[7]分省年度数据!$A$1:$IV$65536,13,FALSE)</f>
        <v>56</v>
      </c>
      <c r="AC37">
        <f>VLOOKUP($B37,[8]分省年度数据!$A$1:$IV$65536,13,FALSE)</f>
        <v>10.62</v>
      </c>
      <c r="AD37">
        <f>VLOOKUP($B37,[9]分省年度数据!$A$1:$IV$65536,13,FALSE)</f>
        <v>177.91</v>
      </c>
      <c r="AE37">
        <f>VLOOKUP($B37,[10]分省年度数据!$A$1:$IV$65536,13,FALSE)</f>
        <v>15.52</v>
      </c>
      <c r="AF37">
        <f>VLOOKUP($B37,[11]分省年度数据!$A$1:$IV$65536,13,FALSE)</f>
        <v>12.01</v>
      </c>
      <c r="AG37">
        <f>VLOOKUP($B37,[12]分省年度数据!$A$1:$IV$65536,13,FALSE)</f>
        <v>12.09</v>
      </c>
      <c r="AH37" t="str">
        <f>VLOOKUP($B37,[13]分省年度数据!$A$1:$IV$65536,13,FALSE)</f>
        <v/>
      </c>
      <c r="AI37">
        <f>VLOOKUP($B37,[14]分省年度数据!$A$1:$IV$65536,13,FALSE)</f>
        <v>439.97</v>
      </c>
      <c r="AJ37">
        <f>VLOOKUP($B37,[15]分省年度数据!$A$1:$IV$65536,13,FALSE)</f>
        <v>3957</v>
      </c>
    </row>
    <row r="38" spans="1:36" x14ac:dyDescent="0.2">
      <c r="A38">
        <v>21</v>
      </c>
      <c r="B38" t="s">
        <v>6</v>
      </c>
      <c r="C38">
        <v>2012</v>
      </c>
      <c r="D38" t="s">
        <v>33</v>
      </c>
      <c r="H38">
        <f>VLOOKUP(B38,[1]分省年度数据!$A$1:$IV$65536,13,FALSE)</f>
        <v>4375</v>
      </c>
      <c r="I38" s="2">
        <f>VLOOKUP(B38,[2]分省年度数据!$A$1:$IV$65536,13,FALSE)</f>
        <v>569.1</v>
      </c>
      <c r="J38" s="2">
        <f t="shared" si="2"/>
        <v>0.13008</v>
      </c>
      <c r="P38">
        <v>4742.6171428571424</v>
      </c>
      <c r="Q38" s="4">
        <v>18761</v>
      </c>
      <c r="R38">
        <f t="shared" si="1"/>
        <v>0.25279127673669538</v>
      </c>
      <c r="X38">
        <f>VLOOKUP(B38,[3]分省年度数据!$A$1:$IV$65536,13,FALSE)</f>
        <v>128.05000000000001</v>
      </c>
      <c r="Y38">
        <f>VLOOKUP(B38,[4]分省年度数据!$A$1:$IV$65536,13,FALSE)</f>
        <v>21384</v>
      </c>
      <c r="Z38">
        <f>VLOOKUP(B38,[5]分省年度数据!$A$1:$O$65536,13,FALSE)</f>
        <v>35792</v>
      </c>
      <c r="AA38">
        <f>VLOOKUP($B38,[6]分省年度数据!$A$1:$IV$65536,13,FALSE)</f>
        <v>23.1</v>
      </c>
      <c r="AB38">
        <f>VLOOKUP($B38,[7]分省年度数据!$A$1:$IV$65536,13,FALSE)</f>
        <v>56</v>
      </c>
      <c r="AC38">
        <f>VLOOKUP($B38,[8]分省年度数据!$A$1:$IV$65536,13,FALSE)</f>
        <v>11.68</v>
      </c>
      <c r="AD38">
        <f>VLOOKUP($B38,[9]分省年度数据!$A$1:$IV$65536,13,FALSE)</f>
        <v>200.19</v>
      </c>
      <c r="AE38">
        <f>VLOOKUP($B38,[10]分省年度数据!$A$1:$IV$65536,13,FALSE)</f>
        <v>14.72</v>
      </c>
      <c r="AF38">
        <f>VLOOKUP($B38,[11]分省年度数据!$A$1:$IV$65536,13,FALSE)</f>
        <v>11.22</v>
      </c>
      <c r="AG38">
        <f>VLOOKUP($B38,[12]分省年度数据!$A$1:$IV$65536,13,FALSE)</f>
        <v>14.72</v>
      </c>
      <c r="AH38" t="str">
        <f>VLOOKUP($B38,[13]分省年度数据!$A$1:$IV$65536,13,FALSE)</f>
        <v/>
      </c>
      <c r="AI38">
        <f>VLOOKUP($B38,[14]分省年度数据!$A$1:$IV$65536,13,FALSE)</f>
        <v>728.79</v>
      </c>
      <c r="AJ38">
        <f>VLOOKUP($B38,[15]分省年度数据!$A$1:$IV$65536,13,FALSE)</f>
        <v>5984</v>
      </c>
    </row>
    <row r="39" spans="1:36" x14ac:dyDescent="0.2">
      <c r="A39">
        <v>22</v>
      </c>
      <c r="B39" t="s">
        <v>7</v>
      </c>
      <c r="C39">
        <v>2012</v>
      </c>
      <c r="D39" t="s">
        <v>33</v>
      </c>
      <c r="H39">
        <f>VLOOKUP(B39,[1]分省年度数据!$A$1:$IV$65536,13,FALSE)</f>
        <v>2698</v>
      </c>
      <c r="I39" s="2">
        <f>VLOOKUP(B39,[2]分省年度数据!$A$1:$IV$65536,13,FALSE)</f>
        <v>712.4</v>
      </c>
      <c r="J39" s="2">
        <f t="shared" si="2"/>
        <v>0.26404744255003704</v>
      </c>
      <c r="P39">
        <v>4127.97</v>
      </c>
      <c r="Q39" s="4">
        <v>14395</v>
      </c>
      <c r="R39">
        <f t="shared" si="1"/>
        <v>0.28676415422021539</v>
      </c>
      <c r="X39">
        <f>VLOOKUP(B39,[3]分省年度数据!$A$1:$IV$65536,13,FALSE)</f>
        <v>111.6</v>
      </c>
      <c r="Y39">
        <f>VLOOKUP(B39,[4]分省年度数据!$A$1:$IV$65536,13,FALSE)</f>
        <v>11200</v>
      </c>
      <c r="Z39">
        <f>VLOOKUP(B39,[5]分省年度数据!$A$1:$O$65536,13,FALSE)</f>
        <v>19734</v>
      </c>
      <c r="AA39">
        <f>VLOOKUP($B39,[6]分省年度数据!$A$1:$IV$65536,13,FALSE)</f>
        <v>12.78</v>
      </c>
      <c r="AB39">
        <f>VLOOKUP($B39,[7]分省年度数据!$A$1:$IV$65536,13,FALSE)</f>
        <v>52</v>
      </c>
      <c r="AC39">
        <f>VLOOKUP($B39,[8]分省年度数据!$A$1:$IV$65536,13,FALSE)</f>
        <v>10.1</v>
      </c>
      <c r="AD39">
        <f>VLOOKUP($B39,[9]分省年度数据!$A$1:$IV$65536,13,FALSE)</f>
        <v>160.36000000000001</v>
      </c>
      <c r="AE39">
        <f>VLOOKUP($B39,[10]分省年度数据!$A$1:$IV$65536,13,FALSE)</f>
        <v>17.13</v>
      </c>
      <c r="AF39">
        <f>VLOOKUP($B39,[11]分省年度数据!$A$1:$IV$65536,13,FALSE)</f>
        <v>10.41</v>
      </c>
      <c r="AG39">
        <f>VLOOKUP($B39,[12]分省年度数据!$A$1:$IV$65536,13,FALSE)</f>
        <v>11.94</v>
      </c>
      <c r="AH39" t="str">
        <f>VLOOKUP($B39,[13]分省年度数据!$A$1:$IV$65536,13,FALSE)</f>
        <v/>
      </c>
      <c r="AI39">
        <f>VLOOKUP($B39,[14]分省年度数据!$A$1:$IV$65536,13,FALSE)</f>
        <v>451.05</v>
      </c>
      <c r="AJ39">
        <f>VLOOKUP($B39,[15]分省年度数据!$A$1:$IV$65536,13,FALSE)</f>
        <v>2820</v>
      </c>
    </row>
    <row r="40" spans="1:36" x14ac:dyDescent="0.2">
      <c r="A40">
        <v>23</v>
      </c>
      <c r="B40" t="s">
        <v>8</v>
      </c>
      <c r="C40">
        <v>2012</v>
      </c>
      <c r="D40" t="s">
        <v>33</v>
      </c>
      <c r="H40">
        <f>VLOOKUP(B40,[1]分省年度数据!$A$1:$IV$65536,13,FALSE)</f>
        <v>3724</v>
      </c>
      <c r="I40" s="2">
        <f>VLOOKUP(B40,[2]分省年度数据!$A$1:$IV$65536,13,FALSE)</f>
        <v>796.2</v>
      </c>
      <c r="J40" s="2">
        <f t="shared" si="2"/>
        <v>0.21380236305048336</v>
      </c>
      <c r="P40">
        <v>3772.416666666667</v>
      </c>
      <c r="Q40" s="4">
        <v>14302</v>
      </c>
      <c r="R40">
        <f t="shared" si="1"/>
        <v>0.26376847061017111</v>
      </c>
      <c r="X40">
        <f>VLOOKUP(B40,[3]分省年度数据!$A$1:$IV$65536,13,FALSE)</f>
        <v>125.48</v>
      </c>
      <c r="Y40">
        <f>VLOOKUP(B40,[4]分省年度数据!$A$1:$IV$65536,13,FALSE)</f>
        <v>15087</v>
      </c>
      <c r="Z40">
        <f>VLOOKUP(B40,[5]分省年度数据!$A$1:$O$65536,13,FALSE)</f>
        <v>21158</v>
      </c>
      <c r="AA40">
        <f>VLOOKUP($B40,[6]分省年度数据!$A$1:$IV$65536,13,FALSE)</f>
        <v>17.82</v>
      </c>
      <c r="AB40">
        <f>VLOOKUP($B40,[7]分省年度数据!$A$1:$IV$65536,13,FALSE)</f>
        <v>52</v>
      </c>
      <c r="AC40">
        <f>VLOOKUP($B40,[8]分省年度数据!$A$1:$IV$65536,13,FALSE)</f>
        <v>11.32</v>
      </c>
      <c r="AD40">
        <f>VLOOKUP($B40,[9]分省年度数据!$A$1:$IV$65536,13,FALSE)</f>
        <v>173.33</v>
      </c>
      <c r="AE40">
        <f>VLOOKUP($B40,[10]分省年度数据!$A$1:$IV$65536,13,FALSE)</f>
        <v>14.38</v>
      </c>
      <c r="AF40">
        <f>VLOOKUP($B40,[11]分省年度数据!$A$1:$IV$65536,13,FALSE)</f>
        <v>12.04</v>
      </c>
      <c r="AG40">
        <f>VLOOKUP($B40,[12]分省年度数据!$A$1:$IV$65536,13,FALSE)</f>
        <v>12.95</v>
      </c>
      <c r="AH40" t="str">
        <f>VLOOKUP($B40,[13]分省年度数据!$A$1:$IV$65536,13,FALSE)</f>
        <v/>
      </c>
      <c r="AI40">
        <f>VLOOKUP($B40,[14]分省年度数据!$A$1:$IV$65536,13,FALSE)</f>
        <v>544.79</v>
      </c>
      <c r="AJ40">
        <f>VLOOKUP($B40,[15]分省年度数据!$A$1:$IV$65536,13,FALSE)</f>
        <v>3285</v>
      </c>
    </row>
    <row r="41" spans="1:36" x14ac:dyDescent="0.2">
      <c r="A41">
        <v>31</v>
      </c>
      <c r="B41" t="s">
        <v>9</v>
      </c>
      <c r="C41">
        <v>2012</v>
      </c>
      <c r="D41" t="s">
        <v>34</v>
      </c>
      <c r="H41">
        <f>VLOOKUP(B41,[1]分省年度数据!$A$1:$IV$65536,13,FALSE)</f>
        <v>2399</v>
      </c>
      <c r="I41" s="2">
        <f>VLOOKUP(B41,[2]分省年度数据!$A$1:$IV$65536,13,FALSE)</f>
        <v>42</v>
      </c>
      <c r="J41" s="2">
        <f t="shared" si="2"/>
        <v>1.7507294706127552E-2</v>
      </c>
      <c r="P41">
        <v>16787.099999999999</v>
      </c>
      <c r="Q41" s="4">
        <v>38550</v>
      </c>
      <c r="R41">
        <f t="shared" si="1"/>
        <v>0.43546303501945521</v>
      </c>
      <c r="V41" t="s">
        <v>73</v>
      </c>
      <c r="X41">
        <f>VLOOKUP(B41,[3]分省年度数据!$A$1:$IV$65536,13,FALSE)</f>
        <v>186.54</v>
      </c>
      <c r="Y41">
        <f>VLOOKUP(B41,[4]分省年度数据!$A$1:$IV$65536,13,FALSE)</f>
        <v>23190</v>
      </c>
      <c r="Z41">
        <f>VLOOKUP(B41,[5]分省年度数据!$A$1:$O$65536,13,FALSE)</f>
        <v>4845</v>
      </c>
      <c r="AA41">
        <f>VLOOKUP($B41,[6]分省年度数据!$A$1:$IV$65536,13,FALSE)</f>
        <v>10.98</v>
      </c>
      <c r="AB41">
        <f>VLOOKUP($B41,[7]分省年度数据!$A$1:$IV$65536,13,FALSE)</f>
        <v>62</v>
      </c>
      <c r="AC41">
        <f>VLOOKUP($B41,[8]分省年度数据!$A$1:$IV$65536,13,FALSE)</f>
        <v>11.54</v>
      </c>
      <c r="AD41">
        <f>VLOOKUP($B41,[9]分省年度数据!$A$1:$IV$65536,13,FALSE)</f>
        <v>197.34</v>
      </c>
      <c r="AE41">
        <f>VLOOKUP($B41,[10]分省年度数据!$A$1:$IV$65536,13,FALSE)</f>
        <v>9.51</v>
      </c>
      <c r="AF41">
        <f>VLOOKUP($B41,[11]分省年度数据!$A$1:$IV$65536,13,FALSE)</f>
        <v>12.29</v>
      </c>
      <c r="AG41">
        <f>VLOOKUP($B41,[12]分省年度数据!$A$1:$IV$65536,13,FALSE)</f>
        <v>15.82</v>
      </c>
      <c r="AH41" t="str">
        <f>VLOOKUP($B41,[13]分省年度数据!$A$1:$IV$65536,13,FALSE)</f>
        <v/>
      </c>
      <c r="AI41">
        <f>VLOOKUP($B41,[14]分省年度数据!$A$1:$IV$65536,13,FALSE)</f>
        <v>648.95000000000005</v>
      </c>
      <c r="AJ41">
        <f>VLOOKUP($B41,[15]分省年度数据!$A$1:$IV$65536,13,FALSE)</f>
        <v>2256</v>
      </c>
    </row>
    <row r="42" spans="1:36" x14ac:dyDescent="0.2">
      <c r="A42">
        <v>32</v>
      </c>
      <c r="B42" t="s">
        <v>10</v>
      </c>
      <c r="C42">
        <v>2012</v>
      </c>
      <c r="D42" t="s">
        <v>34</v>
      </c>
      <c r="H42">
        <f>VLOOKUP(B42,[1]分省年度数据!$A$1:$IV$65536,13,FALSE)</f>
        <v>8120</v>
      </c>
      <c r="I42" s="2">
        <f>VLOOKUP(B42,[2]分省年度数据!$A$1:$IV$65536,13,FALSE)</f>
        <v>1492.9</v>
      </c>
      <c r="J42" s="2">
        <f t="shared" si="2"/>
        <v>0.18385467980295567</v>
      </c>
      <c r="P42">
        <v>6259.4115384615388</v>
      </c>
      <c r="Q42" s="4">
        <v>22432</v>
      </c>
      <c r="R42">
        <f t="shared" si="1"/>
        <v>0.27903938741358503</v>
      </c>
      <c r="V42" t="s">
        <v>73</v>
      </c>
      <c r="X42">
        <f>VLOOKUP(B42,[3]分省年度数据!$A$1:$IV$65536,13,FALSE)</f>
        <v>215.44</v>
      </c>
      <c r="Y42">
        <f>VLOOKUP(B42,[4]分省年度数据!$A$1:$IV$65536,13,FALSE)</f>
        <v>49793</v>
      </c>
      <c r="Z42">
        <f>VLOOKUP(B42,[5]分省年度数据!$A$1:$O$65536,13,FALSE)</f>
        <v>31050</v>
      </c>
      <c r="AA42">
        <f>VLOOKUP($B42,[6]分省年度数据!$A$1:$IV$65536,13,FALSE)</f>
        <v>33.31</v>
      </c>
      <c r="AB42">
        <f>VLOOKUP($B42,[7]分省年度数据!$A$1:$IV$65536,13,FALSE)</f>
        <v>50</v>
      </c>
      <c r="AC42">
        <f>VLOOKUP($B42,[8]分省年度数据!$A$1:$IV$65536,13,FALSE)</f>
        <v>10.51</v>
      </c>
      <c r="AD42">
        <f>VLOOKUP($B42,[9]分省年度数据!$A$1:$IV$65536,13,FALSE)</f>
        <v>418.14</v>
      </c>
      <c r="AE42">
        <f>VLOOKUP($B42,[10]分省年度数据!$A$1:$IV$65536,13,FALSE)</f>
        <v>12.43</v>
      </c>
      <c r="AF42">
        <f>VLOOKUP($B42,[11]分省年度数据!$A$1:$IV$65536,13,FALSE)</f>
        <v>10.81</v>
      </c>
      <c r="AG42">
        <f>VLOOKUP($B42,[12]分省年度数据!$A$1:$IV$65536,13,FALSE)</f>
        <v>16.739999999999998</v>
      </c>
      <c r="AH42" t="str">
        <f>VLOOKUP($B42,[13]分省年度数据!$A$1:$IV$65536,13,FALSE)</f>
        <v/>
      </c>
      <c r="AI42">
        <f>VLOOKUP($B42,[14]分省年度数据!$A$1:$IV$65536,13,FALSE)</f>
        <v>1350.61</v>
      </c>
      <c r="AJ42">
        <f>VLOOKUP($B42,[15]分省年度数据!$A$1:$IV$65536,13,FALSE)</f>
        <v>13517</v>
      </c>
    </row>
    <row r="43" spans="1:36" x14ac:dyDescent="0.2">
      <c r="A43">
        <v>33</v>
      </c>
      <c r="B43" t="s">
        <v>11</v>
      </c>
      <c r="C43">
        <v>2012</v>
      </c>
      <c r="D43" t="s">
        <v>34</v>
      </c>
      <c r="H43">
        <f>VLOOKUP(B43,[1]分省年度数据!$A$1:$IV$65536,13,FALSE)</f>
        <v>5685</v>
      </c>
      <c r="I43" s="2">
        <f>VLOOKUP(B43,[2]分省年度数据!$A$1:$IV$65536,13,FALSE)</f>
        <v>1126.7</v>
      </c>
      <c r="J43" s="2">
        <f t="shared" si="2"/>
        <v>0.19818821459982411</v>
      </c>
      <c r="P43">
        <v>9743.4963636363645</v>
      </c>
      <c r="Q43" s="4">
        <v>27020</v>
      </c>
      <c r="R43">
        <f t="shared" si="1"/>
        <v>0.36060312226633473</v>
      </c>
      <c r="V43" t="s">
        <v>73</v>
      </c>
      <c r="X43">
        <f>VLOOKUP(B43,[3]分省年度数据!$A$1:$IV$65536,13,FALSE)</f>
        <v>195.81</v>
      </c>
      <c r="Y43">
        <f>VLOOKUP(B43,[4]分省年度数据!$A$1:$IV$65536,13,FALSE)</f>
        <v>40558</v>
      </c>
      <c r="Z43">
        <f>VLOOKUP(B43,[5]分省年度数据!$A$1:$O$65536,13,FALSE)</f>
        <v>30271</v>
      </c>
      <c r="AA43">
        <f>VLOOKUP($B43,[6]分省年度数据!$A$1:$IV$65536,13,FALSE)</f>
        <v>21.33</v>
      </c>
      <c r="AB43">
        <f>VLOOKUP($B43,[7]分省年度数据!$A$1:$IV$65536,13,FALSE)</f>
        <v>60</v>
      </c>
      <c r="AC43">
        <f>VLOOKUP($B43,[8]分省年度数据!$A$1:$IV$65536,13,FALSE)</f>
        <v>11.17</v>
      </c>
      <c r="AD43">
        <f>VLOOKUP($B43,[9]分省年度数据!$A$1:$IV$65536,13,FALSE)</f>
        <v>305.91000000000003</v>
      </c>
      <c r="AE43">
        <f>VLOOKUP($B43,[10]分省年度数据!$A$1:$IV$65536,13,FALSE)</f>
        <v>13.58</v>
      </c>
      <c r="AF43">
        <f>VLOOKUP($B43,[11]分省年度数据!$A$1:$IV$65536,13,FALSE)</f>
        <v>12.56</v>
      </c>
      <c r="AG43">
        <f>VLOOKUP($B43,[12]分省年度数据!$A$1:$IV$65536,13,FALSE)</f>
        <v>19.32</v>
      </c>
      <c r="AH43" t="str">
        <f>VLOOKUP($B43,[13]分省年度数据!$A$1:$IV$65536,13,FALSE)</f>
        <v/>
      </c>
      <c r="AI43">
        <f>VLOOKUP($B43,[14]分省年度数据!$A$1:$IV$65536,13,FALSE)</f>
        <v>877.86</v>
      </c>
      <c r="AJ43">
        <f>VLOOKUP($B43,[15]分省年度数据!$A$1:$IV$65536,13,FALSE)</f>
        <v>19270</v>
      </c>
    </row>
    <row r="44" spans="1:36" x14ac:dyDescent="0.2">
      <c r="A44">
        <v>34</v>
      </c>
      <c r="B44" t="s">
        <v>12</v>
      </c>
      <c r="C44">
        <v>2012</v>
      </c>
      <c r="D44" t="s">
        <v>34</v>
      </c>
      <c r="H44">
        <f>VLOOKUP(B44,[1]分省年度数据!$A$1:$IV$65536,13,FALSE)</f>
        <v>5978</v>
      </c>
      <c r="I44" s="2">
        <f>VLOOKUP(B44,[2]分省年度数据!$A$1:$IV$65536,13,FALSE)</f>
        <v>2206.3000000000002</v>
      </c>
      <c r="J44" s="2">
        <f t="shared" si="2"/>
        <v>0.36906992305118774</v>
      </c>
      <c r="P44">
        <v>5030.1975000000002</v>
      </c>
      <c r="Q44" s="4">
        <v>13593</v>
      </c>
      <c r="R44">
        <f t="shared" si="1"/>
        <v>0.37005793423085415</v>
      </c>
      <c r="V44" t="s">
        <v>74</v>
      </c>
      <c r="X44">
        <f>VLOOKUP(B44,[3]分省年度数据!$A$1:$IV$65536,13,FALSE)</f>
        <v>165.45</v>
      </c>
      <c r="Y44">
        <f>VLOOKUP(B44,[4]分省年度数据!$A$1:$IV$65536,13,FALSE)</f>
        <v>10535</v>
      </c>
      <c r="Z44">
        <f>VLOOKUP(B44,[5]分省年度数据!$A$1:$O$65536,13,FALSE)</f>
        <v>23275</v>
      </c>
      <c r="AA44">
        <f>VLOOKUP($B44,[6]分省年度数据!$A$1:$IV$65536,13,FALSE)</f>
        <v>22.23</v>
      </c>
      <c r="AB44">
        <f>VLOOKUP($B44,[7]分省年度数据!$A$1:$IV$65536,13,FALSE)</f>
        <v>39</v>
      </c>
      <c r="AC44">
        <f>VLOOKUP($B44,[8]分省年度数据!$A$1:$IV$65536,13,FALSE)</f>
        <v>9.2799999999999994</v>
      </c>
      <c r="AD44">
        <f>VLOOKUP($B44,[9]分省年度数据!$A$1:$IV$65536,13,FALSE)</f>
        <v>319.39</v>
      </c>
      <c r="AE44">
        <f>VLOOKUP($B44,[10]分省年度数据!$A$1:$IV$65536,13,FALSE)</f>
        <v>18.010000000000002</v>
      </c>
      <c r="AF44">
        <f>VLOOKUP($B44,[11]分省年度数据!$A$1:$IV$65536,13,FALSE)</f>
        <v>13.23</v>
      </c>
      <c r="AG44">
        <f>VLOOKUP($B44,[12]分省年度数据!$A$1:$IV$65536,13,FALSE)</f>
        <v>16.760000000000002</v>
      </c>
      <c r="AH44" t="str">
        <f>VLOOKUP($B44,[13]分省年度数据!$A$1:$IV$65536,13,FALSE)</f>
        <v/>
      </c>
      <c r="AI44">
        <f>VLOOKUP($B44,[14]分省年度数据!$A$1:$IV$65536,13,FALSE)</f>
        <v>717.94</v>
      </c>
      <c r="AJ44">
        <f>VLOOKUP($B44,[15]分省年度数据!$A$1:$IV$65536,13,FALSE)</f>
        <v>18076</v>
      </c>
    </row>
    <row r="45" spans="1:36" x14ac:dyDescent="0.2">
      <c r="A45">
        <v>35</v>
      </c>
      <c r="B45" t="s">
        <v>13</v>
      </c>
      <c r="C45">
        <v>2012</v>
      </c>
      <c r="D45" t="s">
        <v>34</v>
      </c>
      <c r="H45">
        <f>VLOOKUP(B45,[1]分省年度数据!$A$1:$IV$65536,13,FALSE)</f>
        <v>3841</v>
      </c>
      <c r="I45" s="2">
        <f>VLOOKUP(B45,[2]分省年度数据!$A$1:$IV$65536,13,FALSE)</f>
        <v>225.6</v>
      </c>
      <c r="J45" s="2">
        <f t="shared" si="2"/>
        <v>5.8734704504035409E-2</v>
      </c>
      <c r="P45">
        <v>7643.1399999999994</v>
      </c>
      <c r="Q45" s="4">
        <v>19141</v>
      </c>
      <c r="R45">
        <f t="shared" si="1"/>
        <v>0.39930724622538005</v>
      </c>
      <c r="V45" t="s">
        <v>75</v>
      </c>
      <c r="X45">
        <f>VLOOKUP(B45,[3]分省年度数据!$A$1:$IV$65536,13,FALSE)</f>
        <v>178.37</v>
      </c>
      <c r="Y45">
        <f>VLOOKUP(B45,[4]分省年度数据!$A$1:$IV$65536,13,FALSE)</f>
        <v>15627</v>
      </c>
      <c r="Z45">
        <f>VLOOKUP(B45,[5]分省年度数据!$A$1:$O$65536,13,FALSE)</f>
        <v>27276</v>
      </c>
      <c r="AA45">
        <f>VLOOKUP($B45,[6]分省年度数据!$A$1:$IV$65536,13,FALSE)</f>
        <v>13.93</v>
      </c>
      <c r="AB45">
        <f>VLOOKUP($B45,[7]分省年度数据!$A$1:$IV$65536,13,FALSE)</f>
        <v>47</v>
      </c>
      <c r="AC45">
        <f>VLOOKUP($B45,[8]分省年度数据!$A$1:$IV$65536,13,FALSE)</f>
        <v>8.75</v>
      </c>
      <c r="AD45">
        <f>VLOOKUP($B45,[9]分省年度数据!$A$1:$IV$65536,13,FALSE)</f>
        <v>185.99</v>
      </c>
      <c r="AE45">
        <f>VLOOKUP($B45,[10]分省年度数据!$A$1:$IV$65536,13,FALSE)</f>
        <v>13.27</v>
      </c>
      <c r="AF45">
        <f>VLOOKUP($B45,[11]分省年度数据!$A$1:$IV$65536,13,FALSE)</f>
        <v>11.59</v>
      </c>
      <c r="AG45">
        <f>VLOOKUP($B45,[12]分省年度数据!$A$1:$IV$65536,13,FALSE)</f>
        <v>16.420000000000002</v>
      </c>
      <c r="AH45" t="str">
        <f>VLOOKUP($B45,[13]分省年度数据!$A$1:$IV$65536,13,FALSE)</f>
        <v/>
      </c>
      <c r="AI45">
        <f>VLOOKUP($B45,[14]分省年度数据!$A$1:$IV$65536,13,FALSE)</f>
        <v>562.29999999999995</v>
      </c>
      <c r="AJ45">
        <f>VLOOKUP($B45,[15]分省年度数据!$A$1:$IV$65536,13,FALSE)</f>
        <v>9942</v>
      </c>
    </row>
    <row r="46" spans="1:36" x14ac:dyDescent="0.2">
      <c r="A46">
        <v>36</v>
      </c>
      <c r="B46" t="s">
        <v>14</v>
      </c>
      <c r="C46">
        <v>2012</v>
      </c>
      <c r="D46" t="s">
        <v>34</v>
      </c>
      <c r="H46">
        <f>VLOOKUP(B46,[1]分省年度数据!$A$1:$IV$65536,13,FALSE)</f>
        <v>4475</v>
      </c>
      <c r="I46" s="2">
        <f>VLOOKUP(B46,[2]分省年度数据!$A$1:$IV$65536,13,FALSE)</f>
        <v>775.9</v>
      </c>
      <c r="J46" s="2">
        <f t="shared" si="2"/>
        <v>0.1733854748603352</v>
      </c>
      <c r="P46">
        <v>4742.57</v>
      </c>
      <c r="Q46" s="4">
        <v>13567</v>
      </c>
      <c r="R46">
        <f t="shared" si="1"/>
        <v>0.34956659541534602</v>
      </c>
      <c r="V46" t="s">
        <v>76</v>
      </c>
      <c r="X46">
        <f>VLOOKUP(B46,[3]分省年度数据!$A$1:$IV$65536,13,FALSE)</f>
        <v>175.69</v>
      </c>
      <c r="Y46">
        <f>VLOOKUP(B46,[4]分省年度数据!$A$1:$IV$65536,13,FALSE)</f>
        <v>11648</v>
      </c>
      <c r="Z46">
        <f>VLOOKUP(B46,[5]分省年度数据!$A$1:$O$65536,13,FALSE)</f>
        <v>39509</v>
      </c>
      <c r="AA46">
        <f>VLOOKUP($B46,[6]分省年度数据!$A$1:$IV$65536,13,FALSE)</f>
        <v>16.37</v>
      </c>
      <c r="AB46">
        <f>VLOOKUP($B46,[7]分省年度数据!$A$1:$IV$65536,13,FALSE)</f>
        <v>40</v>
      </c>
      <c r="AC46">
        <f>VLOOKUP($B46,[8]分省年度数据!$A$1:$IV$65536,13,FALSE)</f>
        <v>9.09</v>
      </c>
      <c r="AD46">
        <f>VLOOKUP($B46,[9]分省年度数据!$A$1:$IV$65536,13,FALSE)</f>
        <v>219.15</v>
      </c>
      <c r="AE46">
        <f>VLOOKUP($B46,[10]分省年度数据!$A$1:$IV$65536,13,FALSE)</f>
        <v>17.350000000000001</v>
      </c>
      <c r="AF46">
        <f>VLOOKUP($B46,[11]分省年度数据!$A$1:$IV$65536,13,FALSE)</f>
        <v>15.85</v>
      </c>
      <c r="AG46">
        <f>VLOOKUP($B46,[12]分省年度数据!$A$1:$IV$65536,13,FALSE)</f>
        <v>21.13</v>
      </c>
      <c r="AH46" t="str">
        <f>VLOOKUP($B46,[13]分省年度数据!$A$1:$IV$65536,13,FALSE)</f>
        <v/>
      </c>
      <c r="AI46">
        <f>VLOOKUP($B46,[14]分省年度数据!$A$1:$IV$65536,13,FALSE)</f>
        <v>622.05999999999995</v>
      </c>
      <c r="AJ46">
        <f>VLOOKUP($B46,[15]分省年度数据!$A$1:$IV$65536,13,FALSE)</f>
        <v>3103</v>
      </c>
    </row>
    <row r="47" spans="1:36" x14ac:dyDescent="0.2">
      <c r="A47">
        <v>37</v>
      </c>
      <c r="B47" t="s">
        <v>15</v>
      </c>
      <c r="C47">
        <v>2012</v>
      </c>
      <c r="D47" t="s">
        <v>34</v>
      </c>
      <c r="H47">
        <f>VLOOKUP(B47,[1]分省年度数据!$A$1:$IV$65536,13,FALSE)</f>
        <v>9708</v>
      </c>
      <c r="I47" s="2">
        <f>VLOOKUP(B47,[2]分省年度数据!$A$1:$IV$65536,13,FALSE)</f>
        <v>1940.3</v>
      </c>
      <c r="J47" s="2">
        <f t="shared" si="2"/>
        <v>0.19986608982282653</v>
      </c>
      <c r="P47">
        <v>4931.2518749999999</v>
      </c>
      <c r="Q47" s="4">
        <v>17127</v>
      </c>
      <c r="R47">
        <f t="shared" si="1"/>
        <v>0.28792268786127168</v>
      </c>
      <c r="V47" t="s">
        <v>78</v>
      </c>
      <c r="X47">
        <f>VLOOKUP(B47,[3]分省年度数据!$A$1:$IV$65536,13,FALSE)</f>
        <v>131.6</v>
      </c>
      <c r="Y47">
        <f>VLOOKUP(B47,[4]分省年度数据!$A$1:$IV$65536,13,FALSE)</f>
        <v>44682</v>
      </c>
      <c r="Z47">
        <f>VLOOKUP(B47,[5]分省年度数据!$A$1:$O$65536,13,FALSE)</f>
        <v>68840</v>
      </c>
      <c r="AA47">
        <f>VLOOKUP($B47,[6]分省年度数据!$A$1:$IV$65536,13,FALSE)</f>
        <v>47.38</v>
      </c>
      <c r="AB47">
        <f>VLOOKUP($B47,[7]分省年度数据!$A$1:$IV$65536,13,FALSE)</f>
        <v>55</v>
      </c>
      <c r="AC47">
        <f>VLOOKUP($B47,[8]分省年度数据!$A$1:$IV$65536,13,FALSE)</f>
        <v>9.4600000000000009</v>
      </c>
      <c r="AD47">
        <f>VLOOKUP($B47,[9]分省年度数据!$A$1:$IV$65536,13,FALSE)</f>
        <v>422.91</v>
      </c>
      <c r="AE47">
        <f>VLOOKUP($B47,[10]分省年度数据!$A$1:$IV$65536,13,FALSE)</f>
        <v>14.28</v>
      </c>
      <c r="AF47">
        <f>VLOOKUP($B47,[11]分省年度数据!$A$1:$IV$65536,13,FALSE)</f>
        <v>12.54</v>
      </c>
      <c r="AG47">
        <f>VLOOKUP($B47,[12]分省年度数据!$A$1:$IV$65536,13,FALSE)</f>
        <v>16.41</v>
      </c>
      <c r="AH47" t="str">
        <f>VLOOKUP($B47,[13]分省年度数据!$A$1:$IV$65536,13,FALSE)</f>
        <v/>
      </c>
      <c r="AI47">
        <f>VLOOKUP($B47,[14]分省年度数据!$A$1:$IV$65536,13,FALSE)</f>
        <v>1311.8</v>
      </c>
      <c r="AJ47">
        <f>VLOOKUP($B47,[15]分省年度数据!$A$1:$IV$65536,13,FALSE)</f>
        <v>13275</v>
      </c>
    </row>
    <row r="48" spans="1:36" x14ac:dyDescent="0.2">
      <c r="A48">
        <v>41</v>
      </c>
      <c r="B48" t="s">
        <v>16</v>
      </c>
      <c r="C48">
        <v>2012</v>
      </c>
      <c r="D48" t="s">
        <v>35</v>
      </c>
      <c r="H48">
        <f>VLOOKUP(B48,[1]分省年度数据!$A$1:$IV$65536,13,FALSE)</f>
        <v>9532</v>
      </c>
      <c r="I48" s="2">
        <f>VLOOKUP(B48,[2]分省年度数据!$A$1:$IV$65536,13,FALSE)</f>
        <v>1232.0999999999999</v>
      </c>
      <c r="J48" s="2">
        <f t="shared" si="2"/>
        <v>0.12925933697020561</v>
      </c>
      <c r="P48">
        <v>3782.7117647058822</v>
      </c>
      <c r="Q48" s="4">
        <v>12772</v>
      </c>
      <c r="R48">
        <f t="shared" si="1"/>
        <v>0.29617223337816179</v>
      </c>
      <c r="X48">
        <f>VLOOKUP(B48,[3]分省年度数据!$A$1:$IV$65536,13,FALSE)</f>
        <v>104.09</v>
      </c>
      <c r="Y48">
        <f>VLOOKUP(B48,[4]分省年度数据!$A$1:$IV$65536,13,FALSE)</f>
        <v>18337</v>
      </c>
      <c r="Z48">
        <f>VLOOKUP(B48,[5]分省年度数据!$A$1:$O$65536,13,FALSE)</f>
        <v>69258</v>
      </c>
      <c r="AA48">
        <f>VLOOKUP($B48,[6]分省年度数据!$A$1:$IV$65536,13,FALSE)</f>
        <v>39.4</v>
      </c>
      <c r="AB48">
        <f>VLOOKUP($B48,[7]分省年度数据!$A$1:$IV$65536,13,FALSE)</f>
        <v>46</v>
      </c>
      <c r="AC48">
        <f>VLOOKUP($B48,[8]分省年度数据!$A$1:$IV$65536,13,FALSE)</f>
        <v>10.18</v>
      </c>
      <c r="AD48">
        <f>VLOOKUP($B48,[9]分省年度数据!$A$1:$IV$65536,13,FALSE)</f>
        <v>425.99</v>
      </c>
      <c r="AE48">
        <f>VLOOKUP($B48,[10]分省年度数据!$A$1:$IV$65536,13,FALSE)</f>
        <v>17.940000000000001</v>
      </c>
      <c r="AF48">
        <f>VLOOKUP($B48,[11]分省年度数据!$A$1:$IV$65536,13,FALSE)</f>
        <v>16.07</v>
      </c>
      <c r="AG48">
        <f>VLOOKUP($B48,[12]分省年度数据!$A$1:$IV$65536,13,FALSE)</f>
        <v>21.72</v>
      </c>
      <c r="AH48" t="str">
        <f>VLOOKUP($B48,[13]分省年度数据!$A$1:$IV$65536,13,FALSE)</f>
        <v/>
      </c>
      <c r="AI48">
        <f>VLOOKUP($B48,[14]分省年度数据!$A$1:$IV$65536,13,FALSE)</f>
        <v>1106.51</v>
      </c>
      <c r="AJ48">
        <f>VLOOKUP($B48,[15]分省年度数据!$A$1:$IV$65536,13,FALSE)</f>
        <v>6732</v>
      </c>
    </row>
    <row r="49" spans="1:36" x14ac:dyDescent="0.2">
      <c r="A49">
        <v>42</v>
      </c>
      <c r="B49" t="s">
        <v>17</v>
      </c>
      <c r="C49">
        <v>2012</v>
      </c>
      <c r="D49" t="s">
        <v>35</v>
      </c>
      <c r="H49">
        <f>VLOOKUP(B49,[1]分省年度数据!$A$1:$IV$65536,13,FALSE)</f>
        <v>5781</v>
      </c>
      <c r="I49" s="2">
        <f>VLOOKUP(B49,[2]分省年度数据!$A$1:$IV$65536,13,FALSE)</f>
        <v>1703.6</v>
      </c>
      <c r="J49" s="2">
        <f t="shared" si="2"/>
        <v>0.2946895000864902</v>
      </c>
      <c r="P49">
        <v>3984.335</v>
      </c>
      <c r="Q49" s="4">
        <v>14809</v>
      </c>
      <c r="R49">
        <f t="shared" si="1"/>
        <v>0.26904821392396516</v>
      </c>
      <c r="X49">
        <f>VLOOKUP(B49,[3]分省年度数据!$A$1:$IV$65536,13,FALSE)</f>
        <v>215.72</v>
      </c>
      <c r="Y49">
        <f>VLOOKUP(B49,[4]分省年度数据!$A$1:$IV$65536,13,FALSE)</f>
        <v>17298</v>
      </c>
      <c r="Z49">
        <f>VLOOKUP(B49,[5]分省年度数据!$A$1:$O$65536,13,FALSE)</f>
        <v>35240</v>
      </c>
      <c r="AA49">
        <f>VLOOKUP($B49,[6]分省年度数据!$A$1:$IV$65536,13,FALSE)</f>
        <v>25.3</v>
      </c>
      <c r="AB49">
        <f>VLOOKUP($B49,[7]分省年度数据!$A$1:$IV$65536,13,FALSE)</f>
        <v>50</v>
      </c>
      <c r="AC49">
        <f>VLOOKUP($B49,[8]分省年度数据!$A$1:$IV$65536,13,FALSE)</f>
        <v>10.15</v>
      </c>
      <c r="AD49">
        <f>VLOOKUP($B49,[9]分省年度数据!$A$1:$IV$65536,13,FALSE)</f>
        <v>267.99</v>
      </c>
      <c r="AE49">
        <f>VLOOKUP($B49,[10]分省年度数据!$A$1:$IV$65536,13,FALSE)</f>
        <v>15.16</v>
      </c>
      <c r="AF49">
        <f>VLOOKUP($B49,[11]分省年度数据!$A$1:$IV$65536,13,FALSE)</f>
        <v>11.16</v>
      </c>
      <c r="AG49">
        <f>VLOOKUP($B49,[12]分省年度数据!$A$1:$IV$65536,13,FALSE)</f>
        <v>17.04</v>
      </c>
      <c r="AH49" t="str">
        <f>VLOOKUP($B49,[13]分省年度数据!$A$1:$IV$65536,13,FALSE)</f>
        <v/>
      </c>
      <c r="AI49">
        <f>VLOOKUP($B49,[14]分省年度数据!$A$1:$IV$65536,13,FALSE)</f>
        <v>732.37</v>
      </c>
      <c r="AJ49">
        <f>VLOOKUP($B49,[15]分省年度数据!$A$1:$IV$65536,13,FALSE)</f>
        <v>6009</v>
      </c>
    </row>
    <row r="50" spans="1:36" x14ac:dyDescent="0.2">
      <c r="A50">
        <v>43</v>
      </c>
      <c r="B50" t="s">
        <v>18</v>
      </c>
      <c r="C50">
        <v>2012</v>
      </c>
      <c r="D50" t="s">
        <v>35</v>
      </c>
      <c r="H50">
        <f>VLOOKUP(B50,[1]分省年度数据!$A$1:$IV$65536,13,FALSE)</f>
        <v>6590</v>
      </c>
      <c r="I50" s="2">
        <f>VLOOKUP(B50,[2]分省年度数据!$A$1:$IV$65536,13,FALSE)</f>
        <v>1622.8</v>
      </c>
      <c r="J50" s="2">
        <f t="shared" si="2"/>
        <v>0.24625189681335355</v>
      </c>
      <c r="P50">
        <v>3769.6823076923079</v>
      </c>
      <c r="Q50" s="4">
        <v>14391</v>
      </c>
      <c r="R50">
        <f t="shared" si="1"/>
        <v>0.26194721059636633</v>
      </c>
      <c r="V50" t="s">
        <v>70</v>
      </c>
      <c r="X50">
        <f>VLOOKUP(B50,[3]分省年度数据!$A$1:$IV$65536,13,FALSE)</f>
        <v>212.78</v>
      </c>
      <c r="Y50">
        <f>VLOOKUP(B50,[4]分省年度数据!$A$1:$IV$65536,13,FALSE)</f>
        <v>14132</v>
      </c>
      <c r="Z50">
        <f>VLOOKUP(B50,[5]分省年度数据!$A$1:$O$65536,13,FALSE)</f>
        <v>58612</v>
      </c>
      <c r="AA50">
        <f>VLOOKUP($B50,[6]分省年度数据!$A$1:$IV$65536,13,FALSE)</f>
        <v>28.7</v>
      </c>
      <c r="AB50">
        <f>VLOOKUP($B50,[7]分省年度数据!$A$1:$IV$65536,13,FALSE)</f>
        <v>45</v>
      </c>
      <c r="AC50">
        <f>VLOOKUP($B50,[8]分省年度数据!$A$1:$IV$65536,13,FALSE)</f>
        <v>9.61</v>
      </c>
      <c r="AD50">
        <f>VLOOKUP($B50,[9]分省年度数据!$A$1:$IV$65536,13,FALSE)</f>
        <v>294.17</v>
      </c>
      <c r="AE50">
        <f>VLOOKUP($B50,[10]分省年度数据!$A$1:$IV$65536,13,FALSE)</f>
        <v>15.3</v>
      </c>
      <c r="AF50">
        <f>VLOOKUP($B50,[11]分省年度数据!$A$1:$IV$65536,13,FALSE)</f>
        <v>12.33</v>
      </c>
      <c r="AG50">
        <f>VLOOKUP($B50,[12]分省年度数据!$A$1:$IV$65536,13,FALSE)</f>
        <v>19.190000000000001</v>
      </c>
      <c r="AH50" t="str">
        <f>VLOOKUP($B50,[13]分省年度数据!$A$1:$IV$65536,13,FALSE)</f>
        <v/>
      </c>
      <c r="AI50">
        <f>VLOOKUP($B50,[14]分省年度数据!$A$1:$IV$65536,13,FALSE)</f>
        <v>807.58</v>
      </c>
      <c r="AJ50">
        <f>VLOOKUP($B50,[15]分省年度数据!$A$1:$IV$65536,13,FALSE)</f>
        <v>8748</v>
      </c>
    </row>
    <row r="51" spans="1:36" x14ac:dyDescent="0.2">
      <c r="A51">
        <v>44</v>
      </c>
      <c r="B51" t="s">
        <v>19</v>
      </c>
      <c r="C51">
        <v>2012</v>
      </c>
      <c r="D51" t="s">
        <v>35</v>
      </c>
      <c r="H51">
        <f>VLOOKUP(B51,[1]分省年度数据!$A$1:$IV$65536,13,FALSE)</f>
        <v>11041</v>
      </c>
      <c r="I51" s="2">
        <f>VLOOKUP(B51,[2]分省年度数据!$A$1:$IV$65536,13,FALSE)</f>
        <v>499.5</v>
      </c>
      <c r="J51" s="2">
        <f t="shared" si="2"/>
        <v>4.524046734897201E-2</v>
      </c>
      <c r="P51">
        <v>7185.0885714285723</v>
      </c>
      <c r="Q51" s="4">
        <v>21268</v>
      </c>
      <c r="R51">
        <f t="shared" si="1"/>
        <v>0.3378356484591204</v>
      </c>
      <c r="X51">
        <f>VLOOKUP(B51,[3]分省年度数据!$A$1:$IV$65536,13,FALSE)</f>
        <v>246.68</v>
      </c>
      <c r="Y51">
        <f>VLOOKUP(B51,[4]分省年度数据!$A$1:$IV$65536,13,FALSE)</f>
        <v>87384</v>
      </c>
      <c r="Z51">
        <f>VLOOKUP(B51,[5]分省年度数据!$A$1:$O$65536,13,FALSE)</f>
        <v>46534</v>
      </c>
      <c r="AA51">
        <f>VLOOKUP($B51,[6]分省年度数据!$A$1:$IV$65536,13,FALSE)</f>
        <v>35.53</v>
      </c>
      <c r="AB51">
        <f>VLOOKUP($B51,[7]分省年度数据!$A$1:$IV$65536,13,FALSE)</f>
        <v>49</v>
      </c>
      <c r="AC51">
        <f>VLOOKUP($B51,[8]分省年度数据!$A$1:$IV$65536,13,FALSE)</f>
        <v>8.6999999999999993</v>
      </c>
      <c r="AD51">
        <f>VLOOKUP($B51,[9]分省年度数据!$A$1:$IV$65536,13,FALSE)</f>
        <v>505.14</v>
      </c>
      <c r="AE51">
        <f>VLOOKUP($B51,[10]分省年度数据!$A$1:$IV$65536,13,FALSE)</f>
        <v>15.93</v>
      </c>
      <c r="AF51">
        <f>VLOOKUP($B51,[11]分省年度数据!$A$1:$IV$65536,13,FALSE)</f>
        <v>16.18</v>
      </c>
      <c r="AG51">
        <f>VLOOKUP($B51,[12]分省年度数据!$A$1:$IV$65536,13,FALSE)</f>
        <v>18.690000000000001</v>
      </c>
      <c r="AH51" t="str">
        <f>VLOOKUP($B51,[13]分省年度数据!$A$1:$IV$65536,13,FALSE)</f>
        <v/>
      </c>
      <c r="AI51">
        <f>VLOOKUP($B51,[14]分省年度数据!$A$1:$IV$65536,13,FALSE)</f>
        <v>1501.22</v>
      </c>
      <c r="AJ51">
        <f>VLOOKUP($B51,[15]分省年度数据!$A$1:$IV$65536,13,FALSE)</f>
        <v>25720</v>
      </c>
    </row>
    <row r="52" spans="1:36" x14ac:dyDescent="0.2">
      <c r="A52">
        <v>45</v>
      </c>
      <c r="B52" t="s">
        <v>20</v>
      </c>
      <c r="C52">
        <v>2012</v>
      </c>
      <c r="D52" t="s">
        <v>35</v>
      </c>
      <c r="H52">
        <f>VLOOKUP(B52,[1]分省年度数据!$A$1:$IV$65536,13,FALSE)</f>
        <v>4694</v>
      </c>
      <c r="I52" s="2">
        <f>VLOOKUP(B52,[2]分省年度数据!$A$1:$IV$65536,13,FALSE)</f>
        <v>844.1</v>
      </c>
      <c r="J52" s="2">
        <f t="shared" si="2"/>
        <v>0.1798253089049851</v>
      </c>
      <c r="P52">
        <v>4216.915</v>
      </c>
      <c r="Q52" s="4">
        <v>12644</v>
      </c>
      <c r="R52">
        <f t="shared" si="1"/>
        <v>0.33351115153432459</v>
      </c>
      <c r="X52">
        <f>VLOOKUP(B52,[3]分省年度数据!$A$1:$IV$65536,13,FALSE)</f>
        <v>248.11</v>
      </c>
      <c r="Y52">
        <f>VLOOKUP(B52,[4]分省年度数据!$A$1:$IV$65536,13,FALSE)</f>
        <v>9323</v>
      </c>
      <c r="Z52">
        <f>VLOOKUP(B52,[5]分省年度数据!$A$1:$O$65536,13,FALSE)</f>
        <v>34152</v>
      </c>
      <c r="AA52">
        <f>VLOOKUP($B52,[6]分省年度数据!$A$1:$IV$65536,13,FALSE)</f>
        <v>16.87</v>
      </c>
      <c r="AB52">
        <f>VLOOKUP($B52,[7]分省年度数据!$A$1:$IV$65536,13,FALSE)</f>
        <v>47</v>
      </c>
      <c r="AC52">
        <f>VLOOKUP($B52,[8]分省年度数据!$A$1:$IV$65536,13,FALSE)</f>
        <v>9.31</v>
      </c>
      <c r="AD52">
        <f>VLOOKUP($B52,[9]分省年度数据!$A$1:$IV$65536,13,FALSE)</f>
        <v>253.17</v>
      </c>
      <c r="AE52">
        <f>VLOOKUP($B52,[10]分省年度数据!$A$1:$IV$65536,13,FALSE)</f>
        <v>17.86</v>
      </c>
      <c r="AF52">
        <f>VLOOKUP($B52,[11]分省年度数据!$A$1:$IV$65536,13,FALSE)</f>
        <v>16.739999999999998</v>
      </c>
      <c r="AG52">
        <f>VLOOKUP($B52,[12]分省年度数据!$A$1:$IV$65536,13,FALSE)</f>
        <v>19.64</v>
      </c>
      <c r="AH52" t="str">
        <f>VLOOKUP($B52,[13]分省年度数据!$A$1:$IV$65536,13,FALSE)</f>
        <v/>
      </c>
      <c r="AI52">
        <f>VLOOKUP($B52,[14]分省年度数据!$A$1:$IV$65536,13,FALSE)</f>
        <v>589.24</v>
      </c>
      <c r="AJ52">
        <f>VLOOKUP($B52,[15]分省年度数据!$A$1:$IV$65536,13,FALSE)</f>
        <v>3984</v>
      </c>
    </row>
    <row r="53" spans="1:36" x14ac:dyDescent="0.2">
      <c r="A53">
        <v>46</v>
      </c>
      <c r="B53" t="s">
        <v>21</v>
      </c>
      <c r="C53">
        <v>2012</v>
      </c>
      <c r="D53" t="s">
        <v>35</v>
      </c>
      <c r="H53">
        <f>VLOOKUP(B53,[1]分省年度数据!$A$1:$IV$65536,13,FALSE)</f>
        <v>910</v>
      </c>
      <c r="I53" s="2">
        <f>VLOOKUP(B53,[2]分省年度数据!$A$1:$IV$65536,13,FALSE)</f>
        <v>197.5</v>
      </c>
      <c r="J53" s="2">
        <f t="shared" si="2"/>
        <v>0.21703296703296704</v>
      </c>
      <c r="P53">
        <v>13710.525</v>
      </c>
      <c r="Q53" s="4">
        <v>14180</v>
      </c>
      <c r="R53">
        <f t="shared" si="1"/>
        <v>0.966891748942172</v>
      </c>
      <c r="X53">
        <f>VLOOKUP(B53,[3]分省年度数据!$A$1:$IV$65536,13,FALSE)</f>
        <v>237.16</v>
      </c>
      <c r="Y53">
        <f>VLOOKUP(B53,[4]分省年度数据!$A$1:$IV$65536,13,FALSE)</f>
        <v>5600</v>
      </c>
      <c r="Z53">
        <f>VLOOKUP(B53,[5]分省年度数据!$A$1:$O$65536,13,FALSE)</f>
        <v>5154</v>
      </c>
      <c r="AA53">
        <f>VLOOKUP($B53,[6]分省年度数据!$A$1:$IV$65536,13,FALSE)</f>
        <v>3.03</v>
      </c>
      <c r="AB53">
        <f>VLOOKUP($B53,[7]分省年度数据!$A$1:$IV$65536,13,FALSE)</f>
        <v>51</v>
      </c>
      <c r="AC53">
        <f>VLOOKUP($B53,[8]分省年度数据!$A$1:$IV$65536,13,FALSE)</f>
        <v>9.86</v>
      </c>
      <c r="AD53">
        <f>VLOOKUP($B53,[9]分省年度数据!$A$1:$IV$65536,13,FALSE)</f>
        <v>59.86</v>
      </c>
      <c r="AE53">
        <f>VLOOKUP($B53,[10]分省年度数据!$A$1:$IV$65536,13,FALSE)</f>
        <v>16.12</v>
      </c>
      <c r="AF53">
        <f>VLOOKUP($B53,[11]分省年度数据!$A$1:$IV$65536,13,FALSE)</f>
        <v>14.54</v>
      </c>
      <c r="AG53">
        <f>VLOOKUP($B53,[12]分省年度数据!$A$1:$IV$65536,13,FALSE)</f>
        <v>14.68</v>
      </c>
      <c r="AH53" t="str">
        <f>VLOOKUP($B53,[13]分省年度数据!$A$1:$IV$65536,13,FALSE)</f>
        <v/>
      </c>
      <c r="AI53">
        <f>VLOOKUP($B53,[14]分省年度数据!$A$1:$IV$65536,13,FALSE)</f>
        <v>158.79</v>
      </c>
      <c r="AJ53">
        <f>VLOOKUP($B53,[15]分省年度数据!$A$1:$IV$65536,13,FALSE)</f>
        <v>1752</v>
      </c>
    </row>
    <row r="54" spans="1:36" x14ac:dyDescent="0.2">
      <c r="A54">
        <v>50</v>
      </c>
      <c r="B54" t="s">
        <v>22</v>
      </c>
      <c r="C54">
        <v>2012</v>
      </c>
      <c r="D54" t="s">
        <v>36</v>
      </c>
      <c r="H54">
        <f>VLOOKUP(B54,[1]分省年度数据!$A$1:$IV$65536,13,FALSE)</f>
        <v>2975</v>
      </c>
      <c r="I54" s="2">
        <f>VLOOKUP(B54,[2]分省年度数据!$A$1:$IV$65536,13,FALSE)</f>
        <v>795.4</v>
      </c>
      <c r="J54" s="2">
        <f t="shared" si="2"/>
        <v>0.26736134453781513</v>
      </c>
      <c r="P54">
        <v>5519</v>
      </c>
      <c r="Q54" s="4">
        <v>14924</v>
      </c>
      <c r="R54">
        <f t="shared" si="1"/>
        <v>0.36980702224604661</v>
      </c>
      <c r="X54">
        <f>VLOOKUP(B54,[3]分省年度数据!$A$1:$IV$65536,13,FALSE)</f>
        <v>148.75</v>
      </c>
      <c r="Y54">
        <f>VLOOKUP(B54,[4]分省年度数据!$A$1:$IV$65536,13,FALSE)</f>
        <v>8828</v>
      </c>
      <c r="Z54">
        <f>VLOOKUP(B54,[5]分省年度数据!$A$1:$O$65536,13,FALSE)</f>
        <v>17961</v>
      </c>
      <c r="AA54">
        <f>VLOOKUP($B54,[6]分省年度数据!$A$1:$IV$65536,13,FALSE)</f>
        <v>13.08</v>
      </c>
      <c r="AB54">
        <f>VLOOKUP($B54,[7]分省年度数据!$A$1:$IV$65536,13,FALSE)</f>
        <v>45</v>
      </c>
      <c r="AC54">
        <f>VLOOKUP($B54,[8]分省年度数据!$A$1:$IV$65536,13,FALSE)</f>
        <v>10.52</v>
      </c>
      <c r="AD54">
        <f>VLOOKUP($B54,[9]分省年度数据!$A$1:$IV$65536,13,FALSE)</f>
        <v>167.43</v>
      </c>
      <c r="AE54">
        <f>VLOOKUP($B54,[10]分省年度数据!$A$1:$IV$65536,13,FALSE)</f>
        <v>18.13</v>
      </c>
      <c r="AF54">
        <f>VLOOKUP($B54,[11]分省年度数据!$A$1:$IV$65536,13,FALSE)</f>
        <v>14.29</v>
      </c>
      <c r="AG54">
        <f>VLOOKUP($B54,[12]分省年度数据!$A$1:$IV$65536,13,FALSE)</f>
        <v>17.04</v>
      </c>
      <c r="AH54" t="str">
        <f>VLOOKUP($B54,[13]分省年度数据!$A$1:$IV$65536,13,FALSE)</f>
        <v/>
      </c>
      <c r="AI54">
        <f>VLOOKUP($B54,[14]分省年度数据!$A$1:$IV$65536,13,FALSE)</f>
        <v>471.49</v>
      </c>
      <c r="AJ54">
        <f>VLOOKUP($B54,[15]分省年度数据!$A$1:$IV$65536,13,FALSE)</f>
        <v>5791</v>
      </c>
    </row>
    <row r="55" spans="1:36" x14ac:dyDescent="0.2">
      <c r="A55">
        <v>51</v>
      </c>
      <c r="B55" t="s">
        <v>23</v>
      </c>
      <c r="C55">
        <v>2012</v>
      </c>
      <c r="D55" t="s">
        <v>36</v>
      </c>
      <c r="H55">
        <f>VLOOKUP(B55,[1]分省年度数据!$A$1:$IV$65536,13,FALSE)</f>
        <v>8085</v>
      </c>
      <c r="I55" s="2">
        <f>VLOOKUP(B55,[2]分省年度数据!$A$1:$IV$65536,13,FALSE)</f>
        <v>3655.1</v>
      </c>
      <c r="J55" s="2">
        <f t="shared" si="2"/>
        <v>0.45208410636982066</v>
      </c>
      <c r="P55">
        <v>4745.6783333333333</v>
      </c>
      <c r="Q55" s="4">
        <v>12753</v>
      </c>
      <c r="R55">
        <f t="shared" si="1"/>
        <v>0.37212250712250711</v>
      </c>
      <c r="X55">
        <f>VLOOKUP(B55,[3]分省年度数据!$A$1:$IV$65536,13,FALSE)</f>
        <v>195.58</v>
      </c>
      <c r="Y55">
        <f>VLOOKUP(B55,[4]分省年度数据!$A$1:$IV$65536,13,FALSE)</f>
        <v>19140</v>
      </c>
      <c r="Z55">
        <f>VLOOKUP(B55,[5]分省年度数据!$A$1:$O$65536,13,FALSE)</f>
        <v>76557</v>
      </c>
      <c r="AA55">
        <f>VLOOKUP($B55,[6]分省年度数据!$A$1:$IV$65536,13,FALSE)</f>
        <v>39.01</v>
      </c>
      <c r="AB55">
        <f>VLOOKUP($B55,[7]分省年度数据!$A$1:$IV$65536,13,FALSE)</f>
        <v>48</v>
      </c>
      <c r="AC55">
        <f>VLOOKUP($B55,[8]分省年度数据!$A$1:$IV$65536,13,FALSE)</f>
        <v>10.35</v>
      </c>
      <c r="AD55">
        <f>VLOOKUP($B55,[9]分省年度数据!$A$1:$IV$65536,13,FALSE)</f>
        <v>424.26</v>
      </c>
      <c r="AE55">
        <f>VLOOKUP($B55,[10]分省年度数据!$A$1:$IV$65536,13,FALSE)</f>
        <v>17.54</v>
      </c>
      <c r="AF55">
        <f>VLOOKUP($B55,[11]分省年度数据!$A$1:$IV$65536,13,FALSE)</f>
        <v>14.92</v>
      </c>
      <c r="AG55">
        <f>VLOOKUP($B55,[12]分省年度数据!$A$1:$IV$65536,13,FALSE)</f>
        <v>18.39</v>
      </c>
      <c r="AH55" t="str">
        <f>VLOOKUP($B55,[13]分省年度数据!$A$1:$IV$65536,13,FALSE)</f>
        <v/>
      </c>
      <c r="AI55">
        <f>VLOOKUP($B55,[14]分省年度数据!$A$1:$IV$65536,13,FALSE)</f>
        <v>993.2</v>
      </c>
      <c r="AJ55">
        <f>VLOOKUP($B55,[15]分省年度数据!$A$1:$IV$65536,13,FALSE)</f>
        <v>10024</v>
      </c>
    </row>
    <row r="56" spans="1:36" x14ac:dyDescent="0.2">
      <c r="A56">
        <v>52</v>
      </c>
      <c r="B56" t="s">
        <v>24</v>
      </c>
      <c r="C56">
        <v>2012</v>
      </c>
      <c r="D56" t="s">
        <v>36</v>
      </c>
      <c r="H56">
        <f>VLOOKUP(B56,[1]分省年度数据!$A$1:$IV$65536,13,FALSE)</f>
        <v>3587</v>
      </c>
      <c r="I56" s="2">
        <f>VLOOKUP(B56,[2]分省年度数据!$A$1:$IV$65536,13,FALSE)</f>
        <v>1194.8</v>
      </c>
      <c r="J56" s="2">
        <f t="shared" si="2"/>
        <v>0.33309172010036242</v>
      </c>
      <c r="P56">
        <v>4263.2749999999996</v>
      </c>
      <c r="Q56" s="4">
        <v>9850</v>
      </c>
      <c r="R56">
        <f t="shared" si="1"/>
        <v>0.43281979695431466</v>
      </c>
      <c r="X56">
        <f>VLOOKUP(B56,[3]分省年度数据!$A$1:$IV$65536,13,FALSE)</f>
        <v>144.88</v>
      </c>
      <c r="Y56">
        <f>VLOOKUP(B56,[4]分省年度数据!$A$1:$IV$65536,13,FALSE)</f>
        <v>5305</v>
      </c>
      <c r="Z56">
        <f>VLOOKUP(B56,[5]分省年度数据!$A$1:$O$65536,13,FALSE)</f>
        <v>27404</v>
      </c>
      <c r="AA56">
        <f>VLOOKUP($B56,[6]分省年度数据!$A$1:$IV$65536,13,FALSE)</f>
        <v>13.92</v>
      </c>
      <c r="AB56">
        <f>VLOOKUP($B56,[7]分省年度数据!$A$1:$IV$65536,13,FALSE)</f>
        <v>37</v>
      </c>
      <c r="AC56">
        <f>VLOOKUP($B56,[8]分省年度数据!$A$1:$IV$65536,13,FALSE)</f>
        <v>8.8699999999999992</v>
      </c>
      <c r="AD56">
        <f>VLOOKUP($B56,[9]分省年度数据!$A$1:$IV$65536,13,FALSE)</f>
        <v>201.05</v>
      </c>
      <c r="AE56">
        <f>VLOOKUP($B56,[10]分省年度数据!$A$1:$IV$65536,13,FALSE)</f>
        <v>18.59</v>
      </c>
      <c r="AF56">
        <f>VLOOKUP($B56,[11]分省年度数据!$A$1:$IV$65536,13,FALSE)</f>
        <v>18.309999999999999</v>
      </c>
      <c r="AG56">
        <f>VLOOKUP($B56,[12]分省年度数据!$A$1:$IV$65536,13,FALSE)</f>
        <v>19.2</v>
      </c>
      <c r="AH56" t="str">
        <f>VLOOKUP($B56,[13]分省年度数据!$A$1:$IV$65536,13,FALSE)</f>
        <v/>
      </c>
      <c r="AI56">
        <f>VLOOKUP($B56,[14]分省年度数据!$A$1:$IV$65536,13,FALSE)</f>
        <v>500.51</v>
      </c>
      <c r="AJ56">
        <f>VLOOKUP($B56,[15]分省年度数据!$A$1:$IV$65536,13,FALSE)</f>
        <v>1360</v>
      </c>
    </row>
    <row r="57" spans="1:36" x14ac:dyDescent="0.2">
      <c r="A57">
        <v>53</v>
      </c>
      <c r="B57" t="s">
        <v>25</v>
      </c>
      <c r="C57">
        <v>2012</v>
      </c>
      <c r="D57" t="s">
        <v>36</v>
      </c>
      <c r="H57">
        <f>VLOOKUP(B57,[1]分省年度数据!$A$1:$IV$65536,13,FALSE)</f>
        <v>4631</v>
      </c>
      <c r="I57" s="2">
        <f>VLOOKUP(B57,[2]分省年度数据!$A$1:$IV$65536,13,FALSE)</f>
        <v>1760</v>
      </c>
      <c r="J57" s="2">
        <f t="shared" si="2"/>
        <v>0.38004750593824227</v>
      </c>
      <c r="P57">
        <v>4064.65</v>
      </c>
      <c r="Q57" s="4">
        <v>11233</v>
      </c>
      <c r="R57">
        <f t="shared" si="1"/>
        <v>0.36184901629128463</v>
      </c>
      <c r="X57">
        <f>VLOOKUP(B57,[3]分省年度数据!$A$1:$IV$65536,13,FALSE)</f>
        <v>118.29</v>
      </c>
      <c r="Y57">
        <f>VLOOKUP(B57,[4]分省年度数据!$A$1:$IV$65536,13,FALSE)</f>
        <v>16329</v>
      </c>
      <c r="Z57">
        <f>VLOOKUP(B57,[5]分省年度数据!$A$1:$O$65536,13,FALSE)</f>
        <v>23395</v>
      </c>
      <c r="AA57">
        <f>VLOOKUP($B57,[6]分省年度数据!$A$1:$IV$65536,13,FALSE)</f>
        <v>19.47</v>
      </c>
      <c r="AB57">
        <f>VLOOKUP($B57,[7]分省年度数据!$A$1:$IV$65536,13,FALSE)</f>
        <v>36</v>
      </c>
      <c r="AC57">
        <f>VLOOKUP($B57,[8]分省年度数据!$A$1:$IV$65536,13,FALSE)</f>
        <v>9.66</v>
      </c>
      <c r="AD57">
        <f>VLOOKUP($B57,[9]分省年度数据!$A$1:$IV$65536,13,FALSE)</f>
        <v>266.94</v>
      </c>
      <c r="AE57">
        <f>VLOOKUP($B57,[10]分省年度数据!$A$1:$IV$65536,13,FALSE)</f>
        <v>15.6</v>
      </c>
      <c r="AF57">
        <f>VLOOKUP($B57,[11]分省年度数据!$A$1:$IV$65536,13,FALSE)</f>
        <v>16.18</v>
      </c>
      <c r="AG57">
        <f>VLOOKUP($B57,[12]分省年度数据!$A$1:$IV$65536,13,FALSE)</f>
        <v>17.399999999999999</v>
      </c>
      <c r="AH57" t="str">
        <f>VLOOKUP($B57,[13]分省年度数据!$A$1:$IV$65536,13,FALSE)</f>
        <v/>
      </c>
      <c r="AI57">
        <f>VLOOKUP($B57,[14]分省年度数据!$A$1:$IV$65536,13,FALSE)</f>
        <v>674.82</v>
      </c>
      <c r="AJ57">
        <f>VLOOKUP($B57,[15]分省年度数据!$A$1:$IV$65536,13,FALSE)</f>
        <v>3941</v>
      </c>
    </row>
    <row r="58" spans="1:36" x14ac:dyDescent="0.2">
      <c r="A58">
        <v>54</v>
      </c>
      <c r="B58" t="s">
        <v>26</v>
      </c>
      <c r="C58">
        <v>2012</v>
      </c>
      <c r="D58" t="s">
        <v>36</v>
      </c>
      <c r="H58">
        <f>VLOOKUP(B58,[1]分省年度数据!$A$1:$IV$65536,13,FALSE)</f>
        <v>315</v>
      </c>
      <c r="I58" s="2">
        <f>VLOOKUP(B58,[2]分省年度数据!$A$1:$IV$65536,13,FALSE)</f>
        <v>49</v>
      </c>
      <c r="J58" s="2">
        <f t="shared" si="2"/>
        <v>0.15555555555555556</v>
      </c>
      <c r="P58">
        <v>3779.57</v>
      </c>
      <c r="Q58" s="4">
        <v>8568</v>
      </c>
      <c r="R58">
        <f t="shared" si="1"/>
        <v>0.44112628384687208</v>
      </c>
      <c r="X58">
        <f>VLOOKUP(B58,[3]分省年度数据!$A$1:$IV$65536,13,FALSE)</f>
        <v>127.69</v>
      </c>
      <c r="Y58">
        <f>VLOOKUP(B58,[4]分省年度数据!$A$1:$IV$65536,13,FALSE)</f>
        <v>834</v>
      </c>
      <c r="Z58">
        <f>VLOOKUP(B58,[5]分省年度数据!$A$1:$O$65536,13,FALSE)</f>
        <v>6660</v>
      </c>
      <c r="AA58">
        <f>VLOOKUP($B58,[6]分省年度数据!$A$1:$IV$65536,13,FALSE)</f>
        <v>0.84</v>
      </c>
      <c r="AB58">
        <f>VLOOKUP($B58,[7]分省年度数据!$A$1:$IV$65536,13,FALSE)</f>
        <v>30</v>
      </c>
      <c r="AC58">
        <f>VLOOKUP($B58,[8]分省年度数据!$A$1:$IV$65536,13,FALSE)</f>
        <v>11.06</v>
      </c>
      <c r="AD58">
        <f>VLOOKUP($B58,[9]分省年度数据!$A$1:$IV$65536,13,FALSE)</f>
        <v>36.119999999999997</v>
      </c>
      <c r="AE58">
        <f>VLOOKUP($B58,[10]分省年度数据!$A$1:$IV$65536,13,FALSE)</f>
        <v>13.07</v>
      </c>
      <c r="AF58">
        <f>VLOOKUP($B58,[11]分省年度数据!$A$1:$IV$65536,13,FALSE)</f>
        <v>14.5</v>
      </c>
      <c r="AG58">
        <f>VLOOKUP($B58,[12]分省年度数据!$A$1:$IV$65536,13,FALSE)</f>
        <v>15.49</v>
      </c>
      <c r="AH58" t="str">
        <f>VLOOKUP($B58,[13]分省年度数据!$A$1:$IV$65536,13,FALSE)</f>
        <v/>
      </c>
      <c r="AI58">
        <f>VLOOKUP($B58,[14]分省年度数据!$A$1:$IV$65536,13,FALSE)</f>
        <v>94.48</v>
      </c>
      <c r="AJ58">
        <f>VLOOKUP($B58,[15]分省年度数据!$A$1:$IV$65536,13,FALSE)</f>
        <v>725</v>
      </c>
    </row>
    <row r="59" spans="1:36" x14ac:dyDescent="0.2">
      <c r="A59">
        <v>61</v>
      </c>
      <c r="B59" t="s">
        <v>27</v>
      </c>
      <c r="C59">
        <v>2012</v>
      </c>
      <c r="D59" t="s">
        <v>37</v>
      </c>
      <c r="H59">
        <f>VLOOKUP(B59,[1]分省年度数据!$A$1:$IV$65536,13,FALSE)</f>
        <v>3787</v>
      </c>
      <c r="I59" s="2">
        <f>VLOOKUP(B59,[2]分省年度数据!$A$1:$IV$65536,13,FALSE)</f>
        <v>733.2</v>
      </c>
      <c r="J59" s="2">
        <f t="shared" si="2"/>
        <v>0.19360971745444944</v>
      </c>
      <c r="P59">
        <v>3786.9180000000001</v>
      </c>
      <c r="Q59" s="4">
        <v>12885</v>
      </c>
      <c r="R59">
        <f t="shared" si="1"/>
        <v>0.29390128055878928</v>
      </c>
      <c r="X59">
        <f>VLOOKUP(B59,[3]分省年度数据!$A$1:$IV$65536,13,FALSE)</f>
        <v>174.72</v>
      </c>
      <c r="Y59">
        <f>VLOOKUP(B59,[4]分省年度数据!$A$1:$IV$65536,13,FALSE)</f>
        <v>9187</v>
      </c>
      <c r="Z59">
        <f>VLOOKUP(B59,[5]分省年度数据!$A$1:$O$65536,13,FALSE)</f>
        <v>36271</v>
      </c>
      <c r="AA59">
        <f>VLOOKUP($B59,[6]分省年度数据!$A$1:$IV$65536,13,FALSE)</f>
        <v>16.920000000000002</v>
      </c>
      <c r="AB59">
        <f>VLOOKUP($B59,[7]分省年度数据!$A$1:$IV$65536,13,FALSE)</f>
        <v>58</v>
      </c>
      <c r="AC59">
        <f>VLOOKUP($B59,[8]分省年度数据!$A$1:$IV$65536,13,FALSE)</f>
        <v>10.15</v>
      </c>
      <c r="AD59">
        <f>VLOOKUP($B59,[9]分省年度数据!$A$1:$IV$65536,13,FALSE)</f>
        <v>222.3</v>
      </c>
      <c r="AE59">
        <f>VLOOKUP($B59,[10]分省年度数据!$A$1:$IV$65536,13,FALSE)</f>
        <v>16.75</v>
      </c>
      <c r="AF59">
        <f>VLOOKUP($B59,[11]分省年度数据!$A$1:$IV$65536,13,FALSE)</f>
        <v>11.68</v>
      </c>
      <c r="AG59">
        <f>VLOOKUP($B59,[12]分省年度数据!$A$1:$IV$65536,13,FALSE)</f>
        <v>14.06</v>
      </c>
      <c r="AH59" t="str">
        <f>VLOOKUP($B59,[13]分省年度数据!$A$1:$IV$65536,13,FALSE)</f>
        <v/>
      </c>
      <c r="AI59">
        <f>VLOOKUP($B59,[14]分省年度数据!$A$1:$IV$65536,13,FALSE)</f>
        <v>703.34</v>
      </c>
      <c r="AJ59">
        <f>VLOOKUP($B59,[15]分省年度数据!$A$1:$IV$65536,13,FALSE)</f>
        <v>5996</v>
      </c>
    </row>
    <row r="60" spans="1:36" x14ac:dyDescent="0.2">
      <c r="A60">
        <v>62</v>
      </c>
      <c r="B60" t="s">
        <v>28</v>
      </c>
      <c r="C60">
        <v>2012</v>
      </c>
      <c r="D60" t="s">
        <v>37</v>
      </c>
      <c r="H60">
        <f>VLOOKUP(B60,[1]分省年度数据!$A$1:$IV$65536,13,FALSE)</f>
        <v>2550</v>
      </c>
      <c r="I60" s="2">
        <f>VLOOKUP(B60,[2]分省年度数据!$A$1:$IV$65536,13,FALSE)</f>
        <v>1185.2</v>
      </c>
      <c r="J60" s="2">
        <f t="shared" si="2"/>
        <v>0.46478431372549023</v>
      </c>
      <c r="P60">
        <v>3688.1566666666658</v>
      </c>
      <c r="Q60" s="4">
        <v>9768</v>
      </c>
      <c r="R60">
        <f t="shared" si="1"/>
        <v>0.37757541632541625</v>
      </c>
      <c r="X60">
        <f>VLOOKUP(B60,[3]分省年度数据!$A$1:$IV$65536,13,FALSE)</f>
        <v>144.02000000000001</v>
      </c>
      <c r="Y60">
        <f>VLOOKUP(B60,[4]分省年度数据!$A$1:$IV$65536,13,FALSE)</f>
        <v>4907</v>
      </c>
      <c r="Z60">
        <f>VLOOKUP(B60,[5]分省年度数据!$A$1:$O$65536,13,FALSE)</f>
        <v>26401</v>
      </c>
      <c r="AA60">
        <f>VLOOKUP($B60,[6]分省年度数据!$A$1:$IV$65536,13,FALSE)</f>
        <v>11.23</v>
      </c>
      <c r="AB60">
        <f>VLOOKUP($B60,[7]分省年度数据!$A$1:$IV$65536,13,FALSE)</f>
        <v>43</v>
      </c>
      <c r="AC60">
        <f>VLOOKUP($B60,[8]分省年度数据!$A$1:$IV$65536,13,FALSE)</f>
        <v>10.1</v>
      </c>
      <c r="AD60">
        <f>VLOOKUP($B60,[9]分省年度数据!$A$1:$IV$65536,13,FALSE)</f>
        <v>148.21</v>
      </c>
      <c r="AE60">
        <f>VLOOKUP($B60,[10]分省年度数据!$A$1:$IV$65536,13,FALSE)</f>
        <v>16.43</v>
      </c>
      <c r="AF60">
        <f>VLOOKUP($B60,[11]分省年度数据!$A$1:$IV$65536,13,FALSE)</f>
        <v>13.99</v>
      </c>
      <c r="AG60">
        <f>VLOOKUP($B60,[12]分省年度数据!$A$1:$IV$65536,13,FALSE)</f>
        <v>14.71</v>
      </c>
      <c r="AH60" t="str">
        <f>VLOOKUP($B60,[13]分省年度数据!$A$1:$IV$65536,13,FALSE)</f>
        <v/>
      </c>
      <c r="AI60">
        <f>VLOOKUP($B60,[14]分省年度数据!$A$1:$IV$65536,13,FALSE)</f>
        <v>367.92</v>
      </c>
      <c r="AJ60">
        <f>VLOOKUP($B60,[15]分省年度数据!$A$1:$IV$65536,13,FALSE)</f>
        <v>2954</v>
      </c>
    </row>
    <row r="61" spans="1:36" x14ac:dyDescent="0.2">
      <c r="A61">
        <v>63</v>
      </c>
      <c r="B61" t="s">
        <v>29</v>
      </c>
      <c r="C61">
        <v>2012</v>
      </c>
      <c r="D61" t="s">
        <v>37</v>
      </c>
      <c r="H61">
        <f>VLOOKUP(B61,[1]分省年度数据!$A$1:$IV$65536,13,FALSE)</f>
        <v>571</v>
      </c>
      <c r="I61" s="2">
        <f>VLOOKUP(B61,[2]分省年度数据!$A$1:$IV$65536,13,FALSE)</f>
        <v>172.7</v>
      </c>
      <c r="J61" s="2">
        <f t="shared" si="2"/>
        <v>0.30245183887915933</v>
      </c>
      <c r="P61">
        <v>5753.33</v>
      </c>
      <c r="Q61" s="4">
        <v>11470</v>
      </c>
      <c r="R61">
        <f t="shared" si="1"/>
        <v>0.50159808195292066</v>
      </c>
      <c r="X61">
        <f>VLOOKUP(B61,[3]分省年度数据!$A$1:$IV$65536,13,FALSE)</f>
        <v>194.19</v>
      </c>
      <c r="Y61">
        <f>VLOOKUP(B61,[4]分省年度数据!$A$1:$IV$65536,13,FALSE)</f>
        <v>1937</v>
      </c>
      <c r="Z61">
        <f>VLOOKUP(B61,[5]分省年度数据!$A$1:$O$65536,13,FALSE)</f>
        <v>5948</v>
      </c>
      <c r="AA61">
        <f>VLOOKUP($B61,[6]分省年度数据!$A$1:$IV$65536,13,FALSE)</f>
        <v>2.6</v>
      </c>
      <c r="AB61">
        <f>VLOOKUP($B61,[7]分省年度数据!$A$1:$IV$65536,13,FALSE)</f>
        <v>51</v>
      </c>
      <c r="AC61">
        <f>VLOOKUP($B61,[8]分省年度数据!$A$1:$IV$65536,13,FALSE)</f>
        <v>10.81</v>
      </c>
      <c r="AD61">
        <f>VLOOKUP($B61,[9]分省年度数据!$A$1:$IV$65536,13,FALSE)</f>
        <v>60.11</v>
      </c>
      <c r="AE61">
        <f>VLOOKUP($B61,[10]分省年度数据!$A$1:$IV$65536,13,FALSE)</f>
        <v>13.8</v>
      </c>
      <c r="AF61">
        <f>VLOOKUP($B61,[11]分省年度数据!$A$1:$IV$65536,13,FALSE)</f>
        <v>14.06</v>
      </c>
      <c r="AG61">
        <f>VLOOKUP($B61,[12]分省年度数据!$A$1:$IV$65536,13,FALSE)</f>
        <v>19.100000000000001</v>
      </c>
      <c r="AH61" t="str">
        <f>VLOOKUP($B61,[13]分省年度数据!$A$1:$IV$65536,13,FALSE)</f>
        <v/>
      </c>
      <c r="AI61">
        <f>VLOOKUP($B61,[14]分省年度数据!$A$1:$IV$65536,13,FALSE)</f>
        <v>171.81</v>
      </c>
      <c r="AJ61">
        <f>VLOOKUP($B61,[15]分省年度数据!$A$1:$IV$65536,13,FALSE)</f>
        <v>1096</v>
      </c>
    </row>
    <row r="62" spans="1:36" x14ac:dyDescent="0.2">
      <c r="A62">
        <v>64</v>
      </c>
      <c r="B62" t="s">
        <v>30</v>
      </c>
      <c r="C62">
        <v>2012</v>
      </c>
      <c r="D62" t="s">
        <v>37</v>
      </c>
      <c r="H62">
        <f>VLOOKUP(B62,[1]分省年度数据!$A$1:$IV$65536,13,FALSE)</f>
        <v>659</v>
      </c>
      <c r="I62" s="2">
        <f>VLOOKUP(B62,[2]分省年度数据!$A$1:$IV$65536,13,FALSE)</f>
        <v>144.6</v>
      </c>
      <c r="J62" s="2">
        <f t="shared" si="2"/>
        <v>0.21942336874051593</v>
      </c>
      <c r="P62">
        <v>3687.01</v>
      </c>
      <c r="Q62" s="4">
        <v>13104</v>
      </c>
      <c r="R62">
        <f t="shared" si="1"/>
        <v>0.281365231990232</v>
      </c>
      <c r="X62">
        <f>VLOOKUP(B62,[3]分省年度数据!$A$1:$IV$65536,13,FALSE)</f>
        <v>156.51</v>
      </c>
      <c r="Y62">
        <f>VLOOKUP(B62,[4]分省年度数据!$A$1:$IV$65536,13,FALSE)</f>
        <v>4813</v>
      </c>
      <c r="Z62">
        <f>VLOOKUP(B62,[5]分省年度数据!$A$1:$O$65536,13,FALSE)</f>
        <v>4140</v>
      </c>
      <c r="AA62">
        <f>VLOOKUP($B62,[6]分省年度数据!$A$1:$IV$65536,13,FALSE)</f>
        <v>2.78</v>
      </c>
      <c r="AB62">
        <f>VLOOKUP($B62,[7]分省年度数据!$A$1:$IV$65536,13,FALSE)</f>
        <v>53</v>
      </c>
      <c r="AC62">
        <f>VLOOKUP($B62,[8]分省年度数据!$A$1:$IV$65536,13,FALSE)</f>
        <v>10.37</v>
      </c>
      <c r="AD62">
        <f>VLOOKUP($B62,[9]分省年度数据!$A$1:$IV$65536,13,FALSE)</f>
        <v>46.09</v>
      </c>
      <c r="AE62">
        <f>VLOOKUP($B62,[10]分省年度数据!$A$1:$IV$65536,13,FALSE)</f>
        <v>16.170000000000002</v>
      </c>
      <c r="AF62">
        <f>VLOOKUP($B62,[11]分省年度数据!$A$1:$IV$65536,13,FALSE)</f>
        <v>15.11</v>
      </c>
      <c r="AG62">
        <f>VLOOKUP($B62,[12]分省年度数据!$A$1:$IV$65536,13,FALSE)</f>
        <v>17.98</v>
      </c>
      <c r="AH62" t="str">
        <f>VLOOKUP($B62,[13]分省年度数据!$A$1:$IV$65536,13,FALSE)</f>
        <v/>
      </c>
      <c r="AI62">
        <f>VLOOKUP($B62,[14]分省年度数据!$A$1:$IV$65536,13,FALSE)</f>
        <v>106.45</v>
      </c>
      <c r="AJ62">
        <f>VLOOKUP($B62,[15]分省年度数据!$A$1:$IV$65536,13,FALSE)</f>
        <v>1767</v>
      </c>
    </row>
    <row r="63" spans="1:36" x14ac:dyDescent="0.2">
      <c r="A63">
        <v>65</v>
      </c>
      <c r="B63" t="s">
        <v>31</v>
      </c>
      <c r="C63">
        <v>2012</v>
      </c>
      <c r="D63" t="s">
        <v>37</v>
      </c>
      <c r="H63">
        <f>VLOOKUP(B63,[1]分省年度数据!$A$1:$IV$65536,13,FALSE)</f>
        <v>2253</v>
      </c>
      <c r="I63" s="2">
        <f>VLOOKUP(B63,[2]分省年度数据!$A$1:$IV$65536,13,FALSE)</f>
        <v>233.4</v>
      </c>
      <c r="J63" s="2">
        <f t="shared" si="2"/>
        <v>0.10359520639147803</v>
      </c>
      <c r="P63">
        <v>4906.8649999999998</v>
      </c>
      <c r="Q63" s="4">
        <v>12151</v>
      </c>
      <c r="R63">
        <f t="shared" si="1"/>
        <v>0.40382396510575258</v>
      </c>
      <c r="X63">
        <f>VLOOKUP(B63,[3]分省年度数据!$A$1:$IV$65536,13,FALSE)</f>
        <v>171.02</v>
      </c>
      <c r="Y63">
        <f>VLOOKUP(B63,[4]分省年度数据!$A$1:$IV$65536,13,FALSE)</f>
        <v>7568</v>
      </c>
      <c r="Z63">
        <f>VLOOKUP(B63,[5]分省年度数据!$A$1:$O$65536,13,FALSE)</f>
        <v>18320</v>
      </c>
      <c r="AA63">
        <f>VLOOKUP($B63,[6]分省年度数据!$A$1:$IV$65536,13,FALSE)</f>
        <v>13.16</v>
      </c>
      <c r="AB63">
        <f>VLOOKUP($B63,[7]分省年度数据!$A$1:$IV$65536,13,FALSE)</f>
        <v>61</v>
      </c>
      <c r="AC63">
        <f>VLOOKUP($B63,[8]分省年度数据!$A$1:$IV$65536,13,FALSE)</f>
        <v>9.76</v>
      </c>
      <c r="AD63">
        <f>VLOOKUP($B63,[9]分省年度数据!$A$1:$IV$65536,13,FALSE)</f>
        <v>145.88</v>
      </c>
      <c r="AE63">
        <f>VLOOKUP($B63,[10]分省年度数据!$A$1:$IV$65536,13,FALSE)</f>
        <v>13.61</v>
      </c>
      <c r="AF63">
        <f>VLOOKUP($B63,[11]分省年度数据!$A$1:$IV$65536,13,FALSE)</f>
        <v>10.98</v>
      </c>
      <c r="AG63">
        <f>VLOOKUP($B63,[12]分省年度数据!$A$1:$IV$65536,13,FALSE)</f>
        <v>13.96</v>
      </c>
      <c r="AH63" t="str">
        <f>VLOOKUP($B63,[13]分省年度数据!$A$1:$IV$65536,13,FALSE)</f>
        <v/>
      </c>
      <c r="AI63">
        <f>VLOOKUP($B63,[14]分省年度数据!$A$1:$IV$65536,13,FALSE)</f>
        <v>473.86</v>
      </c>
      <c r="AJ63">
        <f>VLOOKUP($B63,[15]分省年度数据!$A$1:$IV$65536,13,FALSE)</f>
        <v>4943</v>
      </c>
    </row>
    <row r="64" spans="1:36" x14ac:dyDescent="0.2">
      <c r="A64">
        <v>11</v>
      </c>
      <c r="B64" t="s">
        <v>1</v>
      </c>
      <c r="C64">
        <v>2014</v>
      </c>
      <c r="D64" t="s">
        <v>32</v>
      </c>
      <c r="H64">
        <f>VLOOKUP(B64,[1]分省年度数据!$A$1:$IV$65536,11,FALSE)</f>
        <v>2171</v>
      </c>
      <c r="I64" s="2">
        <f>VLOOKUP(B64,[2]分省年度数据!$A$1:$IV$65536,11,FALSE)</f>
        <v>32.1</v>
      </c>
      <c r="J64" s="2">
        <f t="shared" si="2"/>
        <v>1.4785812989405804E-2</v>
      </c>
      <c r="P64">
        <v>27497.200000000001</v>
      </c>
      <c r="Q64" s="4">
        <v>44489</v>
      </c>
      <c r="R64">
        <f t="shared" si="1"/>
        <v>0.61806738744408729</v>
      </c>
      <c r="X64">
        <f>VLOOKUP(B64,[3]分省年度数据!$A$1:$IV$65536,11,FALSE)</f>
        <v>187.52</v>
      </c>
      <c r="Y64">
        <f>VLOOKUP(B64,[4]分省年度数据!$A$1:$IV$65536,11,FALSE)</f>
        <v>20249</v>
      </c>
      <c r="Z64">
        <f>VLOOKUP(B64,[5]分省年度数据!$A$1:$O$65536,11,FALSE)</f>
        <v>9638</v>
      </c>
      <c r="AA64">
        <f>VLOOKUP($B64,[6]分省年度数据!$A$1:$IV$65536,11,FALSE)</f>
        <v>10.98</v>
      </c>
      <c r="AB64">
        <f>VLOOKUP($B64,[7]分省年度数据!$A$1:$IV$65536,11,FALSE)</f>
        <v>99</v>
      </c>
      <c r="AC64">
        <f>VLOOKUP($B64,[8]分省年度数据!$A$1:$IV$65536,11,FALSE)</f>
        <v>10.99</v>
      </c>
      <c r="AD64">
        <f>VLOOKUP($B64,[9]分省年度数据!$A$1:$IV$65536,11,FALSE)</f>
        <v>322.29000000000002</v>
      </c>
      <c r="AE64">
        <f>VLOOKUP($B64,[10]分省年度数据!$A$1:$IV$65536,11,FALSE)</f>
        <v>8.41</v>
      </c>
      <c r="AF64">
        <f>VLOOKUP($B64,[11]分省年度数据!$A$1:$IV$65536,11,FALSE)</f>
        <v>9.44</v>
      </c>
      <c r="AG64">
        <f>VLOOKUP($B64,[12]分省年度数据!$A$1:$IV$65536,11,FALSE)</f>
        <v>14.44</v>
      </c>
      <c r="AH64">
        <f>VLOOKUP($B64,[13]分省年度数据!$A$1:$IV$65536,11,FALSE)</f>
        <v>10937374</v>
      </c>
      <c r="AI64">
        <f>VLOOKUP($B64,[14]分省年度数据!$A$1:$IV$65536,11,FALSE)</f>
        <v>742.05</v>
      </c>
      <c r="AJ64">
        <f>VLOOKUP($B64,[15]分省年度数据!$A$1:$IV$65536,11,FALSE)</f>
        <v>3196</v>
      </c>
    </row>
    <row r="65" spans="1:36" x14ac:dyDescent="0.2">
      <c r="A65">
        <v>12</v>
      </c>
      <c r="B65" t="s">
        <v>2</v>
      </c>
      <c r="C65">
        <v>2014</v>
      </c>
      <c r="D65" t="s">
        <v>32</v>
      </c>
      <c r="H65">
        <f>VLOOKUP(B65,[1]分省年度数据!$A$1:$IV$65536,11,FALSE)</f>
        <v>1429</v>
      </c>
      <c r="I65" s="2">
        <f>VLOOKUP(B65,[2]分省年度数据!$A$1:$IV$65536,11,FALSE)</f>
        <v>3.7</v>
      </c>
      <c r="J65" s="2">
        <f t="shared" si="2"/>
        <v>2.5892232330300912E-3</v>
      </c>
      <c r="P65">
        <v>12829.6</v>
      </c>
      <c r="Q65" s="4">
        <v>28832</v>
      </c>
      <c r="R65">
        <f t="shared" si="1"/>
        <v>0.44497780244173141</v>
      </c>
      <c r="X65">
        <f>VLOOKUP(B65,[3]分省年度数据!$A$1:$IV$65536,11,FALSE)</f>
        <v>124.33</v>
      </c>
      <c r="Y65">
        <f>VLOOKUP(B65,[4]分省年度数据!$A$1:$IV$65536,11,FALSE)</f>
        <v>14881</v>
      </c>
      <c r="Z65">
        <f>VLOOKUP(B65,[5]分省年度数据!$A$1:$O$65536,11,FALSE)</f>
        <v>4990</v>
      </c>
      <c r="AA65">
        <f>VLOOKUP($B65,[6]分省年度数据!$A$1:$IV$65536,11,FALSE)</f>
        <v>6.09</v>
      </c>
      <c r="AB65">
        <f>VLOOKUP($B65,[7]分省年度数据!$A$1:$IV$65536,11,FALSE)</f>
        <v>56</v>
      </c>
      <c r="AC65">
        <f>VLOOKUP($B65,[8]分省年度数据!$A$1:$IV$65536,11,FALSE)</f>
        <v>10.87</v>
      </c>
      <c r="AD65">
        <f>VLOOKUP($B65,[9]分省年度数据!$A$1:$IV$65536,11,FALSE)</f>
        <v>161.33000000000001</v>
      </c>
      <c r="AE65">
        <f>VLOOKUP($B65,[10]分省年度数据!$A$1:$IV$65536,11,FALSE)</f>
        <v>10.62</v>
      </c>
      <c r="AF65">
        <f>VLOOKUP($B65,[11]分省年度数据!$A$1:$IV$65536,11,FALSE)</f>
        <v>10.210000000000001</v>
      </c>
      <c r="AG65">
        <f>VLOOKUP($B65,[12]分省年度数据!$A$1:$IV$65536,11,FALSE)</f>
        <v>14.71</v>
      </c>
      <c r="AH65">
        <f>VLOOKUP($B65,[13]分省年度数据!$A$1:$IV$65536,11,FALSE)</f>
        <v>6326265</v>
      </c>
      <c r="AI65">
        <f>VLOOKUP($B65,[14]分省年度数据!$A$1:$IV$65536,11,FALSE)</f>
        <v>517.01</v>
      </c>
      <c r="AJ65">
        <f>VLOOKUP($B65,[15]分省年度数据!$A$1:$IV$65536,11,FALSE)</f>
        <v>5322</v>
      </c>
    </row>
    <row r="66" spans="1:36" x14ac:dyDescent="0.2">
      <c r="A66">
        <v>13</v>
      </c>
      <c r="B66" t="s">
        <v>3</v>
      </c>
      <c r="C66">
        <v>2014</v>
      </c>
      <c r="D66" t="s">
        <v>32</v>
      </c>
      <c r="H66">
        <f>VLOOKUP(B66,[1]分省年度数据!$A$1:$IV$65536,11,FALSE)</f>
        <v>7323</v>
      </c>
      <c r="I66" s="2">
        <f>VLOOKUP(B66,[2]分省年度数据!$A$1:$IV$65536,11,FALSE)</f>
        <v>1716.1</v>
      </c>
      <c r="J66" s="2">
        <f t="shared" ref="J66:J71" si="3">I66/H66</f>
        <v>0.23434384814966541</v>
      </c>
      <c r="P66">
        <v>5699.6372727272728</v>
      </c>
      <c r="Q66" s="4">
        <v>16647</v>
      </c>
      <c r="R66">
        <f t="shared" si="1"/>
        <v>0.34238224741558676</v>
      </c>
      <c r="X66">
        <f>VLOOKUP(B66,[3]分省年度数据!$A$1:$IV$65536,11,FALSE)</f>
        <v>116.91</v>
      </c>
      <c r="Y66">
        <f>VLOOKUP(B66,[4]分省年度数据!$A$1:$IV$65536,11,FALSE)</f>
        <v>20305</v>
      </c>
      <c r="Z66">
        <f>VLOOKUP(B66,[5]分省年度数据!$A$1:$O$65536,11,FALSE)</f>
        <v>78895</v>
      </c>
      <c r="AA66">
        <f>VLOOKUP($B66,[6]分省年度数据!$A$1:$IV$65536,11,FALSE)</f>
        <v>32.29</v>
      </c>
      <c r="AB66">
        <f>VLOOKUP($B66,[7]分省年度数据!$A$1:$IV$65536,11,FALSE)</f>
        <v>48</v>
      </c>
      <c r="AC66">
        <f>VLOOKUP($B66,[8]分省年度数据!$A$1:$IV$65536,11,FALSE)</f>
        <v>9.0399999999999991</v>
      </c>
      <c r="AD66">
        <f>VLOOKUP($B66,[9]分省年度数据!$A$1:$IV$65536,11,FALSE)</f>
        <v>446.79</v>
      </c>
      <c r="AE66">
        <f>VLOOKUP($B66,[10]分省年度数据!$A$1:$IV$65536,11,FALSE)</f>
        <v>13.23</v>
      </c>
      <c r="AF66">
        <f>VLOOKUP($B66,[11]分省年度数据!$A$1:$IV$65536,11,FALSE)</f>
        <v>13.45</v>
      </c>
      <c r="AG66">
        <f>VLOOKUP($B66,[12]分省年度数据!$A$1:$IV$65536,11,FALSE)</f>
        <v>16.920000000000002</v>
      </c>
      <c r="AH66">
        <f>VLOOKUP($B66,[13]分省年度数据!$A$1:$IV$65536,11,FALSE)</f>
        <v>10861672</v>
      </c>
      <c r="AI66">
        <f>VLOOKUP($B66,[14]分省年度数据!$A$1:$IV$65536,11,FALSE)</f>
        <v>868.87</v>
      </c>
      <c r="AJ66">
        <f>VLOOKUP($B66,[15]分省年度数据!$A$1:$IV$65536,11,FALSE)</f>
        <v>5009</v>
      </c>
    </row>
    <row r="67" spans="1:36" x14ac:dyDescent="0.2">
      <c r="A67">
        <v>14</v>
      </c>
      <c r="B67" t="s">
        <v>4</v>
      </c>
      <c r="C67">
        <v>2014</v>
      </c>
      <c r="D67" t="s">
        <v>32</v>
      </c>
      <c r="H67">
        <f>VLOOKUP(B67,[1]分省年度数据!$A$1:$IV$65536,11,FALSE)</f>
        <v>3528</v>
      </c>
      <c r="I67" s="2">
        <f>VLOOKUP(B67,[2]分省年度数据!$A$1:$IV$65536,11,FALSE)</f>
        <v>476</v>
      </c>
      <c r="J67" s="2">
        <f t="shared" si="3"/>
        <v>0.13492063492063491</v>
      </c>
      <c r="P67">
        <v>4184.522727272727</v>
      </c>
      <c r="Q67" s="4">
        <v>16538</v>
      </c>
      <c r="R67">
        <f t="shared" ref="R67:R130" si="4">P67/Q67</f>
        <v>0.25302471443177693</v>
      </c>
      <c r="X67">
        <f>VLOOKUP(B67,[3]分省年度数据!$A$1:$IV$65536,11,FALSE)</f>
        <v>114.59</v>
      </c>
      <c r="Y67">
        <f>VLOOKUP(B67,[4]分省年度数据!$A$1:$IV$65536,11,FALSE)</f>
        <v>13658</v>
      </c>
      <c r="Z67">
        <f>VLOOKUP(B67,[5]分省年度数据!$A$1:$O$65536,11,FALSE)</f>
        <v>40777</v>
      </c>
      <c r="AA67">
        <f>VLOOKUP($B67,[6]分省年度数据!$A$1:$IV$65536,11,FALSE)</f>
        <v>17.739999999999998</v>
      </c>
      <c r="AB67">
        <f>VLOOKUP($B67,[7]分省年度数据!$A$1:$IV$65536,11,FALSE)</f>
        <v>57</v>
      </c>
      <c r="AC67">
        <f>VLOOKUP($B67,[8]分省年度数据!$A$1:$IV$65536,11,FALSE)</f>
        <v>10.79</v>
      </c>
      <c r="AD67">
        <f>VLOOKUP($B67,[9]分省年度数据!$A$1:$IV$65536,11,FALSE)</f>
        <v>243.94</v>
      </c>
      <c r="AE67">
        <f>VLOOKUP($B67,[10]分省年度数据!$A$1:$IV$65536,11,FALSE)</f>
        <v>13.59</v>
      </c>
      <c r="AF67">
        <f>VLOOKUP($B67,[11]分省年度数据!$A$1:$IV$65536,11,FALSE)</f>
        <v>10.52</v>
      </c>
      <c r="AG67">
        <f>VLOOKUP($B67,[12]分省年度数据!$A$1:$IV$65536,11,FALSE)</f>
        <v>12.7</v>
      </c>
      <c r="AH67">
        <f>VLOOKUP($B67,[13]分省年度数据!$A$1:$IV$65536,11,FALSE)</f>
        <v>7036233</v>
      </c>
      <c r="AI67">
        <f>VLOOKUP($B67,[14]分省年度数据!$A$1:$IV$65536,11,FALSE)</f>
        <v>507.28</v>
      </c>
      <c r="AJ67">
        <f>VLOOKUP($B67,[15]分省年度数据!$A$1:$IV$65536,11,FALSE)</f>
        <v>5121</v>
      </c>
    </row>
    <row r="68" spans="1:36" x14ac:dyDescent="0.2">
      <c r="A68">
        <v>15</v>
      </c>
      <c r="B68" t="s">
        <v>5</v>
      </c>
      <c r="C68">
        <v>2014</v>
      </c>
      <c r="D68" t="s">
        <v>32</v>
      </c>
      <c r="H68">
        <f>VLOOKUP(B68,[1]分省年度数据!$A$1:$IV$65536,11,FALSE)</f>
        <v>2449</v>
      </c>
      <c r="I68" s="2">
        <f>VLOOKUP(B68,[2]分省年度数据!$A$1:$IV$65536,11,FALSE)</f>
        <v>644.5</v>
      </c>
      <c r="J68" s="2">
        <f t="shared" si="3"/>
        <v>0.26316864026133113</v>
      </c>
      <c r="P68">
        <v>4362.9677777777779</v>
      </c>
      <c r="Q68" s="4">
        <v>20559</v>
      </c>
      <c r="R68">
        <f t="shared" si="4"/>
        <v>0.21221692581243143</v>
      </c>
      <c r="X68">
        <f>VLOOKUP(B68,[3]分省年度数据!$A$1:$IV$65536,11,FALSE)</f>
        <v>103.49</v>
      </c>
      <c r="Y68">
        <f>VLOOKUP(B68,[4]分省年度数据!$A$1:$IV$65536,11,FALSE)</f>
        <v>11109</v>
      </c>
      <c r="Z68">
        <f>VLOOKUP(B68,[5]分省年度数据!$A$1:$O$65536,11,FALSE)</f>
        <v>23426</v>
      </c>
      <c r="AA68">
        <f>VLOOKUP($B68,[6]分省年度数据!$A$1:$IV$65536,11,FALSE)</f>
        <v>12.9</v>
      </c>
      <c r="AB68">
        <f>VLOOKUP($B68,[7]分省年度数据!$A$1:$IV$65536,11,FALSE)</f>
        <v>62</v>
      </c>
      <c r="AC68">
        <f>VLOOKUP($B68,[8]分省年度数据!$A$1:$IV$65536,11,FALSE)</f>
        <v>9.9</v>
      </c>
      <c r="AD68">
        <f>VLOOKUP($B68,[9]分省年度数据!$A$1:$IV$65536,11,FALSE)</f>
        <v>227.78</v>
      </c>
      <c r="AE68">
        <f>VLOOKUP($B68,[10]分省年度数据!$A$1:$IV$65536,11,FALSE)</f>
        <v>14.4</v>
      </c>
      <c r="AF68">
        <f>VLOOKUP($B68,[11]分省年度数据!$A$1:$IV$65536,11,FALSE)</f>
        <v>11.02</v>
      </c>
      <c r="AG68">
        <f>VLOOKUP($B68,[12]分省年度数据!$A$1:$IV$65536,11,FALSE)</f>
        <v>12.09</v>
      </c>
      <c r="AH68">
        <f>VLOOKUP($B68,[13]分省年度数据!$A$1:$IV$65536,11,FALSE)</f>
        <v>6393778</v>
      </c>
      <c r="AI68">
        <f>VLOOKUP($B68,[14]分省年度数据!$A$1:$IV$65536,11,FALSE)</f>
        <v>477.77</v>
      </c>
      <c r="AJ68">
        <f>VLOOKUP($B68,[15]分省年度数据!$A$1:$IV$65536,11,FALSE)</f>
        <v>3406</v>
      </c>
    </row>
    <row r="69" spans="1:36" x14ac:dyDescent="0.2">
      <c r="A69">
        <v>21</v>
      </c>
      <c r="B69" t="s">
        <v>6</v>
      </c>
      <c r="C69">
        <v>2014</v>
      </c>
      <c r="D69" t="s">
        <v>33</v>
      </c>
      <c r="H69">
        <f>VLOOKUP(B69,[1]分省年度数据!$A$1:$IV$65536,11,FALSE)</f>
        <v>4358</v>
      </c>
      <c r="I69" s="2">
        <f>VLOOKUP(B69,[2]分省年度数据!$A$1:$IV$65536,11,FALSE)</f>
        <v>746.7</v>
      </c>
      <c r="J69" s="2">
        <f t="shared" si="3"/>
        <v>0.17134006424965581</v>
      </c>
      <c r="P69">
        <v>4703.55</v>
      </c>
      <c r="Q69" s="4">
        <v>22820</v>
      </c>
      <c r="R69">
        <f t="shared" si="4"/>
        <v>0.20611524978089396</v>
      </c>
      <c r="X69">
        <f>VLOOKUP(B69,[3]分省年度数据!$A$1:$IV$65536,11,FALSE)</f>
        <v>131.79</v>
      </c>
      <c r="Y69">
        <f>VLOOKUP(B69,[4]分省年度数据!$A$1:$IV$65536,11,FALSE)</f>
        <v>23462</v>
      </c>
      <c r="Z69">
        <f>VLOOKUP(B69,[5]分省年度数据!$A$1:$O$65536,11,FALSE)</f>
        <v>35441</v>
      </c>
      <c r="AA69">
        <f>VLOOKUP($B69,[6]分省年度数据!$A$1:$IV$65536,11,FALSE)</f>
        <v>25.55</v>
      </c>
      <c r="AB69">
        <f>VLOOKUP($B69,[7]分省年度数据!$A$1:$IV$65536,11,FALSE)</f>
        <v>58</v>
      </c>
      <c r="AC69">
        <f>VLOOKUP($B69,[8]分省年度数据!$A$1:$IV$65536,11,FALSE)</f>
        <v>11.21</v>
      </c>
      <c r="AD69">
        <f>VLOOKUP($B69,[9]分省年度数据!$A$1:$IV$65536,11,FALSE)</f>
        <v>273.61</v>
      </c>
      <c r="AE69">
        <f>VLOOKUP($B69,[10]分省年度数据!$A$1:$IV$65536,11,FALSE)</f>
        <v>13.34</v>
      </c>
      <c r="AF69">
        <f>VLOOKUP($B69,[11]分省年度数据!$A$1:$IV$65536,11,FALSE)</f>
        <v>10.68</v>
      </c>
      <c r="AG69">
        <f>VLOOKUP($B69,[12]分省年度数据!$A$1:$IV$65536,11,FALSE)</f>
        <v>14.07</v>
      </c>
      <c r="AH69">
        <f>VLOOKUP($B69,[13]分省年度数据!$A$1:$IV$65536,11,FALSE)</f>
        <v>8700533</v>
      </c>
      <c r="AI69">
        <f>VLOOKUP($B69,[14]分省年度数据!$A$1:$IV$65536,11,FALSE)</f>
        <v>604.49</v>
      </c>
      <c r="AJ69">
        <f>VLOOKUP($B69,[15]分省年度数据!$A$1:$IV$65536,11,FALSE)</f>
        <v>5650</v>
      </c>
    </row>
    <row r="70" spans="1:36" x14ac:dyDescent="0.2">
      <c r="A70">
        <v>22</v>
      </c>
      <c r="B70" t="s">
        <v>7</v>
      </c>
      <c r="C70">
        <v>2014</v>
      </c>
      <c r="D70" t="s">
        <v>33</v>
      </c>
      <c r="H70">
        <f>VLOOKUP(B70,[1]分省年度数据!$A$1:$IV$65536,11,FALSE)</f>
        <v>2642</v>
      </c>
      <c r="I70" s="2">
        <f>VLOOKUP(B70,[2]分省年度数据!$A$1:$IV$65536,11,FALSE)</f>
        <v>545.5</v>
      </c>
      <c r="J70" s="2">
        <f t="shared" si="3"/>
        <v>0.20647236941710825</v>
      </c>
      <c r="P70">
        <v>4196.4825000000001</v>
      </c>
      <c r="Q70" s="4">
        <v>17520</v>
      </c>
      <c r="R70">
        <f t="shared" si="4"/>
        <v>0.23952525684931508</v>
      </c>
      <c r="X70">
        <f>VLOOKUP(B70,[3]分省年度数据!$A$1:$IV$65536,11,FALSE)</f>
        <v>122.79</v>
      </c>
      <c r="Y70">
        <f>VLOOKUP(B70,[4]分省年度数据!$A$1:$IV$65536,11,FALSE)</f>
        <v>13074</v>
      </c>
      <c r="Z70">
        <f>VLOOKUP(B70,[5]分省年度数据!$A$1:$O$65536,11,FALSE)</f>
        <v>19891</v>
      </c>
      <c r="AA70">
        <f>VLOOKUP($B70,[6]分省年度数据!$A$1:$IV$65536,11,FALSE)</f>
        <v>14.1</v>
      </c>
      <c r="AB70">
        <f>VLOOKUP($B70,[7]分省年度数据!$A$1:$IV$65536,11,FALSE)</f>
        <v>55</v>
      </c>
      <c r="AC70">
        <f>VLOOKUP($B70,[8]分省年度数据!$A$1:$IV$65536,11,FALSE)</f>
        <v>9.85</v>
      </c>
      <c r="AD70">
        <f>VLOOKUP($B70,[9]分省年度数据!$A$1:$IV$65536,11,FALSE)</f>
        <v>206.44</v>
      </c>
      <c r="AE70">
        <f>VLOOKUP($B70,[10]分省年度数据!$A$1:$IV$65536,11,FALSE)</f>
        <v>14.66</v>
      </c>
      <c r="AF70">
        <f>VLOOKUP($B70,[11]分省年度数据!$A$1:$IV$65536,11,FALSE)</f>
        <v>9.3000000000000007</v>
      </c>
      <c r="AG70">
        <f>VLOOKUP($B70,[12]分省年度数据!$A$1:$IV$65536,11,FALSE)</f>
        <v>11.26</v>
      </c>
      <c r="AH70">
        <f>VLOOKUP($B70,[13]分省年度数据!$A$1:$IV$65536,11,FALSE)</f>
        <v>5353180</v>
      </c>
      <c r="AI70">
        <f>VLOOKUP($B70,[14]分省年度数据!$A$1:$IV$65536,11,FALSE)</f>
        <v>407.1</v>
      </c>
      <c r="AJ70">
        <f>VLOOKUP($B70,[15]分省年度数据!$A$1:$IV$65536,11,FALSE)</f>
        <v>2794</v>
      </c>
    </row>
    <row r="71" spans="1:36" x14ac:dyDescent="0.2">
      <c r="A71">
        <v>23</v>
      </c>
      <c r="B71" t="s">
        <v>8</v>
      </c>
      <c r="C71">
        <v>2014</v>
      </c>
      <c r="D71" t="s">
        <v>33</v>
      </c>
      <c r="H71">
        <f>VLOOKUP(B71,[1]分省年度数据!$A$1:$IV$65536,11,FALSE)</f>
        <v>3608</v>
      </c>
      <c r="I71" s="2">
        <f>VLOOKUP(B71,[2]分省年度数据!$A$1:$IV$65536,11,FALSE)</f>
        <v>257.39999999999998</v>
      </c>
      <c r="J71" s="2">
        <f t="shared" si="3"/>
        <v>7.134146341463414E-2</v>
      </c>
      <c r="P71">
        <v>3713.6174999999998</v>
      </c>
      <c r="Q71" s="4">
        <v>17404</v>
      </c>
      <c r="R71">
        <f t="shared" si="4"/>
        <v>0.21337724086416915</v>
      </c>
      <c r="X71">
        <f>VLOOKUP(B71,[3]分省年度数据!$A$1:$IV$65536,11,FALSE)</f>
        <v>116.54</v>
      </c>
      <c r="Y71">
        <f>VLOOKUP(B71,[4]分省年度数据!$A$1:$IV$65536,11,FALSE)</f>
        <v>17913</v>
      </c>
      <c r="Z71">
        <f>VLOOKUP(B71,[5]分省年度数据!$A$1:$O$65536,11,FALSE)</f>
        <v>21229</v>
      </c>
      <c r="AA71">
        <f>VLOOKUP($B71,[6]分省年度数据!$A$1:$IV$65536,11,FALSE)</f>
        <v>20.13</v>
      </c>
      <c r="AB71">
        <f>VLOOKUP($B71,[7]分省年度数据!$A$1:$IV$65536,11,FALSE)</f>
        <v>55</v>
      </c>
      <c r="AC71">
        <f>VLOOKUP($B71,[8]分省年度数据!$A$1:$IV$65536,11,FALSE)</f>
        <v>11.07</v>
      </c>
      <c r="AD71">
        <f>VLOOKUP($B71,[9]分省年度数据!$A$1:$IV$65536,11,FALSE)</f>
        <v>235.31</v>
      </c>
      <c r="AE71">
        <f>VLOOKUP($B71,[10]分省年度数据!$A$1:$IV$65536,11,FALSE)</f>
        <v>13.32</v>
      </c>
      <c r="AF71">
        <f>VLOOKUP($B71,[11]分省年度数据!$A$1:$IV$65536,11,FALSE)</f>
        <v>9.6</v>
      </c>
      <c r="AG71">
        <f>VLOOKUP($B71,[12]分省年度数据!$A$1:$IV$65536,11,FALSE)</f>
        <v>11.29</v>
      </c>
      <c r="AH71">
        <f>VLOOKUP($B71,[13]分省年度数据!$A$1:$IV$65536,11,FALSE)</f>
        <v>6278812</v>
      </c>
      <c r="AI71">
        <f>VLOOKUP($B71,[14]分省年度数据!$A$1:$IV$65536,11,FALSE)</f>
        <v>505.94</v>
      </c>
      <c r="AJ71">
        <f>VLOOKUP($B71,[15]分省年度数据!$A$1:$IV$65536,11,FALSE)</f>
        <v>3451</v>
      </c>
    </row>
    <row r="72" spans="1:36" x14ac:dyDescent="0.2">
      <c r="A72">
        <v>31</v>
      </c>
      <c r="B72" t="s">
        <v>9</v>
      </c>
      <c r="C72">
        <v>2014</v>
      </c>
      <c r="D72" t="s">
        <v>34</v>
      </c>
      <c r="H72">
        <f>VLOOKUP(B72,[1]分省年度数据!$A$1:$IV$65536,11,FALSE)</f>
        <v>2467</v>
      </c>
      <c r="I72" s="2" t="str">
        <f>VLOOKUP(B72,[2]分省年度数据!$A$1:$IV$65536,11,FALSE)</f>
        <v/>
      </c>
      <c r="J72" s="2">
        <f>IFERROR(I72/H72,0)</f>
        <v>0</v>
      </c>
      <c r="P72">
        <v>24747.3</v>
      </c>
      <c r="Q72" s="4">
        <v>45966</v>
      </c>
      <c r="R72">
        <f t="shared" si="4"/>
        <v>0.53838271766087975</v>
      </c>
      <c r="X72">
        <f>VLOOKUP(B72,[3]分省年度数据!$A$1:$IV$65536,11,FALSE)</f>
        <v>186.4</v>
      </c>
      <c r="Y72">
        <f>VLOOKUP(B72,[4]分省年度数据!$A$1:$IV$65536,11,FALSE)</f>
        <v>23897</v>
      </c>
      <c r="Z72">
        <f>VLOOKUP(B72,[5]分省年度数据!$A$1:$O$65536,11,FALSE)</f>
        <v>4984</v>
      </c>
      <c r="AA72">
        <f>VLOOKUP($B72,[6]分省年度数据!$A$1:$IV$65536,11,FALSE)</f>
        <v>11.75</v>
      </c>
      <c r="AB72">
        <f>VLOOKUP($B72,[7]分省年度数据!$A$1:$IV$65536,11,FALSE)</f>
        <v>68</v>
      </c>
      <c r="AC72">
        <f>VLOOKUP($B72,[8]分省年度数据!$A$1:$IV$65536,11,FALSE)</f>
        <v>11.1</v>
      </c>
      <c r="AD72">
        <f>VLOOKUP($B72,[9]分省年度数据!$A$1:$IV$65536,11,FALSE)</f>
        <v>264.75</v>
      </c>
      <c r="AE72">
        <f>VLOOKUP($B72,[10]分省年度数据!$A$1:$IV$65536,11,FALSE)</f>
        <v>9.27</v>
      </c>
      <c r="AF72">
        <f>VLOOKUP($B72,[11]分省年度数据!$A$1:$IV$65536,11,FALSE)</f>
        <v>11.49</v>
      </c>
      <c r="AG72">
        <f>VLOOKUP($B72,[12]分省年度数据!$A$1:$IV$65536,11,FALSE)</f>
        <v>15.6</v>
      </c>
      <c r="AH72">
        <f>VLOOKUP($B72,[13]分省年度数据!$A$1:$IV$65536,11,FALSE)</f>
        <v>9892212</v>
      </c>
      <c r="AI72">
        <f>VLOOKUP($B72,[14]分省年度数据!$A$1:$IV$65536,11,FALSE)</f>
        <v>695.63</v>
      </c>
      <c r="AJ72">
        <f>VLOOKUP($B72,[15]分省年度数据!$A$1:$IV$65536,11,FALSE)</f>
        <v>1172</v>
      </c>
    </row>
    <row r="73" spans="1:36" x14ac:dyDescent="0.2">
      <c r="A73">
        <v>32</v>
      </c>
      <c r="B73" t="s">
        <v>10</v>
      </c>
      <c r="C73">
        <v>2014</v>
      </c>
      <c r="D73" t="s">
        <v>34</v>
      </c>
      <c r="H73">
        <f>VLOOKUP(B73,[1]分省年度数据!$A$1:$IV$65536,11,FALSE)</f>
        <v>8281</v>
      </c>
      <c r="I73" s="2">
        <f>VLOOKUP(B73,[2]分省年度数据!$A$1:$IV$65536,11,FALSE)</f>
        <v>548.4</v>
      </c>
      <c r="J73" s="2">
        <f t="shared" ref="J73:J104" si="5">I73/H73</f>
        <v>6.6223886004105781E-2</v>
      </c>
      <c r="P73">
        <v>6932.5284615384608</v>
      </c>
      <c r="Q73" s="4">
        <v>27173</v>
      </c>
      <c r="R73">
        <f t="shared" si="4"/>
        <v>0.25512561960543412</v>
      </c>
      <c r="X73">
        <f>VLOOKUP(B73,[3]分省年度数据!$A$1:$IV$65536,11,FALSE)</f>
        <v>209.62</v>
      </c>
      <c r="Y73">
        <f>VLOOKUP(B73,[4]分省年度数据!$A$1:$IV$65536,11,FALSE)</f>
        <v>54484</v>
      </c>
      <c r="Z73">
        <f>VLOOKUP(B73,[5]分省年度数据!$A$1:$O$65536,11,FALSE)</f>
        <v>31995</v>
      </c>
      <c r="AA73">
        <f>VLOOKUP($B73,[6]分省年度数据!$A$1:$IV$65536,11,FALSE)</f>
        <v>39.229999999999997</v>
      </c>
      <c r="AB73">
        <f>VLOOKUP($B73,[7]分省年度数据!$A$1:$IV$65536,11,FALSE)</f>
        <v>58</v>
      </c>
      <c r="AC73">
        <f>VLOOKUP($B73,[8]分省年度数据!$A$1:$IV$65536,11,FALSE)</f>
        <v>10.119999999999999</v>
      </c>
      <c r="AD73">
        <f>VLOOKUP($B73,[9]分省年度数据!$A$1:$IV$65536,11,FALSE)</f>
        <v>560.92999999999995</v>
      </c>
      <c r="AE73">
        <f>VLOOKUP($B73,[10]分省年度数据!$A$1:$IV$65536,11,FALSE)</f>
        <v>10.71</v>
      </c>
      <c r="AF73">
        <f>VLOOKUP($B73,[11]分省年度数据!$A$1:$IV$65536,11,FALSE)</f>
        <v>10.6</v>
      </c>
      <c r="AG73">
        <f>VLOOKUP($B73,[12]分省年度数据!$A$1:$IV$65536,11,FALSE)</f>
        <v>17.45</v>
      </c>
      <c r="AH73">
        <f>VLOOKUP($B73,[13]分省年度数据!$A$1:$IV$65536,11,FALSE)</f>
        <v>20800931</v>
      </c>
      <c r="AI73">
        <f>VLOOKUP($B73,[14]分省年度数据!$A$1:$IV$65536,11,FALSE)</f>
        <v>1504.86</v>
      </c>
      <c r="AJ73">
        <f>VLOOKUP($B73,[15]分省年度数据!$A$1:$IV$65536,11,FALSE)</f>
        <v>13187</v>
      </c>
    </row>
    <row r="74" spans="1:36" x14ac:dyDescent="0.2">
      <c r="A74">
        <v>33</v>
      </c>
      <c r="B74" t="s">
        <v>11</v>
      </c>
      <c r="C74">
        <v>2014</v>
      </c>
      <c r="D74" t="s">
        <v>34</v>
      </c>
      <c r="H74">
        <f>VLOOKUP(B74,[1]分省年度数据!$A$1:$IV$65536,11,FALSE)</f>
        <v>5890</v>
      </c>
      <c r="I74" s="2">
        <f>VLOOKUP(B74,[2]分省年度数据!$A$1:$IV$65536,11,FALSE)</f>
        <v>471.4</v>
      </c>
      <c r="J74" s="2">
        <f t="shared" si="5"/>
        <v>8.0033955857385389E-2</v>
      </c>
      <c r="P74">
        <v>9744.0727272727272</v>
      </c>
      <c r="Q74" s="4">
        <v>32658</v>
      </c>
      <c r="R74">
        <f t="shared" si="4"/>
        <v>0.29836709924896587</v>
      </c>
      <c r="X74">
        <f>VLOOKUP(B74,[3]分省年度数据!$A$1:$IV$65536,11,FALSE)</f>
        <v>197.01</v>
      </c>
      <c r="Y74">
        <f>VLOOKUP(B74,[4]分省年度数据!$A$1:$IV$65536,11,FALSE)</f>
        <v>50186</v>
      </c>
      <c r="Z74">
        <f>VLOOKUP(B74,[5]分省年度数据!$A$1:$O$65536,11,FALSE)</f>
        <v>30358</v>
      </c>
      <c r="AA74">
        <f>VLOOKUP($B74,[6]分省年度数据!$A$1:$IV$65536,11,FALSE)</f>
        <v>24.58</v>
      </c>
      <c r="AB74">
        <f>VLOOKUP($B74,[7]分省年度数据!$A$1:$IV$65536,11,FALSE)</f>
        <v>68</v>
      </c>
      <c r="AC74">
        <f>VLOOKUP($B74,[8]分省年度数据!$A$1:$IV$65536,11,FALSE)</f>
        <v>10.029999999999999</v>
      </c>
      <c r="AD74">
        <f>VLOOKUP($B74,[9]分省年度数据!$A$1:$IV$65536,11,FALSE)</f>
        <v>433.8</v>
      </c>
      <c r="AE74">
        <f>VLOOKUP($B74,[10]分省年度数据!$A$1:$IV$65536,11,FALSE)</f>
        <v>12.06</v>
      </c>
      <c r="AF74">
        <f>VLOOKUP($B74,[11]分省年度数据!$A$1:$IV$65536,11,FALSE)</f>
        <v>12.59</v>
      </c>
      <c r="AG74">
        <f>VLOOKUP($B74,[12]分省年度数据!$A$1:$IV$65536,11,FALSE)</f>
        <v>18.62</v>
      </c>
      <c r="AH74">
        <f>VLOOKUP($B74,[13]分省年度数据!$A$1:$IV$65536,11,FALSE)</f>
        <v>16079755</v>
      </c>
      <c r="AI74">
        <f>VLOOKUP($B74,[14]分省年度数据!$A$1:$IV$65536,11,FALSE)</f>
        <v>1030.99</v>
      </c>
      <c r="AJ74">
        <f>VLOOKUP($B74,[15]分省年度数据!$A$1:$IV$65536,11,FALSE)</f>
        <v>17135</v>
      </c>
    </row>
    <row r="75" spans="1:36" x14ac:dyDescent="0.2">
      <c r="A75">
        <v>34</v>
      </c>
      <c r="B75" t="s">
        <v>12</v>
      </c>
      <c r="C75">
        <v>2014</v>
      </c>
      <c r="D75" t="s">
        <v>34</v>
      </c>
      <c r="H75">
        <f>VLOOKUP(B75,[1]分省年度数据!$A$1:$IV$65536,11,FALSE)</f>
        <v>5997</v>
      </c>
      <c r="I75" s="2">
        <f>VLOOKUP(B75,[2]分省年度数据!$A$1:$IV$65536,11,FALSE)</f>
        <v>1201.5999999999999</v>
      </c>
      <c r="J75" s="2">
        <f t="shared" si="5"/>
        <v>0.20036685009171251</v>
      </c>
      <c r="P75">
        <v>5018.7650000000003</v>
      </c>
      <c r="Q75" s="4">
        <v>16796</v>
      </c>
      <c r="R75">
        <f t="shared" si="4"/>
        <v>0.29880715646582523</v>
      </c>
      <c r="X75">
        <f>VLOOKUP(B75,[3]分省年度数据!$A$1:$IV$65536,11,FALSE)</f>
        <v>166.72</v>
      </c>
      <c r="Y75">
        <f>VLOOKUP(B75,[4]分省年度数据!$A$1:$IV$65536,11,FALSE)</f>
        <v>12319</v>
      </c>
      <c r="Z75">
        <f>VLOOKUP(B75,[5]分省年度数据!$A$1:$O$65536,11,FALSE)</f>
        <v>24824</v>
      </c>
      <c r="AA75">
        <f>VLOOKUP($B75,[6]分省年度数据!$A$1:$IV$65536,11,FALSE)</f>
        <v>25.2</v>
      </c>
      <c r="AB75">
        <f>VLOOKUP($B75,[7]分省年度数据!$A$1:$IV$65536,11,FALSE)</f>
        <v>44</v>
      </c>
      <c r="AC75">
        <f>VLOOKUP($B75,[8]分省年度数据!$A$1:$IV$65536,11,FALSE)</f>
        <v>9.17</v>
      </c>
      <c r="AD75">
        <f>VLOOKUP($B75,[9]分省年度数据!$A$1:$IV$65536,11,FALSE)</f>
        <v>425</v>
      </c>
      <c r="AE75">
        <f>VLOOKUP($B75,[10]分省年度数据!$A$1:$IV$65536,11,FALSE)</f>
        <v>15.97</v>
      </c>
      <c r="AF75">
        <f>VLOOKUP($B75,[11]分省年度数据!$A$1:$IV$65536,11,FALSE)</f>
        <v>12.4</v>
      </c>
      <c r="AG75">
        <f>VLOOKUP($B75,[12]分省年度数据!$A$1:$IV$65536,11,FALSE)</f>
        <v>17.45</v>
      </c>
      <c r="AH75">
        <f>VLOOKUP($B75,[13]分省年度数据!$A$1:$IV$65536,11,FALSE)</f>
        <v>10457811</v>
      </c>
      <c r="AI75">
        <f>VLOOKUP($B75,[14]分省年度数据!$A$1:$IV$65536,11,FALSE)</f>
        <v>743.07</v>
      </c>
      <c r="AJ75">
        <f>VLOOKUP($B75,[15]分省年度数据!$A$1:$IV$65536,11,FALSE)</f>
        <v>16077</v>
      </c>
    </row>
    <row r="76" spans="1:36" x14ac:dyDescent="0.2">
      <c r="A76">
        <v>35</v>
      </c>
      <c r="B76" t="s">
        <v>13</v>
      </c>
      <c r="C76">
        <v>2014</v>
      </c>
      <c r="D76" t="s">
        <v>34</v>
      </c>
      <c r="H76">
        <f>VLOOKUP(B76,[1]分省年度数据!$A$1:$IV$65536,11,FALSE)</f>
        <v>3945</v>
      </c>
      <c r="I76" s="2">
        <f>VLOOKUP(B76,[2]分省年度数据!$A$1:$IV$65536,11,FALSE)</f>
        <v>155.80000000000001</v>
      </c>
      <c r="J76" s="2">
        <f t="shared" si="5"/>
        <v>3.9493029150823832E-2</v>
      </c>
      <c r="P76">
        <v>7620.02</v>
      </c>
      <c r="Q76" s="4">
        <v>23331</v>
      </c>
      <c r="R76">
        <f t="shared" si="4"/>
        <v>0.32660494620890662</v>
      </c>
      <c r="X76">
        <f>VLOOKUP(B76,[3]分省年度数据!$A$1:$IV$65536,11,FALSE)</f>
        <v>180.98</v>
      </c>
      <c r="Y76">
        <f>VLOOKUP(B76,[4]分省年度数据!$A$1:$IV$65536,11,FALSE)</f>
        <v>19675</v>
      </c>
      <c r="Z76">
        <f>VLOOKUP(B76,[5]分省年度数据!$A$1:$O$65536,11,FALSE)</f>
        <v>28030</v>
      </c>
      <c r="AA76">
        <f>VLOOKUP($B76,[6]分省年度数据!$A$1:$IV$65536,11,FALSE)</f>
        <v>16.48</v>
      </c>
      <c r="AB76">
        <f>VLOOKUP($B76,[7]分省年度数据!$A$1:$IV$65536,11,FALSE)</f>
        <v>54</v>
      </c>
      <c r="AC76">
        <f>VLOOKUP($B76,[8]分省年度数据!$A$1:$IV$65536,11,FALSE)</f>
        <v>8.65</v>
      </c>
      <c r="AD76">
        <f>VLOOKUP($B76,[9]分省年度数据!$A$1:$IV$65536,11,FALSE)</f>
        <v>292.14</v>
      </c>
      <c r="AE76">
        <f>VLOOKUP($B76,[10]分省年度数据!$A$1:$IV$65536,11,FALSE)</f>
        <v>12.35</v>
      </c>
      <c r="AF76">
        <f>VLOOKUP($B76,[11]分省年度数据!$A$1:$IV$65536,11,FALSE)</f>
        <v>11.49</v>
      </c>
      <c r="AG76">
        <f>VLOOKUP($B76,[12]分省年度数据!$A$1:$IV$65536,11,FALSE)</f>
        <v>17.3</v>
      </c>
      <c r="AH76">
        <f>VLOOKUP($B76,[13]分省年度数据!$A$1:$IV$65536,11,FALSE)</f>
        <v>8928771</v>
      </c>
      <c r="AI76">
        <f>VLOOKUP($B76,[14]分省年度数据!$A$1:$IV$65536,11,FALSE)</f>
        <v>634.6</v>
      </c>
      <c r="AJ76">
        <f>VLOOKUP($B76,[15]分省年度数据!$A$1:$IV$65536,11,FALSE)</f>
        <v>8684</v>
      </c>
    </row>
    <row r="77" spans="1:36" x14ac:dyDescent="0.2">
      <c r="A77">
        <v>36</v>
      </c>
      <c r="B77" t="s">
        <v>14</v>
      </c>
      <c r="C77">
        <v>2014</v>
      </c>
      <c r="D77" t="s">
        <v>34</v>
      </c>
      <c r="H77">
        <f>VLOOKUP(B77,[1]分省年度数据!$A$1:$IV$65536,11,FALSE)</f>
        <v>4480</v>
      </c>
      <c r="I77" s="2">
        <f>VLOOKUP(B77,[2]分省年度数据!$A$1:$IV$65536,11,FALSE)</f>
        <v>634.20000000000005</v>
      </c>
      <c r="J77" s="2">
        <f t="shared" si="5"/>
        <v>0.14156250000000001</v>
      </c>
      <c r="P77">
        <v>4951.0599999999986</v>
      </c>
      <c r="Q77" s="4">
        <v>16734</v>
      </c>
      <c r="R77">
        <f t="shared" si="4"/>
        <v>0.29586829209991627</v>
      </c>
      <c r="X77">
        <f>VLOOKUP(B77,[3]分省年度数据!$A$1:$IV$65536,11,FALSE)</f>
        <v>178.71</v>
      </c>
      <c r="Y77">
        <f>VLOOKUP(B77,[4]分省年度数据!$A$1:$IV$65536,11,FALSE)</f>
        <v>11718</v>
      </c>
      <c r="Z77">
        <f>VLOOKUP(B77,[5]分省年度数据!$A$1:$O$65536,11,FALSE)</f>
        <v>38873</v>
      </c>
      <c r="AA77">
        <f>VLOOKUP($B77,[6]分省年度数据!$A$1:$IV$65536,11,FALSE)</f>
        <v>18.670000000000002</v>
      </c>
      <c r="AB77">
        <f>VLOOKUP($B77,[7]分省年度数据!$A$1:$IV$65536,11,FALSE)</f>
        <v>44</v>
      </c>
      <c r="AC77">
        <f>VLOOKUP($B77,[8]分省年度数据!$A$1:$IV$65536,11,FALSE)</f>
        <v>9.19</v>
      </c>
      <c r="AD77">
        <f>VLOOKUP($B77,[9]分省年度数据!$A$1:$IV$65536,11,FALSE)</f>
        <v>338.45</v>
      </c>
      <c r="AE77">
        <f>VLOOKUP($B77,[10]分省年度数据!$A$1:$IV$65536,11,FALSE)</f>
        <v>17.670000000000002</v>
      </c>
      <c r="AF77">
        <f>VLOOKUP($B77,[11]分省年度数据!$A$1:$IV$65536,11,FALSE)</f>
        <v>14.42</v>
      </c>
      <c r="AG77">
        <f>VLOOKUP($B77,[12]分省年度数据!$A$1:$IV$65536,11,FALSE)</f>
        <v>19.64</v>
      </c>
      <c r="AH77">
        <f>VLOOKUP($B77,[13]分省年度数据!$A$1:$IV$65536,11,FALSE)</f>
        <v>8930127</v>
      </c>
      <c r="AI77">
        <f>VLOOKUP($B77,[14]分省年度数据!$A$1:$IV$65536,11,FALSE)</f>
        <v>711.72</v>
      </c>
      <c r="AJ77">
        <f>VLOOKUP($B77,[15]分省年度数据!$A$1:$IV$65536,11,FALSE)</f>
        <v>2873</v>
      </c>
    </row>
    <row r="78" spans="1:36" x14ac:dyDescent="0.2">
      <c r="A78">
        <v>37</v>
      </c>
      <c r="B78" t="s">
        <v>15</v>
      </c>
      <c r="C78">
        <v>2014</v>
      </c>
      <c r="D78" t="s">
        <v>34</v>
      </c>
      <c r="H78">
        <f>VLOOKUP(B78,[1]分省年度数据!$A$1:$IV$65536,11,FALSE)</f>
        <v>9808</v>
      </c>
      <c r="I78" s="2">
        <f>VLOOKUP(B78,[2]分省年度数据!$A$1:$IV$65536,11,FALSE)</f>
        <v>959.8</v>
      </c>
      <c r="J78" s="2">
        <f t="shared" si="5"/>
        <v>9.7858890701468179E-2</v>
      </c>
      <c r="P78">
        <v>5186.5962500000014</v>
      </c>
      <c r="Q78" s="4">
        <v>20864</v>
      </c>
      <c r="R78">
        <f t="shared" si="4"/>
        <v>0.24859069449769947</v>
      </c>
      <c r="X78">
        <f>VLOOKUP(B78,[3]分省年度数据!$A$1:$IV$65536,11,FALSE)</f>
        <v>138.78</v>
      </c>
      <c r="Y78">
        <f>VLOOKUP(B78,[4]分省年度数据!$A$1:$IV$65536,11,FALSE)</f>
        <v>59238</v>
      </c>
      <c r="Z78">
        <f>VLOOKUP(B78,[5]分省年度数据!$A$1:$O$65536,11,FALSE)</f>
        <v>77012</v>
      </c>
      <c r="AA78">
        <f>VLOOKUP($B78,[6]分省年度数据!$A$1:$IV$65536,11,FALSE)</f>
        <v>50.06</v>
      </c>
      <c r="AB78">
        <f>VLOOKUP($B78,[7]分省年度数据!$A$1:$IV$65536,11,FALSE)</f>
        <v>62</v>
      </c>
      <c r="AC78">
        <f>VLOOKUP($B78,[8]分省年度数据!$A$1:$IV$65536,11,FALSE)</f>
        <v>9.48</v>
      </c>
      <c r="AD78">
        <f>VLOOKUP($B78,[9]分省年度数据!$A$1:$IV$65536,11,FALSE)</f>
        <v>605.66999999999996</v>
      </c>
      <c r="AE78">
        <f>VLOOKUP($B78,[10]分省年度数据!$A$1:$IV$65536,11,FALSE)</f>
        <v>14.08</v>
      </c>
      <c r="AF78">
        <f>VLOOKUP($B78,[11]分省年度数据!$A$1:$IV$65536,11,FALSE)</f>
        <v>11.87</v>
      </c>
      <c r="AG78">
        <f>VLOOKUP($B78,[12]分省年度数据!$A$1:$IV$65536,11,FALSE)</f>
        <v>16.670000000000002</v>
      </c>
      <c r="AH78">
        <f>VLOOKUP($B78,[13]分省年度数据!$A$1:$IV$65536,11,FALSE)</f>
        <v>18847752</v>
      </c>
      <c r="AI78">
        <f>VLOOKUP($B78,[14]分省年度数据!$A$1:$IV$65536,11,FALSE)</f>
        <v>1461.05</v>
      </c>
      <c r="AJ78">
        <f>VLOOKUP($B78,[15]分省年度数据!$A$1:$IV$65536,11,FALSE)</f>
        <v>13570</v>
      </c>
    </row>
    <row r="79" spans="1:36" x14ac:dyDescent="0.2">
      <c r="A79">
        <v>41</v>
      </c>
      <c r="B79" t="s">
        <v>16</v>
      </c>
      <c r="C79">
        <v>2014</v>
      </c>
      <c r="D79" t="s">
        <v>35</v>
      </c>
      <c r="H79">
        <f>VLOOKUP(B79,[1]分省年度数据!$A$1:$IV$65536,11,FALSE)</f>
        <v>9645</v>
      </c>
      <c r="I79" s="2">
        <f>VLOOKUP(B79,[2]分省年度数据!$A$1:$IV$65536,11,FALSE)</f>
        <v>2491</v>
      </c>
      <c r="J79" s="2">
        <f t="shared" si="5"/>
        <v>0.25826853291861068</v>
      </c>
      <c r="P79">
        <v>4140.4141176470584</v>
      </c>
      <c r="Q79" s="4">
        <v>15695</v>
      </c>
      <c r="R79">
        <f t="shared" si="4"/>
        <v>0.26380465865862113</v>
      </c>
      <c r="X79">
        <f>VLOOKUP(B79,[3]分省年度数据!$A$1:$IV$65536,11,FALSE)</f>
        <v>107.44</v>
      </c>
      <c r="Y79">
        <f>VLOOKUP(B79,[4]分省年度数据!$A$1:$IV$65536,11,FALSE)</f>
        <v>20840</v>
      </c>
      <c r="Z79">
        <f>VLOOKUP(B79,[5]分省年度数据!$A$1:$O$65536,11,FALSE)</f>
        <v>71154</v>
      </c>
      <c r="AA79">
        <f>VLOOKUP($B79,[6]分省年度数据!$A$1:$IV$65536,11,FALSE)</f>
        <v>45.93</v>
      </c>
      <c r="AB79">
        <f>VLOOKUP($B79,[7]分省年度数据!$A$1:$IV$65536,11,FALSE)</f>
        <v>52</v>
      </c>
      <c r="AC79">
        <f>VLOOKUP($B79,[8]分省年度数据!$A$1:$IV$65536,11,FALSE)</f>
        <v>9.91</v>
      </c>
      <c r="AD79">
        <f>VLOOKUP($B79,[9]分省年度数据!$A$1:$IV$65536,11,FALSE)</f>
        <v>602.95000000000005</v>
      </c>
      <c r="AE79">
        <f>VLOOKUP($B79,[10]分省年度数据!$A$1:$IV$65536,11,FALSE)</f>
        <v>17.11</v>
      </c>
      <c r="AF79">
        <f>VLOOKUP($B79,[11]分省年度数据!$A$1:$IV$65536,11,FALSE)</f>
        <v>14.09</v>
      </c>
      <c r="AG79">
        <f>VLOOKUP($B79,[12]分省年度数据!$A$1:$IV$65536,11,FALSE)</f>
        <v>18.8</v>
      </c>
      <c r="AH79">
        <f>VLOOKUP($B79,[13]分省年度数据!$A$1:$IV$65536,11,FALSE)</f>
        <v>16385611</v>
      </c>
      <c r="AI79">
        <f>VLOOKUP($B79,[14]分省年度数据!$A$1:$IV$65536,11,FALSE)</f>
        <v>1201.3800000000001</v>
      </c>
      <c r="AJ79">
        <f>VLOOKUP($B79,[15]分省年度数据!$A$1:$IV$65536,11,FALSE)</f>
        <v>6355</v>
      </c>
    </row>
    <row r="80" spans="1:36" x14ac:dyDescent="0.2">
      <c r="A80">
        <v>42</v>
      </c>
      <c r="B80" t="s">
        <v>17</v>
      </c>
      <c r="C80">
        <v>2014</v>
      </c>
      <c r="D80" t="s">
        <v>35</v>
      </c>
      <c r="H80">
        <f>VLOOKUP(B80,[1]分省年度数据!$A$1:$IV$65536,11,FALSE)</f>
        <v>5816</v>
      </c>
      <c r="I80" s="2">
        <f>VLOOKUP(B80,[2]分省年度数据!$A$1:$IV$65536,11,FALSE)</f>
        <v>986.9</v>
      </c>
      <c r="J80" s="2">
        <f t="shared" si="5"/>
        <v>0.16968707015130674</v>
      </c>
      <c r="P80">
        <v>4414.8133333333344</v>
      </c>
      <c r="Q80" s="4">
        <v>18283</v>
      </c>
      <c r="R80">
        <f t="shared" si="4"/>
        <v>0.24147094751043779</v>
      </c>
      <c r="X80">
        <f>VLOOKUP(B80,[3]分省年度数据!$A$1:$IV$65536,11,FALSE)</f>
        <v>210.6</v>
      </c>
      <c r="Y80">
        <f>VLOOKUP(B80,[4]分省年度数据!$A$1:$IV$65536,11,FALSE)</f>
        <v>18446</v>
      </c>
      <c r="Z80">
        <f>VLOOKUP(B80,[5]分省年度数据!$A$1:$O$65536,11,FALSE)</f>
        <v>36077</v>
      </c>
      <c r="AA80">
        <f>VLOOKUP($B80,[6]分省年度数据!$A$1:$IV$65536,11,FALSE)</f>
        <v>31.75</v>
      </c>
      <c r="AB80">
        <f>VLOOKUP($B80,[7]分省年度数据!$A$1:$IV$65536,11,FALSE)</f>
        <v>58</v>
      </c>
      <c r="AC80">
        <f>VLOOKUP($B80,[8]分省年度数据!$A$1:$IV$65536,11,FALSE)</f>
        <v>9.74</v>
      </c>
      <c r="AD80">
        <f>VLOOKUP($B80,[9]分省年度数据!$A$1:$IV$65536,11,FALSE)</f>
        <v>401.32</v>
      </c>
      <c r="AE80">
        <f>VLOOKUP($B80,[10]分省年度数据!$A$1:$IV$65536,11,FALSE)</f>
        <v>13.49</v>
      </c>
      <c r="AF80">
        <f>VLOOKUP($B80,[11]分省年度数据!$A$1:$IV$65536,11,FALSE)</f>
        <v>10.3</v>
      </c>
      <c r="AG80">
        <f>VLOOKUP($B80,[12]分省年度数据!$A$1:$IV$65536,11,FALSE)</f>
        <v>16.12</v>
      </c>
      <c r="AH80">
        <f>VLOOKUP($B80,[13]分省年度数据!$A$1:$IV$65536,11,FALSE)</f>
        <v>9874547</v>
      </c>
      <c r="AI80">
        <f>VLOOKUP($B80,[14]分省年度数据!$A$1:$IV$65536,11,FALSE)</f>
        <v>773.35</v>
      </c>
      <c r="AJ80">
        <f>VLOOKUP($B80,[15]分省年度数据!$A$1:$IV$65536,11,FALSE)</f>
        <v>5271</v>
      </c>
    </row>
    <row r="81" spans="1:36" x14ac:dyDescent="0.2">
      <c r="A81">
        <v>43</v>
      </c>
      <c r="B81" t="s">
        <v>18</v>
      </c>
      <c r="C81">
        <v>2014</v>
      </c>
      <c r="D81" t="s">
        <v>35</v>
      </c>
      <c r="H81">
        <f>VLOOKUP(B81,[1]分省年度数据!$A$1:$IV$65536,11,FALSE)</f>
        <v>6611</v>
      </c>
      <c r="I81" s="2">
        <f>VLOOKUP(B81,[2]分省年度数据!$A$1:$IV$65536,11,FALSE)</f>
        <v>1704.9</v>
      </c>
      <c r="J81" s="2">
        <f t="shared" si="5"/>
        <v>0.25788836787172897</v>
      </c>
      <c r="P81">
        <v>4031.333076923077</v>
      </c>
      <c r="Q81" s="4">
        <v>17622</v>
      </c>
      <c r="R81">
        <f t="shared" si="4"/>
        <v>0.22876705691312432</v>
      </c>
      <c r="X81">
        <f>VLOOKUP(B81,[3]分省年度数据!$A$1:$IV$65536,11,FALSE)</f>
        <v>202.96</v>
      </c>
      <c r="Y81">
        <f>VLOOKUP(B81,[4]分省年度数据!$A$1:$IV$65536,11,FALSE)</f>
        <v>14676</v>
      </c>
      <c r="Z81">
        <f>VLOOKUP(B81,[5]分省年度数据!$A$1:$O$65536,11,FALSE)</f>
        <v>61571</v>
      </c>
      <c r="AA81">
        <f>VLOOKUP($B81,[6]分省年度数据!$A$1:$IV$65536,11,FALSE)</f>
        <v>35.549999999999997</v>
      </c>
      <c r="AB81">
        <f>VLOOKUP($B81,[7]分省年度数据!$A$1:$IV$65536,11,FALSE)</f>
        <v>51</v>
      </c>
      <c r="AC81">
        <f>VLOOKUP($B81,[8]分省年度数据!$A$1:$IV$65536,11,FALSE)</f>
        <v>9.4</v>
      </c>
      <c r="AD81">
        <f>VLOOKUP($B81,[9]分省年度数据!$A$1:$IV$65536,11,FALSE)</f>
        <v>422.4</v>
      </c>
      <c r="AE81">
        <f>VLOOKUP($B81,[10]分省年度数据!$A$1:$IV$65536,11,FALSE)</f>
        <v>15.44</v>
      </c>
      <c r="AF81">
        <f>VLOOKUP($B81,[11]分省年度数据!$A$1:$IV$65536,11,FALSE)</f>
        <v>12.97</v>
      </c>
      <c r="AG81">
        <f>VLOOKUP($B81,[12]分省年度数据!$A$1:$IV$65536,11,FALSE)</f>
        <v>19.100000000000001</v>
      </c>
      <c r="AH81">
        <f>VLOOKUP($B81,[13]分省年度数据!$A$1:$IV$65536,11,FALSE)</f>
        <v>11285463</v>
      </c>
      <c r="AI81">
        <f>VLOOKUP($B81,[14]分省年度数据!$A$1:$IV$65536,11,FALSE)</f>
        <v>833.27</v>
      </c>
      <c r="AJ81">
        <f>VLOOKUP($B81,[15]分省年度数据!$A$1:$IV$65536,11,FALSE)</f>
        <v>8542</v>
      </c>
    </row>
    <row r="82" spans="1:36" x14ac:dyDescent="0.2">
      <c r="A82">
        <v>44</v>
      </c>
      <c r="B82" t="s">
        <v>19</v>
      </c>
      <c r="C82">
        <v>2014</v>
      </c>
      <c r="D82" t="s">
        <v>35</v>
      </c>
      <c r="H82">
        <f>VLOOKUP(B82,[1]分省年度数据!$A$1:$IV$65536,11,FALSE)</f>
        <v>11489</v>
      </c>
      <c r="I82" s="2">
        <f>VLOOKUP(B82,[2]分省年度数据!$A$1:$IV$65536,11,FALSE)</f>
        <v>742.8</v>
      </c>
      <c r="J82" s="2">
        <f t="shared" si="5"/>
        <v>6.4653146487944985E-2</v>
      </c>
      <c r="P82">
        <v>9135.4414285714302</v>
      </c>
      <c r="Q82" s="4">
        <v>25685</v>
      </c>
      <c r="R82">
        <f t="shared" si="4"/>
        <v>0.3556722378264135</v>
      </c>
      <c r="X82">
        <f>VLOOKUP(B82,[3]分省年度数据!$A$1:$IV$65536,11,FALSE)</f>
        <v>247.51</v>
      </c>
      <c r="Y82">
        <f>VLOOKUP(B82,[4]分省年度数据!$A$1:$IV$65536,11,FALSE)</f>
        <v>94131</v>
      </c>
      <c r="Z82">
        <f>VLOOKUP(B82,[5]分省年度数据!$A$1:$O$65536,11,FALSE)</f>
        <v>48085</v>
      </c>
      <c r="AA82">
        <f>VLOOKUP($B82,[6]分省年度数据!$A$1:$IV$65536,11,FALSE)</f>
        <v>40.58</v>
      </c>
      <c r="AB82">
        <f>VLOOKUP($B82,[7]分省年度数据!$A$1:$IV$65536,11,FALSE)</f>
        <v>54</v>
      </c>
      <c r="AC82">
        <f>VLOOKUP($B82,[8]分省年度数据!$A$1:$IV$65536,11,FALSE)</f>
        <v>8.7899999999999991</v>
      </c>
      <c r="AD82">
        <f>VLOOKUP($B82,[9]分省年度数据!$A$1:$IV$65536,11,FALSE)</f>
        <v>777.55</v>
      </c>
      <c r="AE82">
        <f>VLOOKUP($B82,[10]分省年度数据!$A$1:$IV$65536,11,FALSE)</f>
        <v>14.43</v>
      </c>
      <c r="AF82">
        <f>VLOOKUP($B82,[11]分省年度数据!$A$1:$IV$65536,11,FALSE)</f>
        <v>13.53</v>
      </c>
      <c r="AG82">
        <f>VLOOKUP($B82,[12]分省年度数据!$A$1:$IV$65536,11,FALSE)</f>
        <v>18.309999999999999</v>
      </c>
      <c r="AH82">
        <f>VLOOKUP($B82,[13]分省年度数据!$A$1:$IV$65536,11,FALSE)</f>
        <v>27356552</v>
      </c>
      <c r="AI82">
        <f>VLOOKUP($B82,[14]分省年度数据!$A$1:$IV$65536,11,FALSE)</f>
        <v>1808.97</v>
      </c>
      <c r="AJ82">
        <f>VLOOKUP($B82,[15]分省年度数据!$A$1:$IV$65536,11,FALSE)</f>
        <v>26445</v>
      </c>
    </row>
    <row r="83" spans="1:36" x14ac:dyDescent="0.2">
      <c r="A83">
        <v>45</v>
      </c>
      <c r="B83" t="s">
        <v>20</v>
      </c>
      <c r="C83">
        <v>2014</v>
      </c>
      <c r="D83" t="s">
        <v>35</v>
      </c>
      <c r="H83">
        <f>VLOOKUP(B83,[1]分省年度数据!$A$1:$IV$65536,11,FALSE)</f>
        <v>4770</v>
      </c>
      <c r="I83" s="2">
        <f>VLOOKUP(B83,[2]分省年度数据!$A$1:$IV$65536,11,FALSE)</f>
        <v>1100.5</v>
      </c>
      <c r="J83" s="2">
        <f t="shared" si="5"/>
        <v>0.23071278825995808</v>
      </c>
      <c r="P83">
        <v>4314.5435714285713</v>
      </c>
      <c r="Q83" s="4">
        <v>15557</v>
      </c>
      <c r="R83">
        <f t="shared" si="4"/>
        <v>0.27733776251388903</v>
      </c>
      <c r="X83">
        <f>VLOOKUP(B83,[3]分省年度数据!$A$1:$IV$65536,11,FALSE)</f>
        <v>234.97</v>
      </c>
      <c r="Y83">
        <f>VLOOKUP(B83,[4]分省年度数据!$A$1:$IV$65536,11,FALSE)</f>
        <v>10699</v>
      </c>
      <c r="Z83">
        <f>VLOOKUP(B83,[5]分省年度数据!$A$1:$O$65536,11,FALSE)</f>
        <v>34667</v>
      </c>
      <c r="AA83">
        <f>VLOOKUP($B83,[6]分省年度数据!$A$1:$IV$65536,11,FALSE)</f>
        <v>20.16</v>
      </c>
      <c r="AB83">
        <f>VLOOKUP($B83,[7]分省年度数据!$A$1:$IV$65536,11,FALSE)</f>
        <v>54</v>
      </c>
      <c r="AC83">
        <f>VLOOKUP($B83,[8]分省年度数据!$A$1:$IV$65536,11,FALSE)</f>
        <v>8.99</v>
      </c>
      <c r="AD83">
        <f>VLOOKUP($B83,[9]分省年度数据!$A$1:$IV$65536,11,FALSE)</f>
        <v>355.33</v>
      </c>
      <c r="AE83">
        <f>VLOOKUP($B83,[10]分省年度数据!$A$1:$IV$65536,11,FALSE)</f>
        <v>17.329999999999998</v>
      </c>
      <c r="AF83">
        <f>VLOOKUP($B83,[11]分省年度数据!$A$1:$IV$65536,11,FALSE)</f>
        <v>16.559999999999999</v>
      </c>
      <c r="AG83">
        <f>VLOOKUP($B83,[12]分省年度数据!$A$1:$IV$65536,11,FALSE)</f>
        <v>19.87</v>
      </c>
      <c r="AH83">
        <f>VLOOKUP($B83,[13]分省年度数据!$A$1:$IV$65536,11,FALSE)</f>
        <v>8586224</v>
      </c>
      <c r="AI83">
        <f>VLOOKUP($B83,[14]分省年度数据!$A$1:$IV$65536,11,FALSE)</f>
        <v>660.53</v>
      </c>
      <c r="AJ83">
        <f>VLOOKUP($B83,[15]分省年度数据!$A$1:$IV$65536,11,FALSE)</f>
        <v>3942</v>
      </c>
    </row>
    <row r="84" spans="1:36" x14ac:dyDescent="0.2">
      <c r="A84">
        <v>46</v>
      </c>
      <c r="B84" t="s">
        <v>21</v>
      </c>
      <c r="C84">
        <v>2014</v>
      </c>
      <c r="D84" t="s">
        <v>35</v>
      </c>
      <c r="H84">
        <f>VLOOKUP(B84,[1]分省年度数据!$A$1:$IV$65536,11,FALSE)</f>
        <v>936</v>
      </c>
      <c r="I84" s="2">
        <f>VLOOKUP(B84,[2]分省年度数据!$A$1:$IV$65536,11,FALSE)</f>
        <v>621.4</v>
      </c>
      <c r="J84" s="2">
        <f t="shared" si="5"/>
        <v>0.66388888888888886</v>
      </c>
      <c r="P84">
        <v>13768.32</v>
      </c>
      <c r="Q84" s="4">
        <v>17476</v>
      </c>
      <c r="R84">
        <f t="shared" si="4"/>
        <v>0.78784161135271225</v>
      </c>
      <c r="X84">
        <f>VLOOKUP(B84,[3]分省年度数据!$A$1:$IV$65536,11,FALSE)</f>
        <v>243.54</v>
      </c>
      <c r="Y84">
        <f>VLOOKUP(B84,[4]分省年度数据!$A$1:$IV$65536,11,FALSE)</f>
        <v>4758</v>
      </c>
      <c r="Z84">
        <f>VLOOKUP(B84,[5]分省年度数据!$A$1:$O$65536,11,FALSE)</f>
        <v>5075</v>
      </c>
      <c r="AA84">
        <f>VLOOKUP($B84,[6]分省年度数据!$A$1:$IV$65536,11,FALSE)</f>
        <v>3.45</v>
      </c>
      <c r="AB84">
        <f>VLOOKUP($B84,[7]分省年度数据!$A$1:$IV$65536,11,FALSE)</f>
        <v>56</v>
      </c>
      <c r="AC84">
        <f>VLOOKUP($B84,[8]分省年度数据!$A$1:$IV$65536,11,FALSE)</f>
        <v>9.4700000000000006</v>
      </c>
      <c r="AD84">
        <f>VLOOKUP($B84,[9]分省年度数据!$A$1:$IV$65536,11,FALSE)</f>
        <v>88.46</v>
      </c>
      <c r="AE84">
        <f>VLOOKUP($B84,[10]分省年度数据!$A$1:$IV$65536,11,FALSE)</f>
        <v>14.46</v>
      </c>
      <c r="AF84">
        <f>VLOOKUP($B84,[11]分省年度数据!$A$1:$IV$65536,11,FALSE)</f>
        <v>13.33</v>
      </c>
      <c r="AG84">
        <f>VLOOKUP($B84,[12]分省年度数据!$A$1:$IV$65536,11,FALSE)</f>
        <v>14.99</v>
      </c>
      <c r="AH84">
        <f>VLOOKUP($B84,[13]分省年度数据!$A$1:$IV$65536,11,FALSE)</f>
        <v>2413904</v>
      </c>
      <c r="AI84">
        <f>VLOOKUP($B84,[14]分省年度数据!$A$1:$IV$65536,11,FALSE)</f>
        <v>175.95</v>
      </c>
      <c r="AJ84">
        <f>VLOOKUP($B84,[15]分省年度数据!$A$1:$IV$65536,11,FALSE)</f>
        <v>2058</v>
      </c>
    </row>
    <row r="85" spans="1:36" x14ac:dyDescent="0.2">
      <c r="A85">
        <v>50</v>
      </c>
      <c r="B85" t="s">
        <v>22</v>
      </c>
      <c r="C85">
        <v>2014</v>
      </c>
      <c r="D85" t="s">
        <v>36</v>
      </c>
      <c r="H85">
        <f>VLOOKUP(B85,[1]分省年度数据!$A$1:$IV$65536,11,FALSE)</f>
        <v>3043</v>
      </c>
      <c r="I85" s="2">
        <f>VLOOKUP(B85,[2]分省年度数据!$A$1:$IV$65536,11,FALSE)</f>
        <v>649.70000000000005</v>
      </c>
      <c r="J85" s="2">
        <f t="shared" si="5"/>
        <v>0.21350640814985214</v>
      </c>
      <c r="P85">
        <v>5484.92</v>
      </c>
      <c r="Q85" s="4">
        <v>18352</v>
      </c>
      <c r="R85">
        <f t="shared" si="4"/>
        <v>0.29887314734088927</v>
      </c>
      <c r="X85">
        <f>VLOOKUP(B85,[3]分省年度数据!$A$1:$IV$65536,11,FALSE)</f>
        <v>146.13</v>
      </c>
      <c r="Y85">
        <f>VLOOKUP(B85,[4]分省年度数据!$A$1:$IV$65536,11,FALSE)</f>
        <v>11989</v>
      </c>
      <c r="Z85">
        <f>VLOOKUP(B85,[5]分省年度数据!$A$1:$O$65536,11,FALSE)</f>
        <v>18767</v>
      </c>
      <c r="AA85">
        <f>VLOOKUP($B85,[6]分省年度数据!$A$1:$IV$65536,11,FALSE)</f>
        <v>16.059999999999999</v>
      </c>
      <c r="AB85">
        <f>VLOOKUP($B85,[7]分省年度数据!$A$1:$IV$65536,11,FALSE)</f>
        <v>52</v>
      </c>
      <c r="AC85">
        <f>VLOOKUP($B85,[8]分省年度数据!$A$1:$IV$65536,11,FALSE)</f>
        <v>9.51</v>
      </c>
      <c r="AD85">
        <f>VLOOKUP($B85,[9]分省年度数据!$A$1:$IV$65536,11,FALSE)</f>
        <v>246.34</v>
      </c>
      <c r="AE85">
        <f>VLOOKUP($B85,[10]分省年度数据!$A$1:$IV$65536,11,FALSE)</f>
        <v>16.88</v>
      </c>
      <c r="AF85">
        <f>VLOOKUP($B85,[11]分省年度数据!$A$1:$IV$65536,11,FALSE)</f>
        <v>12.94</v>
      </c>
      <c r="AG85">
        <f>VLOOKUP($B85,[12]分省年度数据!$A$1:$IV$65536,11,FALSE)</f>
        <v>17.48</v>
      </c>
      <c r="AH85">
        <f>VLOOKUP($B85,[13]分省年度数据!$A$1:$IV$65536,11,FALSE)</f>
        <v>6979973</v>
      </c>
      <c r="AI85">
        <f>VLOOKUP($B85,[14]分省年度数据!$A$1:$IV$65536,11,FALSE)</f>
        <v>469.98</v>
      </c>
      <c r="AJ85">
        <f>VLOOKUP($B85,[15]分省年度数据!$A$1:$IV$65536,11,FALSE)</f>
        <v>5220</v>
      </c>
    </row>
    <row r="86" spans="1:36" x14ac:dyDescent="0.2">
      <c r="A86">
        <v>51</v>
      </c>
      <c r="B86" t="s">
        <v>23</v>
      </c>
      <c r="C86">
        <v>2014</v>
      </c>
      <c r="D86" t="s">
        <v>36</v>
      </c>
      <c r="H86">
        <f>VLOOKUP(B86,[1]分省年度数据!$A$1:$IV$65536,11,FALSE)</f>
        <v>8139</v>
      </c>
      <c r="I86" s="2">
        <f>VLOOKUP(B86,[2]分省年度数据!$A$1:$IV$65536,11,FALSE)</f>
        <v>1611.9</v>
      </c>
      <c r="J86" s="2">
        <f t="shared" si="5"/>
        <v>0.198046443051972</v>
      </c>
      <c r="P86">
        <v>4709.37</v>
      </c>
      <c r="Q86" s="4">
        <v>15749</v>
      </c>
      <c r="R86">
        <f t="shared" si="4"/>
        <v>0.29902660486380089</v>
      </c>
      <c r="X86">
        <f>VLOOKUP(B86,[3]分省年度数据!$A$1:$IV$65536,11,FALSE)</f>
        <v>216</v>
      </c>
      <c r="Y86">
        <f>VLOOKUP(B86,[4]分省年度数据!$A$1:$IV$65536,11,FALSE)</f>
        <v>20824</v>
      </c>
      <c r="Z86">
        <f>VLOOKUP(B86,[5]分省年度数据!$A$1:$O$65536,11,FALSE)</f>
        <v>81070</v>
      </c>
      <c r="AA86">
        <f>VLOOKUP($B86,[6]分省年度数据!$A$1:$IV$65536,11,FALSE)</f>
        <v>45.96</v>
      </c>
      <c r="AB86">
        <f>VLOOKUP($B86,[7]分省年度数据!$A$1:$IV$65536,11,FALSE)</f>
        <v>56</v>
      </c>
      <c r="AC86">
        <f>VLOOKUP($B86,[8]分省年度数据!$A$1:$IV$65536,11,FALSE)</f>
        <v>10.02</v>
      </c>
      <c r="AD86">
        <f>VLOOKUP($B86,[9]分省年度数据!$A$1:$IV$65536,11,FALSE)</f>
        <v>584.1</v>
      </c>
      <c r="AE86">
        <f>VLOOKUP($B86,[10]分省年度数据!$A$1:$IV$65536,11,FALSE)</f>
        <v>16.18</v>
      </c>
      <c r="AF86">
        <f>VLOOKUP($B86,[11]分省年度数据!$A$1:$IV$65536,11,FALSE)</f>
        <v>12.86</v>
      </c>
      <c r="AG86">
        <f>VLOOKUP($B86,[12]分省年度数据!$A$1:$IV$65536,11,FALSE)</f>
        <v>17.43</v>
      </c>
      <c r="AH86">
        <f>VLOOKUP($B86,[13]分省年度数据!$A$1:$IV$65536,11,FALSE)</f>
        <v>14508458</v>
      </c>
      <c r="AI86">
        <f>VLOOKUP($B86,[14]分省年度数据!$A$1:$IV$65536,11,FALSE)</f>
        <v>1056.9100000000001</v>
      </c>
      <c r="AJ86">
        <f>VLOOKUP($B86,[15]分省年度数据!$A$1:$IV$65536,11,FALSE)</f>
        <v>9193</v>
      </c>
    </row>
    <row r="87" spans="1:36" x14ac:dyDescent="0.2">
      <c r="A87">
        <v>52</v>
      </c>
      <c r="B87" t="s">
        <v>24</v>
      </c>
      <c r="C87">
        <v>2014</v>
      </c>
      <c r="D87" t="s">
        <v>36</v>
      </c>
      <c r="H87">
        <f>VLOOKUP(B87,[1]分省年度数据!$A$1:$IV$65536,11,FALSE)</f>
        <v>3677</v>
      </c>
      <c r="I87" s="2">
        <f>VLOOKUP(B87,[2]分省年度数据!$A$1:$IV$65536,11,FALSE)</f>
        <v>1493.8</v>
      </c>
      <c r="J87" s="2">
        <f t="shared" si="5"/>
        <v>0.40625509926570574</v>
      </c>
      <c r="P87">
        <v>4244.9375</v>
      </c>
      <c r="Q87" s="4">
        <v>12371</v>
      </c>
      <c r="R87">
        <f t="shared" si="4"/>
        <v>0.34313616522512325</v>
      </c>
      <c r="X87">
        <f>VLOOKUP(B87,[3]分省年度数据!$A$1:$IV$65536,11,FALSE)</f>
        <v>159.65</v>
      </c>
      <c r="Y87">
        <f>VLOOKUP(B87,[4]分省年度数据!$A$1:$IV$65536,11,FALSE)</f>
        <v>6269</v>
      </c>
      <c r="Z87">
        <f>VLOOKUP(B87,[5]分省年度数据!$A$1:$O$65536,11,FALSE)</f>
        <v>28995</v>
      </c>
      <c r="AA87">
        <f>VLOOKUP($B87,[6]分省年度数据!$A$1:$IV$65536,11,FALSE)</f>
        <v>18.22</v>
      </c>
      <c r="AB87">
        <f>VLOOKUP($B87,[7]分省年度数据!$A$1:$IV$65536,11,FALSE)</f>
        <v>48</v>
      </c>
      <c r="AC87">
        <f>VLOOKUP($B87,[8]分省年度数据!$A$1:$IV$65536,11,FALSE)</f>
        <v>8.4499999999999993</v>
      </c>
      <c r="AD87">
        <f>VLOOKUP($B87,[9]分省年度数据!$A$1:$IV$65536,11,FALSE)</f>
        <v>303.25</v>
      </c>
      <c r="AE87">
        <f>VLOOKUP($B87,[10]分省年度数据!$A$1:$IV$65536,11,FALSE)</f>
        <v>18</v>
      </c>
      <c r="AF87">
        <f>VLOOKUP($B87,[11]分省年度数据!$A$1:$IV$65536,11,FALSE)</f>
        <v>17.29</v>
      </c>
      <c r="AG87">
        <f>VLOOKUP($B87,[12]分省年度数据!$A$1:$IV$65536,11,FALSE)</f>
        <v>17.96</v>
      </c>
      <c r="AH87">
        <f>VLOOKUP($B87,[13]分省年度数据!$A$1:$IV$65536,11,FALSE)</f>
        <v>7700061</v>
      </c>
      <c r="AI87">
        <f>VLOOKUP($B87,[14]分省年度数据!$A$1:$IV$65536,11,FALSE)</f>
        <v>637.03</v>
      </c>
      <c r="AJ87">
        <f>VLOOKUP($B87,[15]分省年度数据!$A$1:$IV$65536,11,FALSE)</f>
        <v>1145</v>
      </c>
    </row>
    <row r="88" spans="1:36" x14ac:dyDescent="0.2">
      <c r="A88">
        <v>53</v>
      </c>
      <c r="B88" t="s">
        <v>25</v>
      </c>
      <c r="C88">
        <v>2014</v>
      </c>
      <c r="D88" t="s">
        <v>36</v>
      </c>
      <c r="H88">
        <f>VLOOKUP(B88,[1]分省年度数据!$A$1:$IV$65536,11,FALSE)</f>
        <v>4653</v>
      </c>
      <c r="I88" s="2">
        <f>VLOOKUP(B88,[2]分省年度数据!$A$1:$IV$65536,11,FALSE)</f>
        <v>1414.8</v>
      </c>
      <c r="J88" s="2">
        <f t="shared" si="5"/>
        <v>0.30406189555125723</v>
      </c>
      <c r="P88">
        <v>4763.3824999999997</v>
      </c>
      <c r="Q88" s="4">
        <v>13772</v>
      </c>
      <c r="R88">
        <f t="shared" si="4"/>
        <v>0.34587441911124017</v>
      </c>
      <c r="X88">
        <f>VLOOKUP(B88,[3]分省年度数据!$A$1:$IV$65536,11,FALSE)</f>
        <v>129.06</v>
      </c>
      <c r="Y88">
        <f>VLOOKUP(B88,[4]分省年度数据!$A$1:$IV$65536,11,FALSE)</f>
        <v>16620</v>
      </c>
      <c r="Z88">
        <f>VLOOKUP(B88,[5]分省年度数据!$A$1:$O$65536,11,FALSE)</f>
        <v>24281</v>
      </c>
      <c r="AA88">
        <f>VLOOKUP($B88,[6]分省年度数据!$A$1:$IV$65536,11,FALSE)</f>
        <v>22.49</v>
      </c>
      <c r="AB88">
        <f>VLOOKUP($B88,[7]分省年度数据!$A$1:$IV$65536,11,FALSE)</f>
        <v>44</v>
      </c>
      <c r="AC88">
        <f>VLOOKUP($B88,[8]分省年度数据!$A$1:$IV$65536,11,FALSE)</f>
        <v>9.01</v>
      </c>
      <c r="AD88">
        <f>VLOOKUP($B88,[9]分省年度数据!$A$1:$IV$65536,11,FALSE)</f>
        <v>352.41</v>
      </c>
      <c r="AE88">
        <f>VLOOKUP($B88,[10]分省年度数据!$A$1:$IV$65536,11,FALSE)</f>
        <v>15.53</v>
      </c>
      <c r="AF88">
        <f>VLOOKUP($B88,[11]分省年度数据!$A$1:$IV$65536,11,FALSE)</f>
        <v>15.49</v>
      </c>
      <c r="AG88">
        <f>VLOOKUP($B88,[12]分省年度数据!$A$1:$IV$65536,11,FALSE)</f>
        <v>16.940000000000001</v>
      </c>
      <c r="AH88">
        <f>VLOOKUP($B88,[13]分省年度数据!$A$1:$IV$65536,11,FALSE)</f>
        <v>9199396</v>
      </c>
      <c r="AI88">
        <f>VLOOKUP($B88,[14]分省年度数据!$A$1:$IV$65536,11,FALSE)</f>
        <v>674.94</v>
      </c>
      <c r="AJ88">
        <f>VLOOKUP($B88,[15]分省年度数据!$A$1:$IV$65536,11,FALSE)</f>
        <v>5725</v>
      </c>
    </row>
    <row r="89" spans="1:36" x14ac:dyDescent="0.2">
      <c r="A89">
        <v>54</v>
      </c>
      <c r="B89" t="s">
        <v>26</v>
      </c>
      <c r="C89">
        <v>2014</v>
      </c>
      <c r="D89" t="s">
        <v>36</v>
      </c>
      <c r="H89">
        <f>VLOOKUP(B89,[1]分省年度数据!$A$1:$IV$65536,11,FALSE)</f>
        <v>325</v>
      </c>
      <c r="I89" s="2">
        <f>VLOOKUP(B89,[2]分省年度数据!$A$1:$IV$65536,11,FALSE)</f>
        <v>17.600000000000001</v>
      </c>
      <c r="J89" s="2">
        <f t="shared" si="5"/>
        <v>5.4153846153846157E-2</v>
      </c>
      <c r="P89">
        <v>3896.5</v>
      </c>
      <c r="Q89" s="4">
        <v>10730</v>
      </c>
      <c r="R89">
        <f t="shared" si="4"/>
        <v>0.36314072693383037</v>
      </c>
      <c r="X89">
        <f>VLOOKUP(B89,[3]分省年度数据!$A$1:$IV$65536,11,FALSE)</f>
        <v>328.98</v>
      </c>
      <c r="Y89">
        <f>VLOOKUP(B89,[4]分省年度数据!$A$1:$IV$65536,11,FALSE)</f>
        <v>997</v>
      </c>
      <c r="Z89">
        <f>VLOOKUP(B89,[5]分省年度数据!$A$1:$O$65536,11,FALSE)</f>
        <v>6795</v>
      </c>
      <c r="AA89">
        <f>VLOOKUP($B89,[6]分省年度数据!$A$1:$IV$65536,11,FALSE)</f>
        <v>1.19</v>
      </c>
      <c r="AB89">
        <f>VLOOKUP($B89,[7]分省年度数据!$A$1:$IV$65536,11,FALSE)</f>
        <v>41</v>
      </c>
      <c r="AC89">
        <f>VLOOKUP($B89,[8]分省年度数据!$A$1:$IV$65536,11,FALSE)</f>
        <v>9.84</v>
      </c>
      <c r="AD89">
        <f>VLOOKUP($B89,[9]分省年度数据!$A$1:$IV$65536,11,FALSE)</f>
        <v>48.86</v>
      </c>
      <c r="AE89">
        <f>VLOOKUP($B89,[10]分省年度数据!$A$1:$IV$65536,11,FALSE)</f>
        <v>12.64</v>
      </c>
      <c r="AF89">
        <f>VLOOKUP($B89,[11]分省年度数据!$A$1:$IV$65536,11,FALSE)</f>
        <v>13.08</v>
      </c>
      <c r="AG89">
        <f>VLOOKUP($B89,[12]分省年度数据!$A$1:$IV$65536,11,FALSE)</f>
        <v>14.56</v>
      </c>
      <c r="AH89">
        <f>VLOOKUP($B89,[13]分省年度数据!$A$1:$IV$65536,11,FALSE)</f>
        <v>1529504</v>
      </c>
      <c r="AI89">
        <f>VLOOKUP($B89,[14]分省年度数据!$A$1:$IV$65536,11,FALSE)</f>
        <v>142.08000000000001</v>
      </c>
      <c r="AJ89">
        <f>VLOOKUP($B89,[15]分省年度数据!$A$1:$IV$65536,11,FALSE)</f>
        <v>388</v>
      </c>
    </row>
    <row r="90" spans="1:36" x14ac:dyDescent="0.2">
      <c r="A90">
        <v>61</v>
      </c>
      <c r="B90" t="s">
        <v>27</v>
      </c>
      <c r="C90">
        <v>2014</v>
      </c>
      <c r="D90" t="s">
        <v>37</v>
      </c>
      <c r="H90">
        <f>VLOOKUP(B90,[1]分省年度数据!$A$1:$IV$65536,11,FALSE)</f>
        <v>3827</v>
      </c>
      <c r="I90" s="2">
        <f>VLOOKUP(B90,[2]分省年度数据!$A$1:$IV$65536,11,FALSE)</f>
        <v>1208.5</v>
      </c>
      <c r="J90" s="2">
        <f t="shared" si="5"/>
        <v>0.31578259733472697</v>
      </c>
      <c r="P90">
        <v>3943.5729999999999</v>
      </c>
      <c r="Q90" s="4">
        <v>15837</v>
      </c>
      <c r="R90">
        <f t="shared" si="4"/>
        <v>0.24901010292353348</v>
      </c>
      <c r="X90">
        <f>VLOOKUP(B90,[3]分省年度数据!$A$1:$IV$65536,11,FALSE)</f>
        <v>154.05000000000001</v>
      </c>
      <c r="Y90">
        <f>VLOOKUP(B90,[4]分省年度数据!$A$1:$IV$65536,11,FALSE)</f>
        <v>9419</v>
      </c>
      <c r="Z90">
        <f>VLOOKUP(B90,[5]分省年度数据!$A$1:$O$65536,11,FALSE)</f>
        <v>37247</v>
      </c>
      <c r="AA90">
        <f>VLOOKUP($B90,[6]分省年度数据!$A$1:$IV$65536,11,FALSE)</f>
        <v>19.940000000000001</v>
      </c>
      <c r="AB90">
        <f>VLOOKUP($B90,[7]分省年度数据!$A$1:$IV$65536,11,FALSE)</f>
        <v>67</v>
      </c>
      <c r="AC90">
        <f>VLOOKUP($B90,[8]分省年度数据!$A$1:$IV$65536,11,FALSE)</f>
        <v>9.57</v>
      </c>
      <c r="AD90">
        <f>VLOOKUP($B90,[9]分省年度数据!$A$1:$IV$65536,11,FALSE)</f>
        <v>313.45</v>
      </c>
      <c r="AE90">
        <f>VLOOKUP($B90,[10]分省年度数据!$A$1:$IV$65536,11,FALSE)</f>
        <v>14.95</v>
      </c>
      <c r="AF90">
        <f>VLOOKUP($B90,[11]分省年度数据!$A$1:$IV$65536,11,FALSE)</f>
        <v>10.4</v>
      </c>
      <c r="AG90">
        <f>VLOOKUP($B90,[12]分省年度数据!$A$1:$IV$65536,11,FALSE)</f>
        <v>14.21</v>
      </c>
      <c r="AH90">
        <f>VLOOKUP($B90,[13]分省年度数据!$A$1:$IV$65536,11,FALSE)</f>
        <v>9101672</v>
      </c>
      <c r="AI90">
        <f>VLOOKUP($B90,[14]分省年度数据!$A$1:$IV$65536,11,FALSE)</f>
        <v>693.83</v>
      </c>
      <c r="AJ90">
        <f>VLOOKUP($B90,[15]分省年度数据!$A$1:$IV$65536,11,FALSE)</f>
        <v>5055</v>
      </c>
    </row>
    <row r="91" spans="1:36" x14ac:dyDescent="0.2">
      <c r="A91">
        <v>62</v>
      </c>
      <c r="B91" t="s">
        <v>28</v>
      </c>
      <c r="C91">
        <v>2014</v>
      </c>
      <c r="D91" t="s">
        <v>37</v>
      </c>
      <c r="H91">
        <f>VLOOKUP(B91,[1]分省年度数据!$A$1:$IV$65536,11,FALSE)</f>
        <v>2531</v>
      </c>
      <c r="I91" s="2">
        <f>VLOOKUP(B91,[2]分省年度数据!$A$1:$IV$65536,11,FALSE)</f>
        <v>1052.7</v>
      </c>
      <c r="J91" s="2">
        <f t="shared" si="5"/>
        <v>0.4159225602528645</v>
      </c>
      <c r="P91">
        <v>4189.7950000000001</v>
      </c>
      <c r="Q91" s="4">
        <v>12185</v>
      </c>
      <c r="R91">
        <f t="shared" si="4"/>
        <v>0.34384858432498977</v>
      </c>
      <c r="X91">
        <f>VLOOKUP(B91,[3]分省年度数据!$A$1:$IV$65536,11,FALSE)</f>
        <v>146.25</v>
      </c>
      <c r="Y91">
        <f>VLOOKUP(B91,[4]分省年度数据!$A$1:$IV$65536,11,FALSE)</f>
        <v>5872</v>
      </c>
      <c r="Z91">
        <f>VLOOKUP(B91,[5]分省年度数据!$A$1:$O$65536,11,FALSE)</f>
        <v>27916</v>
      </c>
      <c r="AA91">
        <f>VLOOKUP($B91,[6]分省年度数据!$A$1:$IV$65536,11,FALSE)</f>
        <v>12.24</v>
      </c>
      <c r="AB91">
        <f>VLOOKUP($B91,[7]分省年度数据!$A$1:$IV$65536,11,FALSE)</f>
        <v>49</v>
      </c>
      <c r="AC91">
        <f>VLOOKUP($B91,[8]分省年度数据!$A$1:$IV$65536,11,FALSE)</f>
        <v>9.4700000000000006</v>
      </c>
      <c r="AD91">
        <f>VLOOKUP($B91,[9]分省年度数据!$A$1:$IV$65536,11,FALSE)</f>
        <v>204.19</v>
      </c>
      <c r="AE91">
        <f>VLOOKUP($B91,[10]分省年度数据!$A$1:$IV$65536,11,FALSE)</f>
        <v>14.95</v>
      </c>
      <c r="AF91">
        <f>VLOOKUP($B91,[11]分省年度数据!$A$1:$IV$65536,11,FALSE)</f>
        <v>11.44</v>
      </c>
      <c r="AG91">
        <f>VLOOKUP($B91,[12]分省年度数据!$A$1:$IV$65536,11,FALSE)</f>
        <v>12.83</v>
      </c>
      <c r="AH91">
        <f>VLOOKUP($B91,[13]分省年度数据!$A$1:$IV$65536,11,FALSE)</f>
        <v>5181631</v>
      </c>
      <c r="AI91">
        <f>VLOOKUP($B91,[14]分省年度数据!$A$1:$IV$65536,11,FALSE)</f>
        <v>401.26</v>
      </c>
      <c r="AJ91">
        <f>VLOOKUP($B91,[15]分省年度数据!$A$1:$IV$65536,11,FALSE)</f>
        <v>3035</v>
      </c>
    </row>
    <row r="92" spans="1:36" x14ac:dyDescent="0.2">
      <c r="A92">
        <v>63</v>
      </c>
      <c r="B92" t="s">
        <v>29</v>
      </c>
      <c r="C92">
        <v>2014</v>
      </c>
      <c r="D92" t="s">
        <v>37</v>
      </c>
      <c r="H92">
        <f>VLOOKUP(B92,[1]分省年度数据!$A$1:$IV$65536,11,FALSE)</f>
        <v>576</v>
      </c>
      <c r="I92" s="2">
        <f>VLOOKUP(B92,[2]分省年度数据!$A$1:$IV$65536,11,FALSE)</f>
        <v>129.80000000000001</v>
      </c>
      <c r="J92" s="2">
        <f t="shared" si="5"/>
        <v>0.22534722222222225</v>
      </c>
      <c r="P92">
        <v>5909.9</v>
      </c>
      <c r="Q92" s="4">
        <v>14374</v>
      </c>
      <c r="R92">
        <f t="shared" si="4"/>
        <v>0.41115208014470567</v>
      </c>
      <c r="X92">
        <f>VLOOKUP(B92,[3]分省年度数据!$A$1:$IV$65536,11,FALSE)</f>
        <v>176.52</v>
      </c>
      <c r="Y92">
        <f>VLOOKUP(B92,[4]分省年度数据!$A$1:$IV$65536,11,FALSE)</f>
        <v>1978</v>
      </c>
      <c r="Z92">
        <f>VLOOKUP(B92,[5]分省年度数据!$A$1:$O$65536,11,FALSE)</f>
        <v>6241</v>
      </c>
      <c r="AA92">
        <f>VLOOKUP($B92,[6]分省年度数据!$A$1:$IV$65536,11,FALSE)</f>
        <v>3.3</v>
      </c>
      <c r="AB92">
        <f>VLOOKUP($B92,[7]分省年度数据!$A$1:$IV$65536,11,FALSE)</f>
        <v>58</v>
      </c>
      <c r="AC92">
        <f>VLOOKUP($B92,[8]分省年度数据!$A$1:$IV$65536,11,FALSE)</f>
        <v>9.57</v>
      </c>
      <c r="AD92">
        <f>VLOOKUP($B92,[9]分省年度数据!$A$1:$IV$65536,11,FALSE)</f>
        <v>80.13</v>
      </c>
      <c r="AE92">
        <f>VLOOKUP($B92,[10]分省年度数据!$A$1:$IV$65536,11,FALSE)</f>
        <v>14.19</v>
      </c>
      <c r="AF92">
        <f>VLOOKUP($B92,[11]分省年度数据!$A$1:$IV$65536,11,FALSE)</f>
        <v>13.81</v>
      </c>
      <c r="AG92">
        <f>VLOOKUP($B92,[12]分省年度数据!$A$1:$IV$65536,11,FALSE)</f>
        <v>18.28</v>
      </c>
      <c r="AH92">
        <f>VLOOKUP($B92,[13]分省年度数据!$A$1:$IV$65536,11,FALSE)</f>
        <v>1976886</v>
      </c>
      <c r="AI92">
        <f>VLOOKUP($B92,[14]分省年度数据!$A$1:$IV$65536,11,FALSE)</f>
        <v>156.31</v>
      </c>
      <c r="AJ92">
        <f>VLOOKUP($B92,[15]分省年度数据!$A$1:$IV$65536,11,FALSE)</f>
        <v>1029</v>
      </c>
    </row>
    <row r="93" spans="1:36" x14ac:dyDescent="0.2">
      <c r="A93">
        <v>64</v>
      </c>
      <c r="B93" t="s">
        <v>30</v>
      </c>
      <c r="C93">
        <v>2014</v>
      </c>
      <c r="D93" t="s">
        <v>37</v>
      </c>
      <c r="H93">
        <f>VLOOKUP(B93,[1]分省年度数据!$A$1:$IV$65536,11,FALSE)</f>
        <v>678</v>
      </c>
      <c r="I93" s="2">
        <f>VLOOKUP(B93,[2]分省年度数据!$A$1:$IV$65536,11,FALSE)</f>
        <v>220.6</v>
      </c>
      <c r="J93" s="2">
        <f t="shared" si="5"/>
        <v>0.32536873156342183</v>
      </c>
      <c r="P93">
        <v>3725.154</v>
      </c>
      <c r="Q93" s="4">
        <v>15907</v>
      </c>
      <c r="R93">
        <f t="shared" si="4"/>
        <v>0.23418331552146854</v>
      </c>
      <c r="X93">
        <f>VLOOKUP(B93,[3]分省年度数据!$A$1:$IV$65536,11,FALSE)</f>
        <v>148.6</v>
      </c>
      <c r="Y93">
        <f>VLOOKUP(B93,[4]分省年度数据!$A$1:$IV$65536,11,FALSE)</f>
        <v>5890</v>
      </c>
      <c r="Z93">
        <f>VLOOKUP(B93,[5]分省年度数据!$A$1:$O$65536,11,FALSE)</f>
        <v>4255</v>
      </c>
      <c r="AA93">
        <f>VLOOKUP($B93,[6]分省年度数据!$A$1:$IV$65536,11,FALSE)</f>
        <v>3.25</v>
      </c>
      <c r="AB93">
        <f>VLOOKUP($B93,[7]分省年度数据!$A$1:$IV$65536,11,FALSE)</f>
        <v>60</v>
      </c>
      <c r="AC93">
        <f>VLOOKUP($B93,[8]分省年度数据!$A$1:$IV$65536,11,FALSE)</f>
        <v>9.8000000000000007</v>
      </c>
      <c r="AD93">
        <f>VLOOKUP($B93,[9]分省年度数据!$A$1:$IV$65536,11,FALSE)</f>
        <v>65.27</v>
      </c>
      <c r="AE93">
        <f>VLOOKUP($B93,[10]分省年度数据!$A$1:$IV$65536,11,FALSE)</f>
        <v>15.92</v>
      </c>
      <c r="AF93">
        <f>VLOOKUP($B93,[11]分省年度数据!$A$1:$IV$65536,11,FALSE)</f>
        <v>14.59</v>
      </c>
      <c r="AG93">
        <f>VLOOKUP($B93,[12]分省年度数据!$A$1:$IV$65536,11,FALSE)</f>
        <v>17.649999999999999</v>
      </c>
      <c r="AH93">
        <f>VLOOKUP($B93,[13]分省年度数据!$A$1:$IV$65536,11,FALSE)</f>
        <v>1697964</v>
      </c>
      <c r="AI93">
        <f>VLOOKUP($B93,[14]分省年度数据!$A$1:$IV$65536,11,FALSE)</f>
        <v>122.68</v>
      </c>
      <c r="AJ93">
        <f>VLOOKUP($B93,[15]分省年度数据!$A$1:$IV$65536,11,FALSE)</f>
        <v>1752</v>
      </c>
    </row>
    <row r="94" spans="1:36" x14ac:dyDescent="0.2">
      <c r="A94">
        <v>65</v>
      </c>
      <c r="B94" t="s">
        <v>31</v>
      </c>
      <c r="C94">
        <v>2014</v>
      </c>
      <c r="D94" t="s">
        <v>37</v>
      </c>
      <c r="H94">
        <f>VLOOKUP(B94,[1]分省年度数据!$A$1:$IV$65536,11,FALSE)</f>
        <v>2325</v>
      </c>
      <c r="I94" s="2">
        <f>VLOOKUP(B94,[2]分省年度数据!$A$1:$IV$65536,11,FALSE)</f>
        <v>513.6</v>
      </c>
      <c r="J94" s="2">
        <f t="shared" si="5"/>
        <v>0.22090322580645164</v>
      </c>
      <c r="P94">
        <v>4512.5066666666671</v>
      </c>
      <c r="Q94" s="4">
        <v>15097</v>
      </c>
      <c r="R94">
        <f t="shared" si="4"/>
        <v>0.29890088538561749</v>
      </c>
      <c r="X94">
        <f>VLOOKUP(B94,[3]分省年度数据!$A$1:$IV$65536,11,FALSE)</f>
        <v>171.82</v>
      </c>
      <c r="Y94">
        <f>VLOOKUP(B94,[4]分省年度数据!$A$1:$IV$65536,11,FALSE)</f>
        <v>7663</v>
      </c>
      <c r="Z94">
        <f>VLOOKUP(B94,[5]分省年度数据!$A$1:$O$65536,11,FALSE)</f>
        <v>18873</v>
      </c>
      <c r="AA94">
        <f>VLOOKUP($B94,[6]分省年度数据!$A$1:$IV$65536,11,FALSE)</f>
        <v>14.3</v>
      </c>
      <c r="AB94">
        <f>VLOOKUP($B94,[7]分省年度数据!$A$1:$IV$65536,11,FALSE)</f>
        <v>67</v>
      </c>
      <c r="AC94">
        <f>VLOOKUP($B94,[8]分省年度数据!$A$1:$IV$65536,11,FALSE)</f>
        <v>8.84</v>
      </c>
      <c r="AD94">
        <f>VLOOKUP($B94,[9]分省年度数据!$A$1:$IV$65536,11,FALSE)</f>
        <v>202.32</v>
      </c>
      <c r="AE94">
        <f>VLOOKUP($B94,[10]分省年度数据!$A$1:$IV$65536,11,FALSE)</f>
        <v>12.25</v>
      </c>
      <c r="AF94">
        <f>VLOOKUP($B94,[11]分省年度数据!$A$1:$IV$65536,11,FALSE)</f>
        <v>10.47</v>
      </c>
      <c r="AG94">
        <f>VLOOKUP($B94,[12]分省年度数据!$A$1:$IV$65536,11,FALSE)</f>
        <v>13.39</v>
      </c>
      <c r="AH94">
        <f>VLOOKUP($B94,[13]分省年度数据!$A$1:$IV$65536,11,FALSE)</f>
        <v>6349792</v>
      </c>
      <c r="AI94">
        <f>VLOOKUP($B94,[14]分省年度数据!$A$1:$IV$65536,11,FALSE)</f>
        <v>567.20000000000005</v>
      </c>
      <c r="AJ94">
        <f>VLOOKUP($B94,[15]分省年度数据!$A$1:$IV$65536,11,FALSE)</f>
        <v>5010</v>
      </c>
    </row>
    <row r="95" spans="1:36" x14ac:dyDescent="0.2">
      <c r="A95">
        <v>11</v>
      </c>
      <c r="B95" t="s">
        <v>1</v>
      </c>
      <c r="C95">
        <v>2016</v>
      </c>
      <c r="D95" t="s">
        <v>32</v>
      </c>
      <c r="H95">
        <f>VLOOKUP(B95,[1]分省年度数据!$A$1:$IV$65536,9,FALSE)</f>
        <v>2195</v>
      </c>
      <c r="I95" s="2">
        <f>VLOOKUP(B95,[2]分省年度数据!$A$1:$IV$65536,9,FALSE)</f>
        <v>24.8</v>
      </c>
      <c r="J95" s="2">
        <f t="shared" si="5"/>
        <v>1.1298405466970387E-2</v>
      </c>
      <c r="P95">
        <v>47167.833333333299</v>
      </c>
      <c r="Q95" s="4">
        <v>52530</v>
      </c>
      <c r="R95">
        <f t="shared" si="4"/>
        <v>0.89792182245066243</v>
      </c>
      <c r="X95">
        <f>VLOOKUP(B95,[3]分省年度数据!$A$1:$IV$65536,9,FALSE)</f>
        <v>173.1</v>
      </c>
      <c r="Y95">
        <f>VLOOKUP(B95,[4]分省年度数据!$A$1:$IV$65536,9,FALSE)</f>
        <v>19818</v>
      </c>
      <c r="Z95">
        <f>VLOOKUP(B95,[5]分省年度数据!$A$1:$O$65536,9,FALSE)</f>
        <v>9773</v>
      </c>
      <c r="AA95">
        <f>VLOOKUP($B95,[6]分省年度数据!$A$1:$IV$65536,9,FALSE)</f>
        <v>11.7</v>
      </c>
      <c r="AB95">
        <f>VLOOKUP($B95,[7]分省年度数据!$A$1:$IV$65536,9,FALSE)</f>
        <v>108</v>
      </c>
      <c r="AC95">
        <f>VLOOKUP($B95,[8]分省年度数据!$A$1:$IV$65536,9,FALSE)</f>
        <v>10.49</v>
      </c>
      <c r="AD95">
        <f>VLOOKUP($B95,[9]分省年度数据!$A$1:$IV$65536,9,FALSE)</f>
        <v>397.95</v>
      </c>
      <c r="AE95">
        <f>VLOOKUP($B95,[10]分省年度数据!$A$1:$IV$65536,9,FALSE)</f>
        <v>7.75</v>
      </c>
      <c r="AF95">
        <f>VLOOKUP($B95,[11]分省年度数据!$A$1:$IV$65536,9,FALSE)</f>
        <v>8.02</v>
      </c>
      <c r="AG95">
        <f>VLOOKUP($B95,[12]分省年度数据!$A$1:$IV$65536,9,FALSE)</f>
        <v>14.05</v>
      </c>
      <c r="AH95">
        <f>VLOOKUP($B95,[13]分省年度数据!$A$1:$IV$65536,9,FALSE)</f>
        <v>11934724</v>
      </c>
      <c r="AI95">
        <f>VLOOKUP($B95,[14]分省年度数据!$A$1:$IV$65536,9,FALSE)</f>
        <v>887.37</v>
      </c>
      <c r="AJ95">
        <f>VLOOKUP($B95,[15]分省年度数据!$A$1:$IV$65536,9,FALSE)</f>
        <v>3163</v>
      </c>
    </row>
    <row r="96" spans="1:36" x14ac:dyDescent="0.2">
      <c r="A96">
        <v>12</v>
      </c>
      <c r="B96" t="s">
        <v>2</v>
      </c>
      <c r="C96">
        <v>2016</v>
      </c>
      <c r="D96" t="s">
        <v>32</v>
      </c>
      <c r="H96">
        <f>VLOOKUP(B96,[1]分省年度数据!$A$1:$IV$65536,9,FALSE)</f>
        <v>1443</v>
      </c>
      <c r="I96" s="2">
        <f>VLOOKUP(B96,[2]分省年度数据!$A$1:$IV$65536,9,FALSE)</f>
        <v>14.5</v>
      </c>
      <c r="J96" s="2">
        <f t="shared" si="5"/>
        <v>1.0048510048510048E-2</v>
      </c>
      <c r="P96">
        <v>18674.083333333299</v>
      </c>
      <c r="Q96" s="4">
        <v>34074</v>
      </c>
      <c r="R96">
        <f t="shared" si="4"/>
        <v>0.54804494140204552</v>
      </c>
      <c r="X96">
        <f>VLOOKUP(B96,[3]分省年度数据!$A$1:$IV$65536,9,FALSE)</f>
        <v>113.96</v>
      </c>
      <c r="Y96">
        <f>VLOOKUP(B96,[4]分省年度数据!$A$1:$IV$65536,9,FALSE)</f>
        <v>17757</v>
      </c>
      <c r="Z96">
        <f>VLOOKUP(B96,[5]分省年度数据!$A$1:$O$65536,9,FALSE)</f>
        <v>5443</v>
      </c>
      <c r="AA96">
        <f>VLOOKUP($B96,[6]分省年度数据!$A$1:$IV$65536,9,FALSE)</f>
        <v>6.58</v>
      </c>
      <c r="AB96">
        <f>VLOOKUP($B96,[7]分省年度数据!$A$1:$IV$65536,9,FALSE)</f>
        <v>61</v>
      </c>
      <c r="AC96">
        <f>VLOOKUP($B96,[8]分省年度数据!$A$1:$IV$65536,9,FALSE)</f>
        <v>10.28</v>
      </c>
      <c r="AD96">
        <f>VLOOKUP($B96,[9]分省年度数据!$A$1:$IV$65536,9,FALSE)</f>
        <v>203.23</v>
      </c>
      <c r="AE96">
        <f>VLOOKUP($B96,[10]分省年度数据!$A$1:$IV$65536,9,FALSE)</f>
        <v>10</v>
      </c>
      <c r="AF96">
        <f>VLOOKUP($B96,[11]分省年度数据!$A$1:$IV$65536,9,FALSE)</f>
        <v>9.6300000000000008</v>
      </c>
      <c r="AG96">
        <f>VLOOKUP($B96,[12]分省年度数据!$A$1:$IV$65536,9,FALSE)</f>
        <v>15.19</v>
      </c>
      <c r="AH96">
        <f>VLOOKUP($B96,[13]分省年度数据!$A$1:$IV$65536,9,FALSE)</f>
        <v>5365129</v>
      </c>
      <c r="AI96">
        <f>VLOOKUP($B96,[14]分省年度数据!$A$1:$IV$65536,9,FALSE)</f>
        <v>502.49</v>
      </c>
      <c r="AJ96">
        <f>VLOOKUP($B96,[15]分省年度数据!$A$1:$IV$65536,9,FALSE)</f>
        <v>5912</v>
      </c>
    </row>
    <row r="97" spans="1:36" x14ac:dyDescent="0.2">
      <c r="A97">
        <v>13</v>
      </c>
      <c r="B97" t="s">
        <v>3</v>
      </c>
      <c r="C97">
        <v>2016</v>
      </c>
      <c r="D97" t="s">
        <v>32</v>
      </c>
      <c r="H97">
        <f>VLOOKUP(B97,[1]分省年度数据!$A$1:$IV$65536,9,FALSE)</f>
        <v>7375</v>
      </c>
      <c r="I97" s="2">
        <f>VLOOKUP(B97,[2]分省年度数据!$A$1:$IV$65536,9,FALSE)</f>
        <v>1428.2</v>
      </c>
      <c r="J97" s="2">
        <f t="shared" si="5"/>
        <v>0.19365423728813561</v>
      </c>
      <c r="P97">
        <v>7227.4318181818226</v>
      </c>
      <c r="Q97" s="4">
        <v>19725</v>
      </c>
      <c r="R97">
        <f t="shared" si="4"/>
        <v>0.36640972462265259</v>
      </c>
      <c r="X97">
        <f>VLOOKUP(B97,[3]分省年度数据!$A$1:$IV$65536,9,FALSE)</f>
        <v>132</v>
      </c>
      <c r="Y97">
        <f>VLOOKUP(B97,[4]分省年度数据!$A$1:$IV$65536,9,FALSE)</f>
        <v>26077</v>
      </c>
      <c r="Z97">
        <f>VLOOKUP(B97,[5]分省年度数据!$A$1:$O$65536,9,FALSE)</f>
        <v>78795</v>
      </c>
      <c r="AA97">
        <f>VLOOKUP($B97,[6]分省年度数据!$A$1:$IV$65536,9,FALSE)</f>
        <v>36.049999999999997</v>
      </c>
      <c r="AB97">
        <f>VLOOKUP($B97,[7]分省年度数据!$A$1:$IV$65536,9,FALSE)</f>
        <v>53</v>
      </c>
      <c r="AC97">
        <f>VLOOKUP($B97,[8]分省年度数据!$A$1:$IV$65536,9,FALSE)</f>
        <v>8.7899999999999991</v>
      </c>
      <c r="AD97">
        <f>VLOOKUP($B97,[9]分省年度数据!$A$1:$IV$65536,9,FALSE)</f>
        <v>547.86</v>
      </c>
      <c r="AE97">
        <f>VLOOKUP($B97,[10]分省年度数据!$A$1:$IV$65536,9,FALSE)</f>
        <v>13.61</v>
      </c>
      <c r="AF97">
        <f>VLOOKUP($B97,[11]分省年度数据!$A$1:$IV$65536,9,FALSE)</f>
        <v>13.59</v>
      </c>
      <c r="AG97">
        <f>VLOOKUP($B97,[12]分省年度数据!$A$1:$IV$65536,9,FALSE)</f>
        <v>17.66</v>
      </c>
      <c r="AH97">
        <f>VLOOKUP($B97,[13]分省年度数据!$A$1:$IV$65536,9,FALSE)</f>
        <v>14203834</v>
      </c>
      <c r="AI97">
        <f>VLOOKUP($B97,[14]分省年度数据!$A$1:$IV$65536,9,FALSE)</f>
        <v>1134.9000000000001</v>
      </c>
      <c r="AJ97">
        <f>VLOOKUP($B97,[15]分省年度数据!$A$1:$IV$65536,9,FALSE)</f>
        <v>4919</v>
      </c>
    </row>
    <row r="98" spans="1:36" x14ac:dyDescent="0.2">
      <c r="A98">
        <v>14</v>
      </c>
      <c r="B98" t="s">
        <v>4</v>
      </c>
      <c r="C98">
        <v>2016</v>
      </c>
      <c r="D98" t="s">
        <v>32</v>
      </c>
      <c r="H98">
        <f>VLOOKUP(B98,[1]分省年度数据!$A$1:$IV$65536,9,FALSE)</f>
        <v>3514</v>
      </c>
      <c r="I98" s="2">
        <f>VLOOKUP(B98,[2]分省年度数据!$A$1:$IV$65536,9,FALSE)</f>
        <v>648.79999999999995</v>
      </c>
      <c r="J98" s="2">
        <f t="shared" si="5"/>
        <v>0.18463289698349458</v>
      </c>
      <c r="P98">
        <v>5080.4351851851861</v>
      </c>
      <c r="Q98" s="4">
        <v>19049</v>
      </c>
      <c r="R98">
        <f t="shared" si="4"/>
        <v>0.26670351121765901</v>
      </c>
      <c r="X98">
        <f>VLOOKUP(B98,[3]分省年度数据!$A$1:$IV$65536,9,FALSE)</f>
        <v>114.52</v>
      </c>
      <c r="Y98">
        <f>VLOOKUP(B98,[4]分省年度数据!$A$1:$IV$65536,9,FALSE)</f>
        <v>13813</v>
      </c>
      <c r="Z98">
        <f>VLOOKUP(B98,[5]分省年度数据!$A$1:$O$65536,9,FALSE)</f>
        <v>42204</v>
      </c>
      <c r="AA98">
        <f>VLOOKUP($B98,[6]分省年度数据!$A$1:$IV$65536,9,FALSE)</f>
        <v>18.97</v>
      </c>
      <c r="AB98">
        <f>VLOOKUP($B98,[7]分省年度数据!$A$1:$IV$65536,9,FALSE)</f>
        <v>61</v>
      </c>
      <c r="AC98">
        <f>VLOOKUP($B98,[8]分省年度数据!$A$1:$IV$65536,9,FALSE)</f>
        <v>10.49</v>
      </c>
      <c r="AD98">
        <f>VLOOKUP($B98,[9]分省年度数据!$A$1:$IV$65536,9,FALSE)</f>
        <v>300.86</v>
      </c>
      <c r="AE98">
        <f>VLOOKUP($B98,[10]分省年度数据!$A$1:$IV$65536,9,FALSE)</f>
        <v>11.9</v>
      </c>
      <c r="AF98">
        <f>VLOOKUP($B98,[11]分省年度数据!$A$1:$IV$65536,9,FALSE)</f>
        <v>9.92</v>
      </c>
      <c r="AG98">
        <f>VLOOKUP($B98,[12]分省年度数据!$A$1:$IV$65536,9,FALSE)</f>
        <v>13.24</v>
      </c>
      <c r="AH98">
        <f>VLOOKUP($B98,[13]分省年度数据!$A$1:$IV$65536,9,FALSE)</f>
        <v>7942196</v>
      </c>
      <c r="AI98">
        <f>VLOOKUP($B98,[14]分省年度数据!$A$1:$IV$65536,9,FALSE)</f>
        <v>606.97</v>
      </c>
      <c r="AJ98">
        <f>VLOOKUP($B98,[15]分省年度数据!$A$1:$IV$65536,9,FALSE)</f>
        <v>5088</v>
      </c>
    </row>
    <row r="99" spans="1:36" x14ac:dyDescent="0.2">
      <c r="A99">
        <v>15</v>
      </c>
      <c r="B99" t="s">
        <v>5</v>
      </c>
      <c r="C99">
        <v>2016</v>
      </c>
      <c r="D99" t="s">
        <v>32</v>
      </c>
      <c r="H99">
        <f>VLOOKUP(B99,[1]分省年度数据!$A$1:$IV$65536,9,FALSE)</f>
        <v>2436</v>
      </c>
      <c r="I99" s="2">
        <f>VLOOKUP(B99,[2]分省年度数据!$A$1:$IV$65536,9,FALSE)</f>
        <v>596.20000000000005</v>
      </c>
      <c r="J99" s="2">
        <f t="shared" si="5"/>
        <v>0.24474548440065683</v>
      </c>
      <c r="P99">
        <v>5068.2656249999991</v>
      </c>
      <c r="Q99" s="4">
        <v>24127</v>
      </c>
      <c r="R99">
        <f t="shared" si="4"/>
        <v>0.21006613441372732</v>
      </c>
      <c r="X99">
        <f>VLOOKUP(B99,[3]分省年度数据!$A$1:$IV$65536,9,FALSE)</f>
        <v>103.44</v>
      </c>
      <c r="Y99">
        <f>VLOOKUP(B99,[4]分省年度数据!$A$1:$IV$65536,9,FALSE)</f>
        <v>16495</v>
      </c>
      <c r="Z99">
        <f>VLOOKUP(B99,[5]分省年度数据!$A$1:$O$65536,9,FALSE)</f>
        <v>24002</v>
      </c>
      <c r="AA99">
        <f>VLOOKUP($B99,[6]分省年度数据!$A$1:$IV$65536,9,FALSE)</f>
        <v>13.92</v>
      </c>
      <c r="AB99">
        <f>VLOOKUP($B99,[7]分省年度数据!$A$1:$IV$65536,9,FALSE)</f>
        <v>68</v>
      </c>
      <c r="AC99">
        <f>VLOOKUP($B99,[8]分省年度数据!$A$1:$IV$65536,9,FALSE)</f>
        <v>9.8800000000000008</v>
      </c>
      <c r="AD99">
        <f>VLOOKUP($B99,[9]分省年度数据!$A$1:$IV$65536,9,FALSE)</f>
        <v>284.63</v>
      </c>
      <c r="AE99">
        <f>VLOOKUP($B99,[10]分省年度数据!$A$1:$IV$65536,9,FALSE)</f>
        <v>12.89</v>
      </c>
      <c r="AF99">
        <f>VLOOKUP($B99,[11]分省年度数据!$A$1:$IV$65536,9,FALSE)</f>
        <v>10.73</v>
      </c>
      <c r="AG99">
        <f>VLOOKUP($B99,[12]分省年度数据!$A$1:$IV$65536,9,FALSE)</f>
        <v>13.47</v>
      </c>
      <c r="AH99">
        <f>VLOOKUP($B99,[13]分省年度数据!$A$1:$IV$65536,9,FALSE)</f>
        <v>7624806</v>
      </c>
      <c r="AI99">
        <f>VLOOKUP($B99,[14]分省年度数据!$A$1:$IV$65536,9,FALSE)</f>
        <v>554.97</v>
      </c>
      <c r="AJ99">
        <f>VLOOKUP($B99,[15]分省年度数据!$A$1:$IV$65536,9,FALSE)</f>
        <v>3172</v>
      </c>
    </row>
    <row r="100" spans="1:36" x14ac:dyDescent="0.2">
      <c r="A100">
        <v>21</v>
      </c>
      <c r="B100" t="s">
        <v>6</v>
      </c>
      <c r="C100">
        <v>2016</v>
      </c>
      <c r="D100" t="s">
        <v>33</v>
      </c>
      <c r="H100">
        <f>VLOOKUP(B100,[1]分省年度数据!$A$1:$IV$65536,9,FALSE)</f>
        <v>4327</v>
      </c>
      <c r="I100" s="2">
        <f>VLOOKUP(B100,[2]分省年度数据!$A$1:$IV$65536,9,FALSE)</f>
        <v>156.5</v>
      </c>
      <c r="J100" s="2">
        <f t="shared" si="5"/>
        <v>3.6168245897850705E-2</v>
      </c>
      <c r="P100">
        <v>5494.0619047619039</v>
      </c>
      <c r="Q100" s="4">
        <v>26040</v>
      </c>
      <c r="R100">
        <f t="shared" si="4"/>
        <v>0.21098548021359079</v>
      </c>
      <c r="X100">
        <f>VLOOKUP(B100,[3]分省年度数据!$A$1:$IV$65536,9,FALSE)</f>
        <v>146.26</v>
      </c>
      <c r="Y100">
        <f>VLOOKUP(B100,[4]分省年度数据!$A$1:$IV$65536,9,FALSE)</f>
        <v>26001</v>
      </c>
      <c r="Z100">
        <f>VLOOKUP(B100,[5]分省年度数据!$A$1:$O$65536,9,FALSE)</f>
        <v>36131</v>
      </c>
      <c r="AA100">
        <f>VLOOKUP($B100,[6]分省年度数据!$A$1:$IV$65536,9,FALSE)</f>
        <v>28.44</v>
      </c>
      <c r="AB100">
        <f>VLOOKUP($B100,[7]分省年度数据!$A$1:$IV$65536,9,FALSE)</f>
        <v>63</v>
      </c>
      <c r="AC100">
        <f>VLOOKUP($B100,[8]分省年度数据!$A$1:$IV$65536,9,FALSE)</f>
        <v>10.83</v>
      </c>
      <c r="AD100">
        <f>VLOOKUP($B100,[9]分省年度数据!$A$1:$IV$65536,9,FALSE)</f>
        <v>307.31</v>
      </c>
      <c r="AE100">
        <f>VLOOKUP($B100,[10]分省年度数据!$A$1:$IV$65536,9,FALSE)</f>
        <v>12.35</v>
      </c>
      <c r="AF100">
        <f>VLOOKUP($B100,[11]分省年度数据!$A$1:$IV$65536,9,FALSE)</f>
        <v>9.89</v>
      </c>
      <c r="AG100">
        <f>VLOOKUP($B100,[12]分省年度数据!$A$1:$IV$65536,9,FALSE)</f>
        <v>14.16</v>
      </c>
      <c r="AH100">
        <f>VLOOKUP($B100,[13]分省年度数据!$A$1:$IV$65536,9,FALSE)</f>
        <v>9206907</v>
      </c>
      <c r="AI100">
        <f>VLOOKUP($B100,[14]分省年度数据!$A$1:$IV$65536,9,FALSE)</f>
        <v>633.96</v>
      </c>
      <c r="AJ100">
        <f>VLOOKUP($B100,[15]分省年度数据!$A$1:$IV$65536,9,FALSE)</f>
        <v>4878</v>
      </c>
    </row>
    <row r="101" spans="1:36" x14ac:dyDescent="0.2">
      <c r="A101">
        <v>22</v>
      </c>
      <c r="B101" t="s">
        <v>7</v>
      </c>
      <c r="C101">
        <v>2016</v>
      </c>
      <c r="D101" t="s">
        <v>33</v>
      </c>
      <c r="H101">
        <f>VLOOKUP(B101,[1]分省年度数据!$A$1:$IV$65536,9,FALSE)</f>
        <v>2567</v>
      </c>
      <c r="I101" s="2">
        <f>VLOOKUP(B101,[2]分省年度数据!$A$1:$IV$65536,9,FALSE)</f>
        <v>259.89999999999998</v>
      </c>
      <c r="J101" s="2">
        <f t="shared" si="5"/>
        <v>0.10124659135177248</v>
      </c>
      <c r="P101">
        <v>4847.15625</v>
      </c>
      <c r="Q101" s="4">
        <v>19967</v>
      </c>
      <c r="R101">
        <f t="shared" si="4"/>
        <v>0.24275836380027044</v>
      </c>
      <c r="X101">
        <f>VLOOKUP(B101,[3]分省年度数据!$A$1:$IV$65536,9,FALSE)</f>
        <v>124.51</v>
      </c>
      <c r="Y101">
        <f>VLOOKUP(B101,[4]分省年度数据!$A$1:$IV$65536,9,FALSE)</f>
        <v>13203</v>
      </c>
      <c r="Z101">
        <f>VLOOKUP(B101,[5]分省年度数据!$A$1:$O$65536,9,FALSE)</f>
        <v>20829</v>
      </c>
      <c r="AA101">
        <f>VLOOKUP($B101,[6]分省年度数据!$A$1:$IV$65536,9,FALSE)</f>
        <v>15.12</v>
      </c>
      <c r="AB101">
        <f>VLOOKUP($B101,[7]分省年度数据!$A$1:$IV$65536,9,FALSE)</f>
        <v>61</v>
      </c>
      <c r="AC101">
        <f>VLOOKUP($B101,[8]分省年度数据!$A$1:$IV$65536,9,FALSE)</f>
        <v>9.59</v>
      </c>
      <c r="AD101">
        <f>VLOOKUP($B101,[9]分省年度数据!$A$1:$IV$65536,9,FALSE)</f>
        <v>273.62</v>
      </c>
      <c r="AE101">
        <f>VLOOKUP($B101,[10]分省年度数据!$A$1:$IV$65536,9,FALSE)</f>
        <v>13.81</v>
      </c>
      <c r="AF101">
        <f>VLOOKUP($B101,[11]分省年度数据!$A$1:$IV$65536,9,FALSE)</f>
        <v>9.34</v>
      </c>
      <c r="AG101">
        <f>VLOOKUP($B101,[12]分省年度数据!$A$1:$IV$65536,9,FALSE)</f>
        <v>11.53</v>
      </c>
      <c r="AH101">
        <f>VLOOKUP($B101,[13]分省年度数据!$A$1:$IV$65536,9,FALSE)</f>
        <v>6439837</v>
      </c>
      <c r="AI101">
        <f>VLOOKUP($B101,[14]分省年度数据!$A$1:$IV$65536,9,FALSE)</f>
        <v>499.7</v>
      </c>
      <c r="AJ101">
        <f>VLOOKUP($B101,[15]分省年度数据!$A$1:$IV$65536,9,FALSE)</f>
        <v>5564</v>
      </c>
    </row>
    <row r="102" spans="1:36" x14ac:dyDescent="0.2">
      <c r="A102">
        <v>23</v>
      </c>
      <c r="B102" t="s">
        <v>8</v>
      </c>
      <c r="C102">
        <v>2016</v>
      </c>
      <c r="D102" t="s">
        <v>33</v>
      </c>
      <c r="H102">
        <f>VLOOKUP(B102,[1]分省年度数据!$A$1:$IV$65536,9,FALSE)</f>
        <v>3463</v>
      </c>
      <c r="I102" s="2">
        <f>VLOOKUP(B102,[2]分省年度数据!$A$1:$IV$65536,9,FALSE)</f>
        <v>589.1</v>
      </c>
      <c r="J102" s="2">
        <f t="shared" si="5"/>
        <v>0.1701126191163731</v>
      </c>
      <c r="P102">
        <v>4839.1785714285716</v>
      </c>
      <c r="Q102" s="4">
        <v>19838</v>
      </c>
      <c r="R102">
        <f t="shared" si="4"/>
        <v>0.24393480045511501</v>
      </c>
      <c r="X102">
        <f>VLOOKUP(B102,[3]分省年度数据!$A$1:$IV$65536,9,FALSE)</f>
        <v>117.38</v>
      </c>
      <c r="Y102">
        <f>VLOOKUP(B102,[4]分省年度数据!$A$1:$IV$65536,9,FALSE)</f>
        <v>20239</v>
      </c>
      <c r="Z102">
        <f>VLOOKUP(B102,[5]分省年度数据!$A$1:$O$65536,9,FALSE)</f>
        <v>20375</v>
      </c>
      <c r="AA102">
        <f>VLOOKUP($B102,[6]分省年度数据!$A$1:$IV$65536,9,FALSE)</f>
        <v>22.01</v>
      </c>
      <c r="AB102">
        <f>VLOOKUP($B102,[7]分省年度数据!$A$1:$IV$65536,9,FALSE)</f>
        <v>58</v>
      </c>
      <c r="AC102">
        <f>VLOOKUP($B102,[8]分省年度数据!$A$1:$IV$65536,9,FALSE)</f>
        <v>10.75</v>
      </c>
      <c r="AD102">
        <f>VLOOKUP($B102,[9]分省年度数据!$A$1:$IV$65536,9,FALSE)</f>
        <v>280.56</v>
      </c>
      <c r="AE102">
        <f>VLOOKUP($B102,[10]分省年度数据!$A$1:$IV$65536,9,FALSE)</f>
        <v>12.99</v>
      </c>
      <c r="AF102">
        <f>VLOOKUP($B102,[11]分省年度数据!$A$1:$IV$65536,9,FALSE)</f>
        <v>9.99</v>
      </c>
      <c r="AG102">
        <f>VLOOKUP($B102,[12]分省年度数据!$A$1:$IV$65536,9,FALSE)</f>
        <v>12.05</v>
      </c>
      <c r="AH102">
        <f>VLOOKUP($B102,[13]分省年度数据!$A$1:$IV$65536,9,FALSE)</f>
        <v>7336607</v>
      </c>
      <c r="AI102">
        <f>VLOOKUP($B102,[14]分省年度数据!$A$1:$IV$65536,9,FALSE)</f>
        <v>558.87</v>
      </c>
      <c r="AJ102">
        <f>VLOOKUP($B102,[15]分省年度数据!$A$1:$IV$65536,9,FALSE)</f>
        <v>3614</v>
      </c>
    </row>
    <row r="103" spans="1:36" x14ac:dyDescent="0.2">
      <c r="A103">
        <v>31</v>
      </c>
      <c r="B103" t="s">
        <v>9</v>
      </c>
      <c r="C103">
        <v>2016</v>
      </c>
      <c r="D103" t="s">
        <v>34</v>
      </c>
      <c r="H103">
        <f>VLOOKUP(B103,[1]分省年度数据!$A$1:$IV$65536,9,FALSE)</f>
        <v>2467</v>
      </c>
      <c r="I103" s="2">
        <f>VLOOKUP(B103,[2]分省年度数据!$A$1:$IV$65536,9,FALSE)</f>
        <v>0.5</v>
      </c>
      <c r="J103" s="2">
        <f t="shared" si="5"/>
        <v>2.0267531414673692E-4</v>
      </c>
      <c r="P103">
        <v>45617.416666666701</v>
      </c>
      <c r="Q103" s="4">
        <v>54305</v>
      </c>
      <c r="R103">
        <f t="shared" si="4"/>
        <v>0.84002240432127251</v>
      </c>
      <c r="X103">
        <f>VLOOKUP(B103,[3]分省年度数据!$A$1:$IV$65536,9,FALSE)</f>
        <v>200.85</v>
      </c>
      <c r="Y103">
        <f>VLOOKUP(B103,[4]分省年度数据!$A$1:$IV$65536,9,FALSE)</f>
        <v>24169</v>
      </c>
      <c r="Z103">
        <f>VLOOKUP(B103,[5]分省年度数据!$A$1:$O$65536,9,FALSE)</f>
        <v>5016</v>
      </c>
      <c r="AA103">
        <f>VLOOKUP($B103,[6]分省年度数据!$A$1:$IV$65536,9,FALSE)</f>
        <v>12.92</v>
      </c>
      <c r="AB103">
        <f>VLOOKUP($B103,[7]分省年度数据!$A$1:$IV$65536,9,FALSE)</f>
        <v>74</v>
      </c>
      <c r="AC103">
        <f>VLOOKUP($B103,[8]分省年度数据!$A$1:$IV$65536,9,FALSE)</f>
        <v>10.11</v>
      </c>
      <c r="AD103">
        <f>VLOOKUP($B103,[9]分省年度数据!$A$1:$IV$65536,9,FALSE)</f>
        <v>383.1</v>
      </c>
      <c r="AE103">
        <f>VLOOKUP($B103,[10]分省年度数据!$A$1:$IV$65536,9,FALSE)</f>
        <v>8.93</v>
      </c>
      <c r="AF103">
        <f>VLOOKUP($B103,[11]分省年度数据!$A$1:$IV$65536,9,FALSE)</f>
        <v>10.85</v>
      </c>
      <c r="AG103">
        <f>VLOOKUP($B103,[12]分省年度数据!$A$1:$IV$65536,9,FALSE)</f>
        <v>14.79</v>
      </c>
      <c r="AH103">
        <f>VLOOKUP($B103,[13]分省年度数据!$A$1:$IV$65536,9,FALSE)</f>
        <v>11218946</v>
      </c>
      <c r="AI103">
        <f>VLOOKUP($B103,[14]分省年度数据!$A$1:$IV$65536,9,FALSE)</f>
        <v>840.97</v>
      </c>
      <c r="AJ103">
        <f>VLOOKUP($B103,[15]分省年度数据!$A$1:$IV$65536,9,FALSE)</f>
        <v>795</v>
      </c>
    </row>
    <row r="104" spans="1:36" x14ac:dyDescent="0.2">
      <c r="A104">
        <v>32</v>
      </c>
      <c r="B104" t="s">
        <v>10</v>
      </c>
      <c r="C104">
        <v>2016</v>
      </c>
      <c r="D104" t="s">
        <v>34</v>
      </c>
      <c r="H104">
        <f>VLOOKUP(B104,[1]分省年度数据!$A$1:$IV$65536,9,FALSE)</f>
        <v>8381</v>
      </c>
      <c r="I104" s="2">
        <f>VLOOKUP(B104,[2]分省年度数据!$A$1:$IV$65536,9,FALSE)</f>
        <v>237.7</v>
      </c>
      <c r="J104" s="2">
        <f t="shared" si="5"/>
        <v>2.8361770671757547E-2</v>
      </c>
      <c r="P104">
        <v>8660.1923076923104</v>
      </c>
      <c r="Q104" s="4">
        <v>32070</v>
      </c>
      <c r="R104">
        <f t="shared" si="4"/>
        <v>0.27004029646686345</v>
      </c>
      <c r="X104">
        <f>VLOOKUP(B104,[3]分省年度数据!$A$1:$IV$65536,9,FALSE)</f>
        <v>215.39</v>
      </c>
      <c r="Y104">
        <f>VLOOKUP(B104,[4]分省年度数据!$A$1:$IV$65536,9,FALSE)</f>
        <v>62333</v>
      </c>
      <c r="Z104">
        <f>VLOOKUP(B104,[5]分省年度数据!$A$1:$O$65536,9,FALSE)</f>
        <v>32117</v>
      </c>
      <c r="AA104">
        <f>VLOOKUP($B104,[6]分省年度数据!$A$1:$IV$65536,9,FALSE)</f>
        <v>44.31</v>
      </c>
      <c r="AB104">
        <f>VLOOKUP($B104,[7]分省年度数据!$A$1:$IV$65536,9,FALSE)</f>
        <v>65</v>
      </c>
      <c r="AC104">
        <f>VLOOKUP($B104,[8]分省年度数据!$A$1:$IV$65536,9,FALSE)</f>
        <v>9.64</v>
      </c>
      <c r="AD104">
        <f>VLOOKUP($B104,[9]分省年度数据!$A$1:$IV$65536,9,FALSE)</f>
        <v>712.77</v>
      </c>
      <c r="AE104">
        <f>VLOOKUP($B104,[10]分省年度数据!$A$1:$IV$65536,9,FALSE)</f>
        <v>10.01</v>
      </c>
      <c r="AF104">
        <f>VLOOKUP($B104,[11]分省年度数据!$A$1:$IV$65536,9,FALSE)</f>
        <v>11.04</v>
      </c>
      <c r="AG104">
        <f>VLOOKUP($B104,[12]分省年度数据!$A$1:$IV$65536,9,FALSE)</f>
        <v>18.059999999999999</v>
      </c>
      <c r="AH104">
        <f>VLOOKUP($B104,[13]分省年度数据!$A$1:$IV$65536,9,FALSE)</f>
        <v>24020855</v>
      </c>
      <c r="AI104">
        <f>VLOOKUP($B104,[14]分省年度数据!$A$1:$IV$65536,9,FALSE)</f>
        <v>1842.94</v>
      </c>
      <c r="AJ104">
        <f>VLOOKUP($B104,[15]分省年度数据!$A$1:$IV$65536,9,FALSE)</f>
        <v>13299</v>
      </c>
    </row>
    <row r="105" spans="1:36" x14ac:dyDescent="0.2">
      <c r="A105">
        <v>33</v>
      </c>
      <c r="B105" t="s">
        <v>11</v>
      </c>
      <c r="C105">
        <v>2016</v>
      </c>
      <c r="D105" t="s">
        <v>34</v>
      </c>
      <c r="H105">
        <f>VLOOKUP(B105,[1]分省年度数据!$A$1:$IV$65536,9,FALSE)</f>
        <v>6072</v>
      </c>
      <c r="I105" s="2">
        <f>VLOOKUP(B105,[2]分省年度数据!$A$1:$IV$65536,9,FALSE)</f>
        <v>436.9</v>
      </c>
      <c r="J105" s="2">
        <f t="shared" ref="J105:J136" si="6">I105/H105</f>
        <v>7.1953227931488797E-2</v>
      </c>
      <c r="P105">
        <v>11604.49242424242</v>
      </c>
      <c r="Q105" s="4">
        <v>38529</v>
      </c>
      <c r="R105">
        <f t="shared" si="4"/>
        <v>0.30118851836908356</v>
      </c>
      <c r="X105">
        <f>VLOOKUP(B105,[3]分省年度数据!$A$1:$IV$65536,9,FALSE)</f>
        <v>187.17</v>
      </c>
      <c r="Y105">
        <f>VLOOKUP(B105,[4]分省年度数据!$A$1:$IV$65536,9,FALSE)</f>
        <v>69884</v>
      </c>
      <c r="Z105">
        <f>VLOOKUP(B105,[5]分省年度数据!$A$1:$O$65536,9,FALSE)</f>
        <v>31546</v>
      </c>
      <c r="AA105">
        <f>VLOOKUP($B105,[6]分省年度数据!$A$1:$IV$65536,9,FALSE)</f>
        <v>28.99</v>
      </c>
      <c r="AB105">
        <f>VLOOKUP($B105,[7]分省年度数据!$A$1:$IV$65536,9,FALSE)</f>
        <v>77</v>
      </c>
      <c r="AC105">
        <f>VLOOKUP($B105,[8]分省年度数据!$A$1:$IV$65536,9,FALSE)</f>
        <v>9.92</v>
      </c>
      <c r="AD105">
        <f>VLOOKUP($B105,[9]分省年度数据!$A$1:$IV$65536,9,FALSE)</f>
        <v>542.44000000000005</v>
      </c>
      <c r="AE105">
        <f>VLOOKUP($B105,[10]分省年度数据!$A$1:$IV$65536,9,FALSE)</f>
        <v>11.26</v>
      </c>
      <c r="AF105">
        <f>VLOOKUP($B105,[11]分省年度数据!$A$1:$IV$65536,9,FALSE)</f>
        <v>12.34</v>
      </c>
      <c r="AG105">
        <f>VLOOKUP($B105,[12]分省年度数据!$A$1:$IV$65536,9,FALSE)</f>
        <v>17.75</v>
      </c>
      <c r="AH105">
        <f>VLOOKUP($B105,[13]分省年度数据!$A$1:$IV$65536,9,FALSE)</f>
        <v>18908104</v>
      </c>
      <c r="AI105">
        <f>VLOOKUP($B105,[14]分省年度数据!$A$1:$IV$65536,9,FALSE)</f>
        <v>1300.03</v>
      </c>
      <c r="AJ105">
        <f>VLOOKUP($B105,[15]分省年度数据!$A$1:$IV$65536,9,FALSE)</f>
        <v>14791</v>
      </c>
    </row>
    <row r="106" spans="1:36" x14ac:dyDescent="0.2">
      <c r="A106">
        <v>34</v>
      </c>
      <c r="B106" t="s">
        <v>12</v>
      </c>
      <c r="C106">
        <v>2016</v>
      </c>
      <c r="D106" t="s">
        <v>34</v>
      </c>
      <c r="H106">
        <f>VLOOKUP(B106,[1]分省年度数据!$A$1:$IV$65536,9,FALSE)</f>
        <v>6033</v>
      </c>
      <c r="I106" s="2">
        <f>VLOOKUP(B106,[2]分省年度数据!$A$1:$IV$65536,9,FALSE)</f>
        <v>1487.8</v>
      </c>
      <c r="J106" s="2">
        <f t="shared" si="6"/>
        <v>0.24661030996187633</v>
      </c>
      <c r="P106">
        <v>6139.0364583333321</v>
      </c>
      <c r="Q106" s="4">
        <v>19998</v>
      </c>
      <c r="R106">
        <f t="shared" si="4"/>
        <v>0.3069825211687835</v>
      </c>
      <c r="X106">
        <f>VLOOKUP(B106,[3]分省年度数据!$A$1:$IV$65536,9,FALSE)</f>
        <v>180.19</v>
      </c>
      <c r="Y106">
        <f>VLOOKUP(B106,[4]分省年度数据!$A$1:$IV$65536,9,FALSE)</f>
        <v>14760</v>
      </c>
      <c r="Z106">
        <f>VLOOKUP(B106,[5]分省年度数据!$A$1:$O$65536,9,FALSE)</f>
        <v>24385</v>
      </c>
      <c r="AA106">
        <f>VLOOKUP($B106,[6]分省年度数据!$A$1:$IV$65536,9,FALSE)</f>
        <v>28.17</v>
      </c>
      <c r="AB106">
        <f>VLOOKUP($B106,[7]分省年度数据!$A$1:$IV$65536,9,FALSE)</f>
        <v>47</v>
      </c>
      <c r="AC106">
        <f>VLOOKUP($B106,[8]分省年度数据!$A$1:$IV$65536,9,FALSE)</f>
        <v>8.84</v>
      </c>
      <c r="AD106">
        <f>VLOOKUP($B106,[9]分省年度数据!$A$1:$IV$65536,9,FALSE)</f>
        <v>480.12</v>
      </c>
      <c r="AE106">
        <f>VLOOKUP($B106,[10]分省年度数据!$A$1:$IV$65536,9,FALSE)</f>
        <v>14.31</v>
      </c>
      <c r="AF106">
        <f>VLOOKUP($B106,[11]分省年度数据!$A$1:$IV$65536,9,FALSE)</f>
        <v>12.79</v>
      </c>
      <c r="AG106">
        <f>VLOOKUP($B106,[12]分省年度数据!$A$1:$IV$65536,9,FALSE)</f>
        <v>17.899999999999999</v>
      </c>
      <c r="AH106">
        <f>VLOOKUP($B106,[13]分省年度数据!$A$1:$IV$65536,9,FALSE)</f>
        <v>12357931</v>
      </c>
      <c r="AI106">
        <f>VLOOKUP($B106,[14]分省年度数据!$A$1:$IV$65536,9,FALSE)</f>
        <v>910.87</v>
      </c>
      <c r="AJ106">
        <f>VLOOKUP($B106,[15]分省年度数据!$A$1:$IV$65536,9,FALSE)</f>
        <v>12933</v>
      </c>
    </row>
    <row r="107" spans="1:36" x14ac:dyDescent="0.2">
      <c r="A107">
        <v>35</v>
      </c>
      <c r="B107" t="s">
        <v>13</v>
      </c>
      <c r="C107">
        <v>2016</v>
      </c>
      <c r="D107" t="s">
        <v>34</v>
      </c>
      <c r="H107">
        <f>VLOOKUP(B107,[1]分省年度数据!$A$1:$IV$65536,9,FALSE)</f>
        <v>4016</v>
      </c>
      <c r="I107" s="2">
        <f>VLOOKUP(B107,[2]分省年度数据!$A$1:$IV$65536,9,FALSE)</f>
        <v>562.29999999999995</v>
      </c>
      <c r="J107" s="2">
        <f t="shared" si="6"/>
        <v>0.14001494023904382</v>
      </c>
      <c r="P107">
        <v>11698.535714285719</v>
      </c>
      <c r="Q107" s="4">
        <v>27608</v>
      </c>
      <c r="R107">
        <f t="shared" si="4"/>
        <v>0.42373716728070554</v>
      </c>
      <c r="X107">
        <f>VLOOKUP(B107,[3]分省年度数据!$A$1:$IV$65536,9,FALSE)</f>
        <v>191.52</v>
      </c>
      <c r="Y107">
        <f>VLOOKUP(B107,[4]分省年度数据!$A$1:$IV$65536,9,FALSE)</f>
        <v>23554</v>
      </c>
      <c r="Z107">
        <f>VLOOKUP(B107,[5]分省年度数据!$A$1:$O$65536,9,FALSE)</f>
        <v>27656</v>
      </c>
      <c r="AA107">
        <f>VLOOKUP($B107,[6]分省年度数据!$A$1:$IV$65536,9,FALSE)</f>
        <v>17.48</v>
      </c>
      <c r="AB107">
        <f>VLOOKUP($B107,[7]分省年度数据!$A$1:$IV$65536,9,FALSE)</f>
        <v>57</v>
      </c>
      <c r="AC107">
        <f>VLOOKUP($B107,[8]分省年度数据!$A$1:$IV$65536,9,FALSE)</f>
        <v>8.7100000000000009</v>
      </c>
      <c r="AD107">
        <f>VLOOKUP($B107,[9]分省年度数据!$A$1:$IV$65536,9,FALSE)</f>
        <v>377.58</v>
      </c>
      <c r="AE107">
        <f>VLOOKUP($B107,[10]分省年度数据!$A$1:$IV$65536,9,FALSE)</f>
        <v>12.59</v>
      </c>
      <c r="AF107">
        <f>VLOOKUP($B107,[11]分省年度数据!$A$1:$IV$65536,9,FALSE)</f>
        <v>11.69</v>
      </c>
      <c r="AG107">
        <f>VLOOKUP($B107,[12]分省年度数据!$A$1:$IV$65536,9,FALSE)</f>
        <v>18</v>
      </c>
      <c r="AH107">
        <f>VLOOKUP($B107,[13]分省年度数据!$A$1:$IV$65536,9,FALSE)</f>
        <v>10473975</v>
      </c>
      <c r="AI107">
        <f>VLOOKUP($B107,[14]分省年度数据!$A$1:$IV$65536,9,FALSE)</f>
        <v>789.11</v>
      </c>
      <c r="AJ107">
        <f>VLOOKUP($B107,[15]分省年度数据!$A$1:$IV$65536,9,FALSE)</f>
        <v>8867</v>
      </c>
    </row>
    <row r="108" spans="1:36" x14ac:dyDescent="0.2">
      <c r="A108">
        <v>36</v>
      </c>
      <c r="B108" t="s">
        <v>14</v>
      </c>
      <c r="C108">
        <v>2016</v>
      </c>
      <c r="D108" t="s">
        <v>34</v>
      </c>
      <c r="H108">
        <f>VLOOKUP(B108,[1]分省年度数据!$A$1:$IV$65536,9,FALSE)</f>
        <v>4496</v>
      </c>
      <c r="I108" s="2">
        <f>VLOOKUP(B108,[2]分省年度数据!$A$1:$IV$65536,9,FALSE)</f>
        <v>805.1</v>
      </c>
      <c r="J108" s="2">
        <f t="shared" si="6"/>
        <v>0.17907028469750891</v>
      </c>
      <c r="P108">
        <v>5373.1851851851861</v>
      </c>
      <c r="Q108" s="4">
        <v>20110</v>
      </c>
      <c r="R108">
        <f t="shared" si="4"/>
        <v>0.267189715822237</v>
      </c>
      <c r="X108">
        <f>VLOOKUP(B108,[3]分省年度数据!$A$1:$IV$65536,9,FALSE)</f>
        <v>171.37</v>
      </c>
      <c r="Y108">
        <f>VLOOKUP(B108,[4]分省年度数据!$A$1:$IV$65536,9,FALSE)</f>
        <v>14282</v>
      </c>
      <c r="Z108">
        <f>VLOOKUP(B108,[5]分省年度数据!$A$1:$O$65536,9,FALSE)</f>
        <v>38272</v>
      </c>
      <c r="AA108">
        <f>VLOOKUP($B108,[6]分省年度数据!$A$1:$IV$65536,9,FALSE)</f>
        <v>20.91</v>
      </c>
      <c r="AB108">
        <f>VLOOKUP($B108,[7]分省年度数据!$A$1:$IV$65536,9,FALSE)</f>
        <v>48</v>
      </c>
      <c r="AC108">
        <f>VLOOKUP($B108,[8]分省年度数据!$A$1:$IV$65536,9,FALSE)</f>
        <v>9.1199999999999992</v>
      </c>
      <c r="AD108">
        <f>VLOOKUP($B108,[9]分省年度数据!$A$1:$IV$65536,9,FALSE)</f>
        <v>438.72</v>
      </c>
      <c r="AE108">
        <f>VLOOKUP($B108,[10]分省年度数据!$A$1:$IV$65536,9,FALSE)</f>
        <v>17.2</v>
      </c>
      <c r="AF108">
        <f>VLOOKUP($B108,[11]分省年度数据!$A$1:$IV$65536,9,FALSE)</f>
        <v>15.08</v>
      </c>
      <c r="AG108">
        <f>VLOOKUP($B108,[12]分省年度数据!$A$1:$IV$65536,9,FALSE)</f>
        <v>19.29</v>
      </c>
      <c r="AH108">
        <f>VLOOKUP($B108,[13]分省年度数据!$A$1:$IV$65536,9,FALSE)</f>
        <v>10468837</v>
      </c>
      <c r="AI108">
        <f>VLOOKUP($B108,[14]分省年度数据!$A$1:$IV$65536,9,FALSE)</f>
        <v>848.88</v>
      </c>
      <c r="AJ108">
        <f>VLOOKUP($B108,[15]分省年度数据!$A$1:$IV$65536,9,FALSE)</f>
        <v>4932</v>
      </c>
    </row>
    <row r="109" spans="1:36" x14ac:dyDescent="0.2">
      <c r="A109">
        <v>37</v>
      </c>
      <c r="B109" t="s">
        <v>15</v>
      </c>
      <c r="C109">
        <v>2016</v>
      </c>
      <c r="D109" t="s">
        <v>34</v>
      </c>
      <c r="H109">
        <f>VLOOKUP(B109,[1]分省年度数据!$A$1:$IV$65536,9,FALSE)</f>
        <v>9973</v>
      </c>
      <c r="I109" s="2">
        <f>VLOOKUP(B109,[2]分省年度数据!$A$1:$IV$65536,9,FALSE)</f>
        <v>544.20000000000005</v>
      </c>
      <c r="J109" s="2">
        <f t="shared" si="6"/>
        <v>5.4567331795848793E-2</v>
      </c>
      <c r="P109">
        <v>6302.828125</v>
      </c>
      <c r="Q109" s="4">
        <v>24685</v>
      </c>
      <c r="R109">
        <f t="shared" si="4"/>
        <v>0.25533028661130241</v>
      </c>
      <c r="X109">
        <f>VLOOKUP(B109,[3]分省年度数据!$A$1:$IV$65536,9,FALSE)</f>
        <v>132.84</v>
      </c>
      <c r="Y109">
        <f>VLOOKUP(B109,[4]分省年度数据!$A$1:$IV$65536,9,FALSE)</f>
        <v>82116</v>
      </c>
      <c r="Z109">
        <f>VLOOKUP(B109,[5]分省年度数据!$A$1:$O$65536,9,FALSE)</f>
        <v>76997</v>
      </c>
      <c r="AA109">
        <f>VLOOKUP($B109,[6]分省年度数据!$A$1:$IV$65536,9,FALSE)</f>
        <v>54.1</v>
      </c>
      <c r="AB109">
        <f>VLOOKUP($B109,[7]分省年度数据!$A$1:$IV$65536,9,FALSE)</f>
        <v>65</v>
      </c>
      <c r="AC109">
        <f>VLOOKUP($B109,[8]分省年度数据!$A$1:$IV$65536,9,FALSE)</f>
        <v>8.9499999999999993</v>
      </c>
      <c r="AD109">
        <f>VLOOKUP($B109,[9]分省年度数据!$A$1:$IV$65536,9,FALSE)</f>
        <v>790.19</v>
      </c>
      <c r="AE109">
        <f>VLOOKUP($B109,[10]分省年度数据!$A$1:$IV$65536,9,FALSE)</f>
        <v>12.84</v>
      </c>
      <c r="AF109">
        <f>VLOOKUP($B109,[11]分省年度数据!$A$1:$IV$65536,9,FALSE)</f>
        <v>11.79</v>
      </c>
      <c r="AG109">
        <f>VLOOKUP($B109,[12]分省年度数据!$A$1:$IV$65536,9,FALSE)</f>
        <v>16.91</v>
      </c>
      <c r="AH109">
        <f>VLOOKUP($B109,[13]分省年度数据!$A$1:$IV$65536,9,FALSE)</f>
        <v>22422970</v>
      </c>
      <c r="AI109">
        <f>VLOOKUP($B109,[14]分省年度数据!$A$1:$IV$65536,9,FALSE)</f>
        <v>1825.99</v>
      </c>
      <c r="AJ109">
        <f>VLOOKUP($B109,[15]分省年度数据!$A$1:$IV$65536,9,FALSE)</f>
        <v>13163</v>
      </c>
    </row>
    <row r="110" spans="1:36" x14ac:dyDescent="0.2">
      <c r="A110">
        <v>41</v>
      </c>
      <c r="B110" t="s">
        <v>16</v>
      </c>
      <c r="C110">
        <v>2016</v>
      </c>
      <c r="D110" t="s">
        <v>35</v>
      </c>
      <c r="H110">
        <f>VLOOKUP(B110,[1]分省年度数据!$A$1:$IV$65536,9,FALSE)</f>
        <v>9778</v>
      </c>
      <c r="I110" s="2">
        <f>VLOOKUP(B110,[2]分省年度数据!$A$1:$IV$65536,9,FALSE)</f>
        <v>712.2</v>
      </c>
      <c r="J110" s="2">
        <f t="shared" si="6"/>
        <v>7.2836980977705051E-2</v>
      </c>
      <c r="P110">
        <v>4903.9117647058811</v>
      </c>
      <c r="Q110" s="4">
        <v>18443</v>
      </c>
      <c r="R110">
        <f t="shared" si="4"/>
        <v>0.26589555737710141</v>
      </c>
      <c r="X110">
        <f>VLOOKUP(B110,[3]分省年度数据!$A$1:$IV$65536,9,FALSE)</f>
        <v>115.61</v>
      </c>
      <c r="Y110">
        <f>VLOOKUP(B110,[4]分省年度数据!$A$1:$IV$65536,9,FALSE)</f>
        <v>20794</v>
      </c>
      <c r="Z110">
        <f>VLOOKUP(B110,[5]分省年度数据!$A$1:$O$65536,9,FALSE)</f>
        <v>71271</v>
      </c>
      <c r="AA110">
        <f>VLOOKUP($B110,[6]分省年度数据!$A$1:$IV$65536,9,FALSE)</f>
        <v>52.15</v>
      </c>
      <c r="AB110">
        <f>VLOOKUP($B110,[7]分省年度数据!$A$1:$IV$65536,9,FALSE)</f>
        <v>57</v>
      </c>
      <c r="AC110">
        <f>VLOOKUP($B110,[8]分省年度数据!$A$1:$IV$65536,9,FALSE)</f>
        <v>9.67</v>
      </c>
      <c r="AD110">
        <f>VLOOKUP($B110,[9]分省年度数据!$A$1:$IV$65536,9,FALSE)</f>
        <v>778.01</v>
      </c>
      <c r="AE110">
        <f>VLOOKUP($B110,[10]分省年度数据!$A$1:$IV$65536,9,FALSE)</f>
        <v>16.93</v>
      </c>
      <c r="AF110">
        <f>VLOOKUP($B110,[11]分省年度数据!$A$1:$IV$65536,9,FALSE)</f>
        <v>14.52</v>
      </c>
      <c r="AG110">
        <f>VLOOKUP($B110,[12]分省年度数据!$A$1:$IV$65536,9,FALSE)</f>
        <v>19.079999999999998</v>
      </c>
      <c r="AH110">
        <f>VLOOKUP($B110,[13]分省年度数据!$A$1:$IV$65536,9,FALSE)</f>
        <v>18902582</v>
      </c>
      <c r="AI110">
        <f>VLOOKUP($B110,[14]分省年度数据!$A$1:$IV$65536,9,FALSE)</f>
        <v>1343.76</v>
      </c>
      <c r="AJ110">
        <f>VLOOKUP($B110,[15]分省年度数据!$A$1:$IV$65536,9,FALSE)</f>
        <v>5825</v>
      </c>
    </row>
    <row r="111" spans="1:36" x14ac:dyDescent="0.2">
      <c r="A111">
        <v>42</v>
      </c>
      <c r="B111" t="s">
        <v>17</v>
      </c>
      <c r="C111">
        <v>2016</v>
      </c>
      <c r="D111" t="s">
        <v>35</v>
      </c>
      <c r="H111">
        <f>VLOOKUP(B111,[1]分省年度数据!$A$1:$IV$65536,9,FALSE)</f>
        <v>5885</v>
      </c>
      <c r="I111" s="2">
        <f>VLOOKUP(B111,[2]分省年度数据!$A$1:$IV$65536,9,FALSE)</f>
        <v>2331</v>
      </c>
      <c r="J111" s="2">
        <f t="shared" si="6"/>
        <v>0.39609175870858115</v>
      </c>
      <c r="P111">
        <v>4851.0208333333312</v>
      </c>
      <c r="Q111" s="4">
        <v>21787</v>
      </c>
      <c r="R111">
        <f t="shared" si="4"/>
        <v>0.22265666834962736</v>
      </c>
      <c r="X111">
        <f>VLOOKUP(B111,[3]分省年度数据!$A$1:$IV$65536,9,FALSE)</f>
        <v>204.26</v>
      </c>
      <c r="Y111">
        <f>VLOOKUP(B111,[4]分省年度数据!$A$1:$IV$65536,9,FALSE)</f>
        <v>18646</v>
      </c>
      <c r="Z111">
        <f>VLOOKUP(B111,[5]分省年度数据!$A$1:$O$65536,9,FALSE)</f>
        <v>36354</v>
      </c>
      <c r="AA111">
        <f>VLOOKUP($B111,[6]分省年度数据!$A$1:$IV$65536,9,FALSE)</f>
        <v>36.06</v>
      </c>
      <c r="AB111">
        <f>VLOOKUP($B111,[7]分省年度数据!$A$1:$IV$65536,9,FALSE)</f>
        <v>65</v>
      </c>
      <c r="AC111">
        <f>VLOOKUP($B111,[8]分省年度数据!$A$1:$IV$65536,9,FALSE)</f>
        <v>9.68</v>
      </c>
      <c r="AD111">
        <f>VLOOKUP($B111,[9]分省年度数据!$A$1:$IV$65536,9,FALSE)</f>
        <v>588.9</v>
      </c>
      <c r="AE111">
        <f>VLOOKUP($B111,[10]分省年度数据!$A$1:$IV$65536,9,FALSE)</f>
        <v>12.7</v>
      </c>
      <c r="AF111">
        <f>VLOOKUP($B111,[11]分省年度数据!$A$1:$IV$65536,9,FALSE)</f>
        <v>10.95</v>
      </c>
      <c r="AG111">
        <f>VLOOKUP($B111,[12]分省年度数据!$A$1:$IV$65536,9,FALSE)</f>
        <v>17.13</v>
      </c>
      <c r="AH111">
        <f>VLOOKUP($B111,[13]分省年度数据!$A$1:$IV$65536,9,FALSE)</f>
        <v>13009264</v>
      </c>
      <c r="AI111">
        <f>VLOOKUP($B111,[14]分省年度数据!$A$1:$IV$65536,9,FALSE)</f>
        <v>1047.3699999999999</v>
      </c>
      <c r="AJ111">
        <f>VLOOKUP($B111,[15]分省年度数据!$A$1:$IV$65536,9,FALSE)</f>
        <v>16908</v>
      </c>
    </row>
    <row r="112" spans="1:36" x14ac:dyDescent="0.2">
      <c r="A112">
        <v>43</v>
      </c>
      <c r="B112" t="s">
        <v>18</v>
      </c>
      <c r="C112">
        <v>2016</v>
      </c>
      <c r="D112" t="s">
        <v>35</v>
      </c>
      <c r="H112">
        <f>VLOOKUP(B112,[1]分省年度数据!$A$1:$IV$65536,9,FALSE)</f>
        <v>6625</v>
      </c>
      <c r="I112" s="2">
        <f>VLOOKUP(B112,[2]分省年度数据!$A$1:$IV$65536,9,FALSE)</f>
        <v>1660.1</v>
      </c>
      <c r="J112" s="2">
        <f t="shared" si="6"/>
        <v>0.25058113207547167</v>
      </c>
      <c r="P112">
        <v>4079.4038461538462</v>
      </c>
      <c r="Q112" s="4">
        <v>21115</v>
      </c>
      <c r="R112">
        <f t="shared" si="4"/>
        <v>0.19319932967813622</v>
      </c>
      <c r="X112">
        <f>VLOOKUP(B112,[3]分省年度数据!$A$1:$IV$65536,9,FALSE)</f>
        <v>217.12</v>
      </c>
      <c r="Y112">
        <f>VLOOKUP(B112,[4]分省年度数据!$A$1:$IV$65536,9,FALSE)</f>
        <v>17710</v>
      </c>
      <c r="Z112">
        <f>VLOOKUP(B112,[5]分省年度数据!$A$1:$O$65536,9,FALSE)</f>
        <v>61055</v>
      </c>
      <c r="AA112">
        <f>VLOOKUP($B112,[6]分省年度数据!$A$1:$IV$65536,9,FALSE)</f>
        <v>42.58</v>
      </c>
      <c r="AB112">
        <f>VLOOKUP($B112,[7]分省年度数据!$A$1:$IV$65536,9,FALSE)</f>
        <v>58</v>
      </c>
      <c r="AC112">
        <f>VLOOKUP($B112,[8]分省年度数据!$A$1:$IV$65536,9,FALSE)</f>
        <v>9.51</v>
      </c>
      <c r="AD112">
        <f>VLOOKUP($B112,[9]分省年度数据!$A$1:$IV$65536,9,FALSE)</f>
        <v>546.27</v>
      </c>
      <c r="AE112">
        <f>VLOOKUP($B112,[10]分省年度数据!$A$1:$IV$65536,9,FALSE)</f>
        <v>15.36</v>
      </c>
      <c r="AF112">
        <f>VLOOKUP($B112,[11]分省年度数据!$A$1:$IV$65536,9,FALSE)</f>
        <v>13.29</v>
      </c>
      <c r="AG112">
        <f>VLOOKUP($B112,[12]分省年度数据!$A$1:$IV$65536,9,FALSE)</f>
        <v>19.78</v>
      </c>
      <c r="AH112">
        <f>VLOOKUP($B112,[13]分省年度数据!$A$1:$IV$65536,9,FALSE)</f>
        <v>13781959</v>
      </c>
      <c r="AI112">
        <f>VLOOKUP($B112,[14]分省年度数据!$A$1:$IV$65536,9,FALSE)</f>
        <v>1032.3699999999999</v>
      </c>
      <c r="AJ112">
        <f>VLOOKUP($B112,[15]分省年度数据!$A$1:$IV$65536,9,FALSE)</f>
        <v>7359</v>
      </c>
    </row>
    <row r="113" spans="1:36" x14ac:dyDescent="0.2">
      <c r="A113">
        <v>44</v>
      </c>
      <c r="B113" t="s">
        <v>19</v>
      </c>
      <c r="C113">
        <v>2016</v>
      </c>
      <c r="D113" t="s">
        <v>35</v>
      </c>
      <c r="H113">
        <f>VLOOKUP(B113,[1]分省年度数据!$A$1:$IV$65536,9,FALSE)</f>
        <v>11908</v>
      </c>
      <c r="I113" s="2">
        <f>VLOOKUP(B113,[2]分省年度数据!$A$1:$IV$65536,9,FALSE)</f>
        <v>618.5</v>
      </c>
      <c r="J113" s="2">
        <f t="shared" si="6"/>
        <v>5.1939872354719516E-2</v>
      </c>
      <c r="P113">
        <v>12795.475</v>
      </c>
      <c r="Q113" s="4">
        <v>30296</v>
      </c>
      <c r="R113">
        <f t="shared" si="4"/>
        <v>0.42234865988909426</v>
      </c>
      <c r="X113">
        <f>VLOOKUP(B113,[3]分省年度数据!$A$1:$IV$65536,9,FALSE)</f>
        <v>246.14</v>
      </c>
      <c r="Y113">
        <f>VLOOKUP(B113,[4]分省年度数据!$A$1:$IV$65536,9,FALSE)</f>
        <v>102075</v>
      </c>
      <c r="Z113">
        <f>VLOOKUP(B113,[5]分省年度数据!$A$1:$O$65536,9,FALSE)</f>
        <v>49079</v>
      </c>
      <c r="AA113">
        <f>VLOOKUP($B113,[6]分省年度数据!$A$1:$IV$65536,9,FALSE)</f>
        <v>46.51</v>
      </c>
      <c r="AB113">
        <f>VLOOKUP($B113,[7]分省年度数据!$A$1:$IV$65536,9,FALSE)</f>
        <v>60</v>
      </c>
      <c r="AC113">
        <f>VLOOKUP($B113,[8]分省年度数据!$A$1:$IV$65536,9,FALSE)</f>
        <v>8.7899999999999991</v>
      </c>
      <c r="AD113">
        <f>VLOOKUP($B113,[9]分省年度数据!$A$1:$IV$65536,9,FALSE)</f>
        <v>1121.83</v>
      </c>
      <c r="AE113">
        <f>VLOOKUP($B113,[10]分省年度数据!$A$1:$IV$65536,9,FALSE)</f>
        <v>13.02</v>
      </c>
      <c r="AF113">
        <f>VLOOKUP($B113,[11]分省年度数据!$A$1:$IV$65536,9,FALSE)</f>
        <v>12.61</v>
      </c>
      <c r="AG113">
        <f>VLOOKUP($B113,[12]分省年度数据!$A$1:$IV$65536,9,FALSE)</f>
        <v>18.600000000000001</v>
      </c>
      <c r="AH113">
        <f>VLOOKUP($B113,[13]分省年度数据!$A$1:$IV$65536,9,FALSE)</f>
        <v>33675376</v>
      </c>
      <c r="AI113">
        <f>VLOOKUP($B113,[14]分省年度数据!$A$1:$IV$65536,9,FALSE)</f>
        <v>2318.4699999999998</v>
      </c>
      <c r="AJ113">
        <f>VLOOKUP($B113,[15]分省年度数据!$A$1:$IV$65536,9,FALSE)</f>
        <v>24773</v>
      </c>
    </row>
    <row r="114" spans="1:36" x14ac:dyDescent="0.2">
      <c r="A114">
        <v>45</v>
      </c>
      <c r="B114" t="s">
        <v>20</v>
      </c>
      <c r="C114">
        <v>2016</v>
      </c>
      <c r="D114" t="s">
        <v>35</v>
      </c>
      <c r="H114">
        <f>VLOOKUP(B114,[1]分省年度数据!$A$1:$IV$65536,9,FALSE)</f>
        <v>4857</v>
      </c>
      <c r="I114" s="2">
        <f>VLOOKUP(B114,[2]分省年度数据!$A$1:$IV$65536,9,FALSE)</f>
        <v>301.60000000000002</v>
      </c>
      <c r="J114" s="2">
        <f t="shared" si="6"/>
        <v>6.2095943998352894E-2</v>
      </c>
      <c r="P114">
        <v>4810.4666666666681</v>
      </c>
      <c r="Q114" s="4">
        <v>18305</v>
      </c>
      <c r="R114">
        <f t="shared" si="4"/>
        <v>0.26279522899025776</v>
      </c>
      <c r="X114">
        <f>VLOOKUP(B114,[3]分省年度数据!$A$1:$IV$65536,9,FALSE)</f>
        <v>256.38</v>
      </c>
      <c r="Y114">
        <f>VLOOKUP(B114,[4]分省年度数据!$A$1:$IV$65536,9,FALSE)</f>
        <v>13111</v>
      </c>
      <c r="Z114">
        <f>VLOOKUP(B114,[5]分省年度数据!$A$1:$O$65536,9,FALSE)</f>
        <v>34253</v>
      </c>
      <c r="AA114">
        <f>VLOOKUP($B114,[6]分省年度数据!$A$1:$IV$65536,9,FALSE)</f>
        <v>22.45</v>
      </c>
      <c r="AB114">
        <f>VLOOKUP($B114,[7]分省年度数据!$A$1:$IV$65536,9,FALSE)</f>
        <v>60</v>
      </c>
      <c r="AC114">
        <f>VLOOKUP($B114,[8]分省年度数据!$A$1:$IV$65536,9,FALSE)</f>
        <v>8.65</v>
      </c>
      <c r="AD114">
        <f>VLOOKUP($B114,[9]分省年度数据!$A$1:$IV$65536,9,FALSE)</f>
        <v>468.18</v>
      </c>
      <c r="AE114">
        <f>VLOOKUP($B114,[10]分省年度数据!$A$1:$IV$65536,9,FALSE)</f>
        <v>17.22</v>
      </c>
      <c r="AF114">
        <f>VLOOKUP($B114,[11]分省年度数据!$A$1:$IV$65536,9,FALSE)</f>
        <v>16.100000000000001</v>
      </c>
      <c r="AG114">
        <f>VLOOKUP($B114,[12]分省年度数据!$A$1:$IV$65536,9,FALSE)</f>
        <v>19.41</v>
      </c>
      <c r="AH114">
        <f>VLOOKUP($B114,[13]分省年度数据!$A$1:$IV$65536,9,FALSE)</f>
        <v>10914241</v>
      </c>
      <c r="AI114">
        <f>VLOOKUP($B114,[14]分省年度数据!$A$1:$IV$65536,9,FALSE)</f>
        <v>854.55</v>
      </c>
      <c r="AJ114">
        <f>VLOOKUP($B114,[15]分省年度数据!$A$1:$IV$65536,9,FALSE)</f>
        <v>3842</v>
      </c>
    </row>
    <row r="115" spans="1:36" x14ac:dyDescent="0.2">
      <c r="A115">
        <v>46</v>
      </c>
      <c r="B115" t="s">
        <v>21</v>
      </c>
      <c r="C115">
        <v>2016</v>
      </c>
      <c r="D115" t="s">
        <v>35</v>
      </c>
      <c r="H115">
        <f>VLOOKUP(B115,[1]分省年度数据!$A$1:$IV$65536,9,FALSE)</f>
        <v>957</v>
      </c>
      <c r="I115" s="2">
        <f>VLOOKUP(B115,[2]分省年度数据!$A$1:$IV$65536,9,FALSE)</f>
        <v>457.3</v>
      </c>
      <c r="J115" s="2">
        <f t="shared" si="6"/>
        <v>0.47784743991640544</v>
      </c>
      <c r="P115">
        <v>11187.08333333335</v>
      </c>
      <c r="Q115" s="4">
        <v>20653</v>
      </c>
      <c r="R115">
        <f t="shared" si="4"/>
        <v>0.5416686841298286</v>
      </c>
      <c r="X115">
        <f>VLOOKUP(B115,[3]分省年度数据!$A$1:$IV$65536,9,FALSE)</f>
        <v>253.06</v>
      </c>
      <c r="Y115">
        <f>VLOOKUP(B115,[4]分省年度数据!$A$1:$IV$65536,9,FALSE)</f>
        <v>5866</v>
      </c>
      <c r="Z115">
        <f>VLOOKUP(B115,[5]分省年度数据!$A$1:$O$65536,9,FALSE)</f>
        <v>5144</v>
      </c>
      <c r="AA115">
        <f>VLOOKUP($B115,[6]分省年度数据!$A$1:$IV$65536,9,FALSE)</f>
        <v>4.03</v>
      </c>
      <c r="AB115">
        <f>VLOOKUP($B115,[7]分省年度数据!$A$1:$IV$65536,9,FALSE)</f>
        <v>63</v>
      </c>
      <c r="AC115">
        <f>VLOOKUP($B115,[8]分省年度数据!$A$1:$IV$65536,9,FALSE)</f>
        <v>9.02</v>
      </c>
      <c r="AD115">
        <f>VLOOKUP($B115,[9]分省年度数据!$A$1:$IV$65536,9,FALSE)</f>
        <v>114.17</v>
      </c>
      <c r="AE115">
        <f>VLOOKUP($B115,[10]分省年度数据!$A$1:$IV$65536,9,FALSE)</f>
        <v>13.28</v>
      </c>
      <c r="AF115">
        <f>VLOOKUP($B115,[11]分省年度数据!$A$1:$IV$65536,9,FALSE)</f>
        <v>12.51</v>
      </c>
      <c r="AG115">
        <f>VLOOKUP($B115,[12]分省年度数据!$A$1:$IV$65536,9,FALSE)</f>
        <v>16.18</v>
      </c>
      <c r="AH115">
        <f>VLOOKUP($B115,[13]分省年度数据!$A$1:$IV$65536,9,FALSE)</f>
        <v>3068767</v>
      </c>
      <c r="AI115">
        <f>VLOOKUP($B115,[14]分省年度数据!$A$1:$IV$65536,9,FALSE)</f>
        <v>214.24</v>
      </c>
      <c r="AJ115">
        <f>VLOOKUP($B115,[15]分省年度数据!$A$1:$IV$65536,9,FALSE)</f>
        <v>2045</v>
      </c>
    </row>
    <row r="116" spans="1:36" x14ac:dyDescent="0.2">
      <c r="A116">
        <v>50</v>
      </c>
      <c r="B116" t="s">
        <v>22</v>
      </c>
      <c r="C116">
        <v>2016</v>
      </c>
      <c r="D116" t="s">
        <v>36</v>
      </c>
      <c r="H116">
        <f>VLOOKUP(B116,[1]分省年度数据!$A$1:$IV$65536,9,FALSE)</f>
        <v>3110</v>
      </c>
      <c r="I116" s="2">
        <f>VLOOKUP(B116,[2]分省年度数据!$A$1:$IV$65536,9,FALSE)</f>
        <v>371.8</v>
      </c>
      <c r="J116" s="2">
        <f t="shared" si="6"/>
        <v>0.11954983922829582</v>
      </c>
      <c r="P116">
        <v>7095.1666666666697</v>
      </c>
      <c r="Q116" s="4">
        <v>22034</v>
      </c>
      <c r="R116">
        <f t="shared" si="4"/>
        <v>0.32200992405676088</v>
      </c>
      <c r="X116">
        <f>VLOOKUP(B116,[3]分省年度数据!$A$1:$IV$65536,9,FALSE)</f>
        <v>151.6</v>
      </c>
      <c r="Y116">
        <f>VLOOKUP(B116,[4]分省年度数据!$A$1:$IV$65536,9,FALSE)</f>
        <v>14352</v>
      </c>
      <c r="Z116">
        <f>VLOOKUP(B116,[5]分省年度数据!$A$1:$O$65536,9,FALSE)</f>
        <v>19933</v>
      </c>
      <c r="AA116">
        <f>VLOOKUP($B116,[6]分省年度数据!$A$1:$IV$65536,9,FALSE)</f>
        <v>19.09</v>
      </c>
      <c r="AB116">
        <f>VLOOKUP($B116,[7]分省年度数据!$A$1:$IV$65536,9,FALSE)</f>
        <v>59</v>
      </c>
      <c r="AC116">
        <f>VLOOKUP($B116,[8]分省年度数据!$A$1:$IV$65536,9,FALSE)</f>
        <v>9.17</v>
      </c>
      <c r="AD116">
        <f>VLOOKUP($B116,[9]分省年度数据!$A$1:$IV$65536,9,FALSE)</f>
        <v>331.18</v>
      </c>
      <c r="AE116">
        <f>VLOOKUP($B116,[10]分省年度数据!$A$1:$IV$65536,9,FALSE)</f>
        <v>15.21</v>
      </c>
      <c r="AF116">
        <f>VLOOKUP($B116,[11]分省年度数据!$A$1:$IV$65536,9,FALSE)</f>
        <v>12.82</v>
      </c>
      <c r="AG116">
        <f>VLOOKUP($B116,[12]分省年度数据!$A$1:$IV$65536,9,FALSE)</f>
        <v>17.05</v>
      </c>
      <c r="AH116">
        <f>VLOOKUP($B116,[13]分省年度数据!$A$1:$IV$65536,9,FALSE)</f>
        <v>8863208</v>
      </c>
      <c r="AI116">
        <f>VLOOKUP($B116,[14]分省年度数据!$A$1:$IV$65536,9,FALSE)</f>
        <v>575.17999999999995</v>
      </c>
      <c r="AJ116">
        <f>VLOOKUP($B116,[15]分省年度数据!$A$1:$IV$65536,9,FALSE)</f>
        <v>4724</v>
      </c>
    </row>
    <row r="117" spans="1:36" x14ac:dyDescent="0.2">
      <c r="A117">
        <v>51</v>
      </c>
      <c r="B117" t="s">
        <v>23</v>
      </c>
      <c r="C117">
        <v>2016</v>
      </c>
      <c r="D117" t="s">
        <v>36</v>
      </c>
      <c r="H117">
        <f>VLOOKUP(B117,[1]分省年度数据!$A$1:$IV$65536,9,FALSE)</f>
        <v>8251</v>
      </c>
      <c r="I117" s="2">
        <f>VLOOKUP(B117,[2]分省年度数据!$A$1:$IV$65536,9,FALSE)</f>
        <v>741.7</v>
      </c>
      <c r="J117" s="2">
        <f t="shared" si="6"/>
        <v>8.989213428675312E-2</v>
      </c>
      <c r="P117">
        <v>4907.6019607843127</v>
      </c>
      <c r="Q117" s="4">
        <v>18808</v>
      </c>
      <c r="R117">
        <f t="shared" si="4"/>
        <v>0.26093162275543985</v>
      </c>
      <c r="X117">
        <f>VLOOKUP(B117,[3]分省年度数据!$A$1:$IV$65536,9,FALSE)</f>
        <v>214.64</v>
      </c>
      <c r="Y117">
        <f>VLOOKUP(B117,[4]分省年度数据!$A$1:$IV$65536,9,FALSE)</f>
        <v>24804</v>
      </c>
      <c r="Z117">
        <f>VLOOKUP(B117,[5]分省年度数据!$A$1:$O$65536,9,FALSE)</f>
        <v>79513</v>
      </c>
      <c r="AA117">
        <f>VLOOKUP($B117,[6]分省年度数据!$A$1:$IV$65536,9,FALSE)</f>
        <v>51.92</v>
      </c>
      <c r="AB117">
        <f>VLOOKUP($B117,[7]分省年度数据!$A$1:$IV$65536,9,FALSE)</f>
        <v>60</v>
      </c>
      <c r="AC117">
        <f>VLOOKUP($B117,[8]分省年度数据!$A$1:$IV$65536,9,FALSE)</f>
        <v>10.07</v>
      </c>
      <c r="AD117">
        <f>VLOOKUP($B117,[9]分省年度数据!$A$1:$IV$65536,9,FALSE)</f>
        <v>772.24</v>
      </c>
      <c r="AE117">
        <f>VLOOKUP($B117,[10]分省年度数据!$A$1:$IV$65536,9,FALSE)</f>
        <v>15.04</v>
      </c>
      <c r="AF117">
        <f>VLOOKUP($B117,[11]分省年度数据!$A$1:$IV$65536,9,FALSE)</f>
        <v>12.34</v>
      </c>
      <c r="AG117">
        <f>VLOOKUP($B117,[12]分省年度数据!$A$1:$IV$65536,9,FALSE)</f>
        <v>17.48</v>
      </c>
      <c r="AH117">
        <f>VLOOKUP($B117,[13]分省年度数据!$A$1:$IV$65536,9,FALSE)</f>
        <v>17620946</v>
      </c>
      <c r="AI117">
        <f>VLOOKUP($B117,[14]分省年度数据!$A$1:$IV$65536,9,FALSE)</f>
        <v>1301.8499999999999</v>
      </c>
      <c r="AJ117">
        <f>VLOOKUP($B117,[15]分省年度数据!$A$1:$IV$65536,9,FALSE)</f>
        <v>7527</v>
      </c>
    </row>
    <row r="118" spans="1:36" x14ac:dyDescent="0.2">
      <c r="A118">
        <v>52</v>
      </c>
      <c r="B118" t="s">
        <v>24</v>
      </c>
      <c r="C118">
        <v>2016</v>
      </c>
      <c r="D118" t="s">
        <v>36</v>
      </c>
      <c r="H118">
        <f>VLOOKUP(B118,[1]分省年度数据!$A$1:$IV$65536,9,FALSE)</f>
        <v>3758</v>
      </c>
      <c r="I118" s="2">
        <f>VLOOKUP(B118,[2]分省年度数据!$A$1:$IV$65536,9,FALSE)</f>
        <v>661.7</v>
      </c>
      <c r="J118" s="2">
        <f t="shared" si="6"/>
        <v>0.17607770090473657</v>
      </c>
      <c r="P118">
        <v>4848.3611111111104</v>
      </c>
      <c r="Q118" s="4">
        <v>15121</v>
      </c>
      <c r="R118">
        <f t="shared" si="4"/>
        <v>0.32063759745460685</v>
      </c>
      <c r="X118">
        <f>VLOOKUP(B118,[3]分省年度数据!$A$1:$IV$65536,9,FALSE)</f>
        <v>171.98</v>
      </c>
      <c r="Y118">
        <f>VLOOKUP(B118,[4]分省年度数据!$A$1:$IV$65536,9,FALSE)</f>
        <v>8656</v>
      </c>
      <c r="Z118">
        <f>VLOOKUP(B118,[5]分省年度数据!$A$1:$O$65536,9,FALSE)</f>
        <v>28017</v>
      </c>
      <c r="AA118">
        <f>VLOOKUP($B118,[6]分省年度数据!$A$1:$IV$65536,9,FALSE)</f>
        <v>21.03</v>
      </c>
      <c r="AB118">
        <f>VLOOKUP($B118,[7]分省年度数据!$A$1:$IV$65536,9,FALSE)</f>
        <v>58</v>
      </c>
      <c r="AC118">
        <f>VLOOKUP($B118,[8]分省年度数据!$A$1:$IV$65536,9,FALSE)</f>
        <v>8.5399999999999991</v>
      </c>
      <c r="AD118">
        <f>VLOOKUP($B118,[9]分省年度数据!$A$1:$IV$65536,9,FALSE)</f>
        <v>392.51</v>
      </c>
      <c r="AE118">
        <f>VLOOKUP($B118,[10]分省年度数据!$A$1:$IV$65536,9,FALSE)</f>
        <v>16.28</v>
      </c>
      <c r="AF118">
        <f>VLOOKUP($B118,[11]分省年度数据!$A$1:$IV$65536,9,FALSE)</f>
        <v>14.88</v>
      </c>
      <c r="AG118">
        <f>VLOOKUP($B118,[12]分省年度数据!$A$1:$IV$65536,9,FALSE)</f>
        <v>17.93</v>
      </c>
      <c r="AH118">
        <f>VLOOKUP($B118,[13]分省年度数据!$A$1:$IV$65536,9,FALSE)</f>
        <v>10335342</v>
      </c>
      <c r="AI118">
        <f>VLOOKUP($B118,[14]分省年度数据!$A$1:$IV$65536,9,FALSE)</f>
        <v>843.54</v>
      </c>
      <c r="AJ118">
        <f>VLOOKUP($B118,[15]分省年度数据!$A$1:$IV$65536,9,FALSE)</f>
        <v>12579</v>
      </c>
    </row>
    <row r="119" spans="1:36" x14ac:dyDescent="0.2">
      <c r="A119">
        <v>53</v>
      </c>
      <c r="B119" t="s">
        <v>25</v>
      </c>
      <c r="C119">
        <v>2016</v>
      </c>
      <c r="D119" t="s">
        <v>36</v>
      </c>
      <c r="H119">
        <f>VLOOKUP(B119,[1]分省年度数据!$A$1:$IV$65536,9,FALSE)</f>
        <v>4677</v>
      </c>
      <c r="I119" s="2">
        <f>VLOOKUP(B119,[2]分省年度数据!$A$1:$IV$65536,9,FALSE)</f>
        <v>1168.7</v>
      </c>
      <c r="J119" s="2">
        <f t="shared" si="6"/>
        <v>0.24988240324994657</v>
      </c>
      <c r="P119">
        <v>6063.8095238095248</v>
      </c>
      <c r="Q119" s="4">
        <v>16720</v>
      </c>
      <c r="R119">
        <f t="shared" si="4"/>
        <v>0.36266803372066536</v>
      </c>
      <c r="X119">
        <f>VLOOKUP(B119,[3]分省年度数据!$A$1:$IV$65536,9,FALSE)</f>
        <v>131.99</v>
      </c>
      <c r="Y119">
        <f>VLOOKUP(B119,[4]分省年度数据!$A$1:$IV$65536,9,FALSE)</f>
        <v>20775</v>
      </c>
      <c r="Z119">
        <f>VLOOKUP(B119,[5]分省年度数据!$A$1:$O$65536,9,FALSE)</f>
        <v>24234</v>
      </c>
      <c r="AA119">
        <f>VLOOKUP($B119,[6]分省年度数据!$A$1:$IV$65536,9,FALSE)</f>
        <v>25.36</v>
      </c>
      <c r="AB119">
        <f>VLOOKUP($B119,[7]分省年度数据!$A$1:$IV$65536,9,FALSE)</f>
        <v>52</v>
      </c>
      <c r="AC119">
        <f>VLOOKUP($B119,[8]分省年度数据!$A$1:$IV$65536,9,FALSE)</f>
        <v>8.5500000000000007</v>
      </c>
      <c r="AD119">
        <f>VLOOKUP($B119,[9]分省年度数据!$A$1:$IV$65536,9,FALSE)</f>
        <v>466.98</v>
      </c>
      <c r="AE119">
        <f>VLOOKUP($B119,[10]分省年度数据!$A$1:$IV$65536,9,FALSE)</f>
        <v>14.96</v>
      </c>
      <c r="AF119">
        <f>VLOOKUP($B119,[11]分省年度数据!$A$1:$IV$65536,9,FALSE)</f>
        <v>14.81</v>
      </c>
      <c r="AG119">
        <f>VLOOKUP($B119,[12]分省年度数据!$A$1:$IV$65536,9,FALSE)</f>
        <v>16.59</v>
      </c>
      <c r="AH119">
        <f>VLOOKUP($B119,[13]分省年度数据!$A$1:$IV$65536,9,FALSE)</f>
        <v>11886446</v>
      </c>
      <c r="AI119">
        <f>VLOOKUP($B119,[14]分省年度数据!$A$1:$IV$65536,9,FALSE)</f>
        <v>871.14</v>
      </c>
      <c r="AJ119">
        <f>VLOOKUP($B119,[15]分省年度数据!$A$1:$IV$65536,9,FALSE)</f>
        <v>5375</v>
      </c>
    </row>
    <row r="120" spans="1:36" x14ac:dyDescent="0.2">
      <c r="A120">
        <v>54</v>
      </c>
      <c r="B120" t="s">
        <v>26</v>
      </c>
      <c r="C120">
        <v>2016</v>
      </c>
      <c r="D120" t="s">
        <v>36</v>
      </c>
      <c r="H120">
        <f>VLOOKUP(B120,[1]分省年度数据!$A$1:$IV$65536,9,FALSE)</f>
        <v>340</v>
      </c>
      <c r="I120" s="2">
        <f>VLOOKUP(B120,[2]分省年度数据!$A$1:$IV$65536,9,FALSE)</f>
        <v>45.6</v>
      </c>
      <c r="J120" s="2">
        <f t="shared" si="6"/>
        <v>0.13411764705882354</v>
      </c>
      <c r="P120">
        <v>7261.8333333333303</v>
      </c>
      <c r="Q120" s="4">
        <v>13639</v>
      </c>
      <c r="R120">
        <f t="shared" si="4"/>
        <v>0.53243150768629155</v>
      </c>
      <c r="X120">
        <f>VLOOKUP(B120,[3]分省年度数据!$A$1:$IV$65536,9,FALSE)</f>
        <v>367.04</v>
      </c>
      <c r="Y120">
        <f>VLOOKUP(B120,[4]分省年度数据!$A$1:$IV$65536,9,FALSE)</f>
        <v>1035</v>
      </c>
      <c r="Z120">
        <f>VLOOKUP(B120,[5]分省年度数据!$A$1:$O$65536,9,FALSE)</f>
        <v>6835</v>
      </c>
      <c r="AA120">
        <f>VLOOKUP($B120,[6]分省年度数据!$A$1:$IV$65536,9,FALSE)</f>
        <v>1.45</v>
      </c>
      <c r="AB120">
        <f>VLOOKUP($B120,[7]分省年度数据!$A$1:$IV$65536,9,FALSE)</f>
        <v>45</v>
      </c>
      <c r="AC120">
        <f>VLOOKUP($B120,[8]分省年度数据!$A$1:$IV$65536,9,FALSE)</f>
        <v>9.18</v>
      </c>
      <c r="AD120">
        <f>VLOOKUP($B120,[9]分省年度数据!$A$1:$IV$65536,9,FALSE)</f>
        <v>69.97</v>
      </c>
      <c r="AE120">
        <f>VLOOKUP($B120,[10]分省年度数据!$A$1:$IV$65536,9,FALSE)</f>
        <v>11.41</v>
      </c>
      <c r="AF120">
        <f>VLOOKUP($B120,[11]分省年度数据!$A$1:$IV$65536,9,FALSE)</f>
        <v>11.96</v>
      </c>
      <c r="AG120">
        <f>VLOOKUP($B120,[12]分省年度数据!$A$1:$IV$65536,9,FALSE)</f>
        <v>14.37</v>
      </c>
      <c r="AH120">
        <f>VLOOKUP($B120,[13]分省年度数据!$A$1:$IV$65536,9,FALSE)</f>
        <v>1857714</v>
      </c>
      <c r="AI120">
        <f>VLOOKUP($B120,[14]分省年度数据!$A$1:$IV$65536,9,FALSE)</f>
        <v>169.64</v>
      </c>
      <c r="AJ120">
        <f>VLOOKUP($B120,[15]分省年度数据!$A$1:$IV$65536,9,FALSE)</f>
        <v>308</v>
      </c>
    </row>
    <row r="121" spans="1:36" x14ac:dyDescent="0.2">
      <c r="A121">
        <v>61</v>
      </c>
      <c r="B121" t="s">
        <v>27</v>
      </c>
      <c r="C121">
        <v>2016</v>
      </c>
      <c r="D121" t="s">
        <v>37</v>
      </c>
      <c r="H121">
        <f>VLOOKUP(B121,[1]分省年度数据!$A$1:$IV$65536,9,FALSE)</f>
        <v>3874</v>
      </c>
      <c r="I121" s="2">
        <f>VLOOKUP(B121,[2]分省年度数据!$A$1:$IV$65536,9,FALSE)</f>
        <v>543.9</v>
      </c>
      <c r="J121" s="2">
        <f t="shared" si="6"/>
        <v>0.1403975219411461</v>
      </c>
      <c r="P121">
        <v>4808.6805555555566</v>
      </c>
      <c r="Q121" s="4">
        <v>18874</v>
      </c>
      <c r="R121">
        <f t="shared" si="4"/>
        <v>0.25477803091848872</v>
      </c>
      <c r="X121">
        <f>VLOOKUP(B121,[3]分省年度数据!$A$1:$IV$65536,9,FALSE)</f>
        <v>159.27000000000001</v>
      </c>
      <c r="Y121">
        <f>VLOOKUP(B121,[4]分省年度数据!$A$1:$IV$65536,9,FALSE)</f>
        <v>10453</v>
      </c>
      <c r="Z121">
        <f>VLOOKUP(B121,[5]分省年度数据!$A$1:$O$65536,9,FALSE)</f>
        <v>36598</v>
      </c>
      <c r="AA121">
        <f>VLOOKUP($B121,[6]分省年度数据!$A$1:$IV$65536,9,FALSE)</f>
        <v>22.54</v>
      </c>
      <c r="AB121">
        <f>VLOOKUP($B121,[7]分省年度数据!$A$1:$IV$65536,9,FALSE)</f>
        <v>76</v>
      </c>
      <c r="AC121">
        <f>VLOOKUP($B121,[8]分省年度数据!$A$1:$IV$65536,9,FALSE)</f>
        <v>9.16</v>
      </c>
      <c r="AD121">
        <f>VLOOKUP($B121,[9]分省年度数据!$A$1:$IV$65536,9,FALSE)</f>
        <v>381.66</v>
      </c>
      <c r="AE121">
        <f>VLOOKUP($B121,[10]分省年度数据!$A$1:$IV$65536,9,FALSE)</f>
        <v>13.63</v>
      </c>
      <c r="AF121">
        <f>VLOOKUP($B121,[11]分省年度数据!$A$1:$IV$65536,9,FALSE)</f>
        <v>10.31</v>
      </c>
      <c r="AG121">
        <f>VLOOKUP($B121,[12]分省年度数据!$A$1:$IV$65536,9,FALSE)</f>
        <v>15.48</v>
      </c>
      <c r="AH121">
        <f>VLOOKUP($B121,[13]分省年度数据!$A$1:$IV$65536,9,FALSE)</f>
        <v>10049114</v>
      </c>
      <c r="AI121">
        <f>VLOOKUP($B121,[14]分省年度数据!$A$1:$IV$65536,9,FALSE)</f>
        <v>777.53</v>
      </c>
      <c r="AJ121">
        <f>VLOOKUP($B121,[15]分省年度数据!$A$1:$IV$65536,9,FALSE)</f>
        <v>5914</v>
      </c>
    </row>
    <row r="122" spans="1:36" x14ac:dyDescent="0.2">
      <c r="A122">
        <v>62</v>
      </c>
      <c r="B122" t="s">
        <v>28</v>
      </c>
      <c r="C122">
        <v>2016</v>
      </c>
      <c r="D122" t="s">
        <v>37</v>
      </c>
      <c r="H122">
        <f>VLOOKUP(B122,[1]分省年度数据!$A$1:$IV$65536,9,FALSE)</f>
        <v>2520</v>
      </c>
      <c r="I122" s="2">
        <f>VLOOKUP(B122,[2]分省年度数据!$A$1:$IV$65536,9,FALSE)</f>
        <v>997.8</v>
      </c>
      <c r="J122" s="2">
        <f t="shared" si="6"/>
        <v>0.39595238095238094</v>
      </c>
      <c r="P122">
        <v>5795.0452380952383</v>
      </c>
      <c r="Q122" s="4">
        <v>14670</v>
      </c>
      <c r="R122">
        <f t="shared" si="4"/>
        <v>0.39502694192878246</v>
      </c>
      <c r="X122">
        <f>VLOOKUP(B122,[3]分省年度数据!$A$1:$IV$65536,9,FALSE)</f>
        <v>125.28</v>
      </c>
      <c r="Y122">
        <f>VLOOKUP(B122,[4]分省年度数据!$A$1:$IV$65536,9,FALSE)</f>
        <v>6429</v>
      </c>
      <c r="Z122">
        <f>VLOOKUP(B122,[5]分省年度数据!$A$1:$O$65536,9,FALSE)</f>
        <v>28197</v>
      </c>
      <c r="AA122">
        <f>VLOOKUP($B122,[6]分省年度数据!$A$1:$IV$65536,9,FALSE)</f>
        <v>13.43</v>
      </c>
      <c r="AB122">
        <f>VLOOKUP($B122,[7]分省年度数据!$A$1:$IV$65536,9,FALSE)</f>
        <v>52</v>
      </c>
      <c r="AC122">
        <f>VLOOKUP($B122,[8]分省年度数据!$A$1:$IV$65536,9,FALSE)</f>
        <v>9.08</v>
      </c>
      <c r="AD122">
        <f>VLOOKUP($B122,[9]分省年度数据!$A$1:$IV$65536,9,FALSE)</f>
        <v>273.25</v>
      </c>
      <c r="AE122">
        <f>VLOOKUP($B122,[10]分省年度数据!$A$1:$IV$65536,9,FALSE)</f>
        <v>13.38</v>
      </c>
      <c r="AF122">
        <f>VLOOKUP($B122,[11]分省年度数据!$A$1:$IV$65536,9,FALSE)</f>
        <v>10.64</v>
      </c>
      <c r="AG122">
        <f>VLOOKUP($B122,[12]分省年度数据!$A$1:$IV$65536,9,FALSE)</f>
        <v>12.91</v>
      </c>
      <c r="AH122">
        <f>VLOOKUP($B122,[13]分省年度数据!$A$1:$IV$65536,9,FALSE)</f>
        <v>6706137</v>
      </c>
      <c r="AI122">
        <f>VLOOKUP($B122,[14]分省年度数据!$A$1:$IV$65536,9,FALSE)</f>
        <v>548.95000000000005</v>
      </c>
      <c r="AJ122">
        <f>VLOOKUP($B122,[15]分省年度数据!$A$1:$IV$65536,9,FALSE)</f>
        <v>2899</v>
      </c>
    </row>
    <row r="123" spans="1:36" x14ac:dyDescent="0.2">
      <c r="A123">
        <v>63</v>
      </c>
      <c r="B123" t="s">
        <v>29</v>
      </c>
      <c r="C123">
        <v>2016</v>
      </c>
      <c r="D123" t="s">
        <v>37</v>
      </c>
      <c r="H123">
        <f>VLOOKUP(B123,[1]分省年度数据!$A$1:$IV$65536,9,FALSE)</f>
        <v>582</v>
      </c>
      <c r="I123" s="2">
        <f>VLOOKUP(B123,[2]分省年度数据!$A$1:$IV$65536,9,FALSE)</f>
        <v>124.4</v>
      </c>
      <c r="J123" s="2">
        <f t="shared" si="6"/>
        <v>0.21374570446735397</v>
      </c>
      <c r="P123">
        <v>6193.5833333333303</v>
      </c>
      <c r="Q123" s="4">
        <v>17302</v>
      </c>
      <c r="R123">
        <f t="shared" si="4"/>
        <v>0.35796921357839151</v>
      </c>
      <c r="X123">
        <f>VLOOKUP(B123,[3]分省年度数据!$A$1:$IV$65536,9,FALSE)</f>
        <v>170.3</v>
      </c>
      <c r="Y123">
        <f>VLOOKUP(B123,[4]分省年度数据!$A$1:$IV$65536,9,FALSE)</f>
        <v>3039</v>
      </c>
      <c r="Z123">
        <f>VLOOKUP(B123,[5]分省年度数据!$A$1:$O$65536,9,FALSE)</f>
        <v>6291</v>
      </c>
      <c r="AA123">
        <f>VLOOKUP($B123,[6]分省年度数据!$A$1:$IV$65536,9,FALSE)</f>
        <v>3.47</v>
      </c>
      <c r="AB123">
        <f>VLOOKUP($B123,[7]分省年度数据!$A$1:$IV$65536,9,FALSE)</f>
        <v>62</v>
      </c>
      <c r="AC123">
        <f>VLOOKUP($B123,[8]分省年度数据!$A$1:$IV$65536,9,FALSE)</f>
        <v>9.27</v>
      </c>
      <c r="AD123">
        <f>VLOOKUP($B123,[9]分省年度数据!$A$1:$IV$65536,9,FALSE)</f>
        <v>103.06</v>
      </c>
      <c r="AE123">
        <f>VLOOKUP($B123,[10]分省年度数据!$A$1:$IV$65536,9,FALSE)</f>
        <v>13.48</v>
      </c>
      <c r="AF123">
        <f>VLOOKUP($B123,[11]分省年度数据!$A$1:$IV$65536,9,FALSE)</f>
        <v>12.86</v>
      </c>
      <c r="AG123">
        <f>VLOOKUP($B123,[12]分省年度数据!$A$1:$IV$65536,9,FALSE)</f>
        <v>17.34</v>
      </c>
      <c r="AH123">
        <f>VLOOKUP($B123,[13]分省年度数据!$A$1:$IV$65536,9,FALSE)</f>
        <v>2162973</v>
      </c>
      <c r="AI123">
        <f>VLOOKUP($B123,[14]分省年度数据!$A$1:$IV$65536,9,FALSE)</f>
        <v>171.36</v>
      </c>
      <c r="AJ123">
        <f>VLOOKUP($B123,[15]分省年度数据!$A$1:$IV$65536,9,FALSE)</f>
        <v>1023</v>
      </c>
    </row>
    <row r="124" spans="1:36" x14ac:dyDescent="0.2">
      <c r="A124">
        <v>64</v>
      </c>
      <c r="B124" t="s">
        <v>30</v>
      </c>
      <c r="C124">
        <v>2016</v>
      </c>
      <c r="D124" t="s">
        <v>37</v>
      </c>
      <c r="H124">
        <f>VLOOKUP(B124,[1]分省年度数据!$A$1:$IV$65536,9,FALSE)</f>
        <v>695</v>
      </c>
      <c r="I124" s="2">
        <f>VLOOKUP(B124,[2]分省年度数据!$A$1:$IV$65536,9,FALSE)</f>
        <v>186.1</v>
      </c>
      <c r="J124" s="2">
        <f t="shared" si="6"/>
        <v>0.26776978417266184</v>
      </c>
      <c r="P124">
        <v>4337.4309764309764</v>
      </c>
      <c r="Q124" s="4">
        <v>18832</v>
      </c>
      <c r="R124">
        <f t="shared" si="4"/>
        <v>0.23032237555389637</v>
      </c>
      <c r="X124">
        <f>VLOOKUP(B124,[3]分省年度数据!$A$1:$IV$65536,9,FALSE)</f>
        <v>187.77</v>
      </c>
      <c r="Y124">
        <f>VLOOKUP(B124,[4]分省年度数据!$A$1:$IV$65536,9,FALSE)</f>
        <v>5019</v>
      </c>
      <c r="Z124">
        <f>VLOOKUP(B124,[5]分省年度数据!$A$1:$O$65536,9,FALSE)</f>
        <v>4254</v>
      </c>
      <c r="AA124">
        <f>VLOOKUP($B124,[6]分省年度数据!$A$1:$IV$65536,9,FALSE)</f>
        <v>3.63</v>
      </c>
      <c r="AB124">
        <f>VLOOKUP($B124,[7]分省年度数据!$A$1:$IV$65536,9,FALSE)</f>
        <v>66</v>
      </c>
      <c r="AC124">
        <f>VLOOKUP($B124,[8]分省年度数据!$A$1:$IV$65536,9,FALSE)</f>
        <v>9.31</v>
      </c>
      <c r="AD124">
        <f>VLOOKUP($B124,[9]分省年度数据!$A$1:$IV$65536,9,FALSE)</f>
        <v>82.03</v>
      </c>
      <c r="AE124">
        <f>VLOOKUP($B124,[10]分省年度数据!$A$1:$IV$65536,9,FALSE)</f>
        <v>14.29</v>
      </c>
      <c r="AF124">
        <f>VLOOKUP($B124,[11]分省年度数据!$A$1:$IV$65536,9,FALSE)</f>
        <v>13.92</v>
      </c>
      <c r="AG124">
        <f>VLOOKUP($B124,[12]分省年度数据!$A$1:$IV$65536,9,FALSE)</f>
        <v>17.09</v>
      </c>
      <c r="AH124">
        <f>VLOOKUP($B124,[13]分省年度数据!$A$1:$IV$65536,9,FALSE)</f>
        <v>2072544</v>
      </c>
      <c r="AI124">
        <f>VLOOKUP($B124,[14]分省年度数据!$A$1:$IV$65536,9,FALSE)</f>
        <v>152.57</v>
      </c>
      <c r="AJ124">
        <f>VLOOKUP($B124,[15]分省年度数据!$A$1:$IV$65536,9,FALSE)</f>
        <v>1606</v>
      </c>
    </row>
    <row r="125" spans="1:36" x14ac:dyDescent="0.2">
      <c r="A125">
        <v>65</v>
      </c>
      <c r="B125" t="s">
        <v>31</v>
      </c>
      <c r="C125">
        <v>2016</v>
      </c>
      <c r="D125" t="s">
        <v>37</v>
      </c>
      <c r="H125">
        <f>VLOOKUP(B125,[1]分省年度数据!$A$1:$IV$65536,9,FALSE)</f>
        <v>2428</v>
      </c>
      <c r="I125" s="2">
        <f>VLOOKUP(B125,[2]分省年度数据!$A$1:$IV$65536,9,FALSE)</f>
        <v>196.8</v>
      </c>
      <c r="J125" s="2">
        <f t="shared" si="6"/>
        <v>8.1054365733113684E-2</v>
      </c>
      <c r="P125">
        <v>5129.4722222222244</v>
      </c>
      <c r="Q125" s="4">
        <v>18355</v>
      </c>
      <c r="R125">
        <f t="shared" si="4"/>
        <v>0.2794591240654985</v>
      </c>
      <c r="X125">
        <f>VLOOKUP(B125,[3]分省年度数据!$A$1:$IV$65536,9,FALSE)</f>
        <v>167.2</v>
      </c>
      <c r="Y125">
        <f>VLOOKUP(B125,[4]分省年度数据!$A$1:$IV$65536,9,FALSE)</f>
        <v>8429</v>
      </c>
      <c r="Z125">
        <f>VLOOKUP(B125,[5]分省年度数据!$A$1:$O$65536,9,FALSE)</f>
        <v>18825</v>
      </c>
      <c r="AA125">
        <f>VLOOKUP($B125,[6]分省年度数据!$A$1:$IV$65536,9,FALSE)</f>
        <v>15.69</v>
      </c>
      <c r="AB125">
        <f>VLOOKUP($B125,[7]分省年度数据!$A$1:$IV$65536,9,FALSE)</f>
        <v>71</v>
      </c>
      <c r="AC125">
        <f>VLOOKUP($B125,[8]分省年度数据!$A$1:$IV$65536,9,FALSE)</f>
        <v>8.66</v>
      </c>
      <c r="AD125">
        <f>VLOOKUP($B125,[9]分省年度数据!$A$1:$IV$65536,9,FALSE)</f>
        <v>256.43</v>
      </c>
      <c r="AE125">
        <f>VLOOKUP($B125,[10]分省年度数据!$A$1:$IV$65536,9,FALSE)</f>
        <v>13.1</v>
      </c>
      <c r="AF125">
        <f>VLOOKUP($B125,[11]分省年度数据!$A$1:$IV$65536,9,FALSE)</f>
        <v>10.54</v>
      </c>
      <c r="AG125">
        <f>VLOOKUP($B125,[12]分省年度数据!$A$1:$IV$65536,9,FALSE)</f>
        <v>14.75</v>
      </c>
      <c r="AH125">
        <f>VLOOKUP($B125,[13]分省年度数据!$A$1:$IV$65536,9,FALSE)</f>
        <v>7823914</v>
      </c>
      <c r="AI125">
        <f>VLOOKUP($B125,[14]分省年度数据!$A$1:$IV$65536,9,FALSE)</f>
        <v>664.52</v>
      </c>
      <c r="AJ125">
        <f>VLOOKUP($B125,[15]分省年度数据!$A$1:$IV$65536,9,FALSE)</f>
        <v>5049</v>
      </c>
    </row>
    <row r="126" spans="1:36" x14ac:dyDescent="0.2">
      <c r="A126">
        <v>11</v>
      </c>
      <c r="B126" t="s">
        <v>1</v>
      </c>
      <c r="C126">
        <v>2018</v>
      </c>
      <c r="D126" t="s">
        <v>32</v>
      </c>
      <c r="H126">
        <f>VLOOKUP(B126,[1]分省年度数据!$A$1:$IV$65536,7,FALSE)</f>
        <v>2192</v>
      </c>
      <c r="I126" s="2">
        <f>VLOOKUP(B126,[2]分省年度数据!$A$1:$IV$65536,7,FALSE)</f>
        <v>15.7</v>
      </c>
      <c r="J126" s="2">
        <f t="shared" si="6"/>
        <v>7.1624087591240877E-3</v>
      </c>
      <c r="P126">
        <v>58649.166666666701</v>
      </c>
      <c r="Q126" s="4">
        <v>62361</v>
      </c>
      <c r="R126">
        <f t="shared" si="4"/>
        <v>0.94047829038448227</v>
      </c>
      <c r="X126">
        <f>VLOOKUP(B126,[3]分省年度数据!$A$1:$IV$65536,7,FALSE)</f>
        <v>198.7</v>
      </c>
      <c r="Y126">
        <f>VLOOKUP(B126,[4]分省年度数据!$A$1:$IV$65536,7,FALSE)</f>
        <v>19245</v>
      </c>
      <c r="Z126">
        <f>VLOOKUP(B126,[5]分省年度数据!$A$1:$O$65536,7,FALSE)</f>
        <v>10058</v>
      </c>
      <c r="AA126">
        <f>VLOOKUP($B126,[6]分省年度数据!$A$1:$IV$65536,7,FALSE)</f>
        <v>12.36</v>
      </c>
      <c r="AB126">
        <f>VLOOKUP($B126,[7]分省年度数据!$A$1:$IV$65536,7,FALSE)</f>
        <v>119</v>
      </c>
      <c r="AC126">
        <f>VLOOKUP($B126,[8]分省年度数据!$A$1:$IV$65536,7,FALSE)</f>
        <v>10.1</v>
      </c>
      <c r="AD126">
        <f>VLOOKUP($B126,[9]分省年度数据!$A$1:$IV$65536,7,FALSE)</f>
        <v>490.09</v>
      </c>
      <c r="AE126">
        <f>VLOOKUP($B126,[10]分省年度数据!$A$1:$IV$65536,7,FALSE)</f>
        <v>7.44</v>
      </c>
      <c r="AF126">
        <f>VLOOKUP($B126,[11]分省年度数据!$A$1:$IV$65536,7,FALSE)</f>
        <v>7.83</v>
      </c>
      <c r="AG126">
        <f>VLOOKUP($B126,[12]分省年度数据!$A$1:$IV$65536,7,FALSE)</f>
        <v>13.65</v>
      </c>
      <c r="AH126">
        <f>VLOOKUP($B126,[13]分省年度数据!$A$1:$IV$65536,7,FALSE)</f>
        <v>13525400</v>
      </c>
      <c r="AI126">
        <f>VLOOKUP($B126,[14]分省年度数据!$A$1:$IV$65536,7,FALSE)</f>
        <v>1025.51</v>
      </c>
      <c r="AJ126">
        <f>VLOOKUP($B126,[15]分省年度数据!$A$1:$IV$65536,7,FALSE)</f>
        <v>3242</v>
      </c>
    </row>
    <row r="127" spans="1:36" x14ac:dyDescent="0.2">
      <c r="A127">
        <v>12</v>
      </c>
      <c r="B127" t="s">
        <v>2</v>
      </c>
      <c r="C127">
        <v>2018</v>
      </c>
      <c r="D127" t="s">
        <v>32</v>
      </c>
      <c r="H127">
        <f>VLOOKUP(B127,[1]分省年度数据!$A$1:$IV$65536,7,FALSE)</f>
        <v>1383</v>
      </c>
      <c r="I127" s="2">
        <f>VLOOKUP(B127,[2]分省年度数据!$A$1:$IV$65536,7,FALSE)</f>
        <v>10.9</v>
      </c>
      <c r="J127" s="2">
        <f t="shared" si="6"/>
        <v>7.8814172089660163E-3</v>
      </c>
      <c r="P127">
        <v>22276.083333333299</v>
      </c>
      <c r="Q127" s="4">
        <v>39506</v>
      </c>
      <c r="R127">
        <f t="shared" si="4"/>
        <v>0.5638658262879892</v>
      </c>
      <c r="X127">
        <f>VLOOKUP(B127,[3]分省年度数据!$A$1:$IV$65536,7,FALSE)</f>
        <v>100.41</v>
      </c>
      <c r="Y127">
        <f>VLOOKUP(B127,[4]分省年度数据!$A$1:$IV$65536,7,FALSE)</f>
        <v>23920</v>
      </c>
      <c r="Z127">
        <f>VLOOKUP(B127,[5]分省年度数据!$A$1:$O$65536,7,FALSE)</f>
        <v>5686</v>
      </c>
      <c r="AA127">
        <f>VLOOKUP($B127,[6]分省年度数据!$A$1:$IV$65536,7,FALSE)</f>
        <v>6.82</v>
      </c>
      <c r="AB127">
        <f>VLOOKUP($B127,[7]分省年度数据!$A$1:$IV$65536,7,FALSE)</f>
        <v>67</v>
      </c>
      <c r="AC127">
        <f>VLOOKUP($B127,[8]分省年度数据!$A$1:$IV$65536,7,FALSE)</f>
        <v>9.1999999999999993</v>
      </c>
      <c r="AD127">
        <f>VLOOKUP($B127,[9]分省年度数据!$A$1:$IV$65536,7,FALSE)</f>
        <v>192.76</v>
      </c>
      <c r="AE127">
        <f>VLOOKUP($B127,[10]分省年度数据!$A$1:$IV$65536,7,FALSE)</f>
        <v>9.6300000000000008</v>
      </c>
      <c r="AF127">
        <f>VLOOKUP($B127,[11]分省年度数据!$A$1:$IV$65536,7,FALSE)</f>
        <v>10.199999999999999</v>
      </c>
      <c r="AG127">
        <f>VLOOKUP($B127,[12]分省年度数据!$A$1:$IV$65536,7,FALSE)</f>
        <v>15.03</v>
      </c>
      <c r="AH127">
        <f>VLOOKUP($B127,[13]分省年度数据!$A$1:$IV$65536,7,FALSE)</f>
        <v>6351712</v>
      </c>
      <c r="AI127">
        <f>VLOOKUP($B127,[14]分省年度数据!$A$1:$IV$65536,7,FALSE)</f>
        <v>448.19</v>
      </c>
      <c r="AJ127">
        <f>VLOOKUP($B127,[15]分省年度数据!$A$1:$IV$65536,7,FALSE)</f>
        <v>6223</v>
      </c>
    </row>
    <row r="128" spans="1:36" x14ac:dyDescent="0.2">
      <c r="A128">
        <v>13</v>
      </c>
      <c r="B128" t="s">
        <v>3</v>
      </c>
      <c r="C128">
        <v>2018</v>
      </c>
      <c r="D128" t="s">
        <v>32</v>
      </c>
      <c r="H128">
        <f>VLOOKUP(B128,[1]分省年度数据!$A$1:$IV$65536,7,FALSE)</f>
        <v>7426</v>
      </c>
      <c r="I128" s="2">
        <f>VLOOKUP(B128,[2]分省年度数据!$A$1:$IV$65536,7,FALSE)</f>
        <v>503.9</v>
      </c>
      <c r="J128" s="2">
        <f t="shared" si="6"/>
        <v>6.7856180985725822E-2</v>
      </c>
      <c r="P128">
        <v>10308.20454545455</v>
      </c>
      <c r="Q128" s="4">
        <v>23446</v>
      </c>
      <c r="R128">
        <f t="shared" si="4"/>
        <v>0.43965727823315487</v>
      </c>
      <c r="X128">
        <f>VLOOKUP(B128,[3]分省年度数据!$A$1:$IV$65536,7,FALSE)</f>
        <v>120.42</v>
      </c>
      <c r="Y128">
        <f>VLOOKUP(B128,[4]分省年度数据!$A$1:$IV$65536,7,FALSE)</f>
        <v>40819</v>
      </c>
      <c r="Z128">
        <f>VLOOKUP(B128,[5]分省年度数据!$A$1:$O$65536,7,FALSE)</f>
        <v>85088</v>
      </c>
      <c r="AA128">
        <f>VLOOKUP($B128,[6]分省年度数据!$A$1:$IV$65536,7,FALSE)</f>
        <v>42.19</v>
      </c>
      <c r="AB128">
        <f>VLOOKUP($B128,[7]分省年度数据!$A$1:$IV$65536,7,FALSE)</f>
        <v>61</v>
      </c>
      <c r="AC128">
        <f>VLOOKUP($B128,[8]分省年度数据!$A$1:$IV$65536,7,FALSE)</f>
        <v>9</v>
      </c>
      <c r="AD128">
        <f>VLOOKUP($B128,[9]分省年度数据!$A$1:$IV$65536,7,FALSE)</f>
        <v>691.33</v>
      </c>
      <c r="AE128">
        <f>VLOOKUP($B128,[10]分省年度数据!$A$1:$IV$65536,7,FALSE)</f>
        <v>13.37</v>
      </c>
      <c r="AF128">
        <f>VLOOKUP($B128,[11]分省年度数据!$A$1:$IV$65536,7,FALSE)</f>
        <v>14.17</v>
      </c>
      <c r="AG128">
        <f>VLOOKUP($B128,[12]分省年度数据!$A$1:$IV$65536,7,FALSE)</f>
        <v>17.32</v>
      </c>
      <c r="AH128">
        <f>VLOOKUP($B128,[13]分省年度数据!$A$1:$IV$65536,7,FALSE)</f>
        <v>17389625</v>
      </c>
      <c r="AI128">
        <f>VLOOKUP($B128,[14]分省年度数据!$A$1:$IV$65536,7,FALSE)</f>
        <v>1385.59</v>
      </c>
      <c r="AJ128">
        <f>VLOOKUP($B128,[15]分省年度数据!$A$1:$IV$65536,7,FALSE)</f>
        <v>4923</v>
      </c>
    </row>
    <row r="129" spans="1:36" x14ac:dyDescent="0.2">
      <c r="A129">
        <v>14</v>
      </c>
      <c r="B129" t="s">
        <v>4</v>
      </c>
      <c r="C129">
        <v>2018</v>
      </c>
      <c r="D129" t="s">
        <v>32</v>
      </c>
      <c r="H129">
        <f>VLOOKUP(B129,[1]分省年度数据!$A$1:$IV$65536,7,FALSE)</f>
        <v>3502</v>
      </c>
      <c r="I129" s="2">
        <f>VLOOKUP(B129,[2]分省年度数据!$A$1:$IV$65536,7,FALSE)</f>
        <v>619.1</v>
      </c>
      <c r="J129" s="2">
        <f t="shared" si="6"/>
        <v>0.17678469446030839</v>
      </c>
      <c r="P129">
        <v>5813.3409090909126</v>
      </c>
      <c r="Q129" s="4">
        <v>21990</v>
      </c>
      <c r="R129">
        <f t="shared" si="4"/>
        <v>0.26436293356484369</v>
      </c>
      <c r="X129">
        <f>VLOOKUP(B129,[3]分省年度数据!$A$1:$IV$65536,7,FALSE)</f>
        <v>139.28</v>
      </c>
      <c r="Y129">
        <f>VLOOKUP(B129,[4]分省年度数据!$A$1:$IV$65536,7,FALSE)</f>
        <v>19364</v>
      </c>
      <c r="Z129">
        <f>VLOOKUP(B129,[5]分省年度数据!$A$1:$O$65536,7,FALSE)</f>
        <v>42079</v>
      </c>
      <c r="AA129">
        <f>VLOOKUP($B129,[6]分省年度数据!$A$1:$IV$65536,7,FALSE)</f>
        <v>20.83</v>
      </c>
      <c r="AB129">
        <f>VLOOKUP($B129,[7]分省年度数据!$A$1:$IV$65536,7,FALSE)</f>
        <v>66</v>
      </c>
      <c r="AC129">
        <f>VLOOKUP($B129,[8]分省年度数据!$A$1:$IV$65536,7,FALSE)</f>
        <v>10.5</v>
      </c>
      <c r="AD129">
        <f>VLOOKUP($B129,[9]分省年度数据!$A$1:$IV$65536,7,FALSE)</f>
        <v>358.99</v>
      </c>
      <c r="AE129">
        <f>VLOOKUP($B129,[10]分省年度数据!$A$1:$IV$65536,7,FALSE)</f>
        <v>10.63</v>
      </c>
      <c r="AF129">
        <f>VLOOKUP($B129,[11]分省年度数据!$A$1:$IV$65536,7,FALSE)</f>
        <v>10.5</v>
      </c>
      <c r="AG129">
        <f>VLOOKUP($B129,[12]分省年度数据!$A$1:$IV$65536,7,FALSE)</f>
        <v>13.6</v>
      </c>
      <c r="AH129">
        <f>VLOOKUP($B129,[13]分省年度数据!$A$1:$IV$65536,7,FALSE)</f>
        <v>9134205</v>
      </c>
      <c r="AI129">
        <f>VLOOKUP($B129,[14]分省年度数据!$A$1:$IV$65536,7,FALSE)</f>
        <v>668.03</v>
      </c>
      <c r="AJ129">
        <f>VLOOKUP($B129,[15]分省年度数据!$A$1:$IV$65536,7,FALSE)</f>
        <v>7636</v>
      </c>
    </row>
    <row r="130" spans="1:36" x14ac:dyDescent="0.2">
      <c r="A130">
        <v>15</v>
      </c>
      <c r="B130" t="s">
        <v>5</v>
      </c>
      <c r="C130">
        <v>2018</v>
      </c>
      <c r="D130" t="s">
        <v>32</v>
      </c>
      <c r="H130">
        <f>VLOOKUP(B130,[1]分省年度数据!$A$1:$IV$65536,7,FALSE)</f>
        <v>2422</v>
      </c>
      <c r="I130" s="2">
        <f>VLOOKUP(B130,[2]分省年度数据!$A$1:$IV$65536,7,FALSE)</f>
        <v>484.2</v>
      </c>
      <c r="J130" s="2">
        <f t="shared" si="6"/>
        <v>0.19991742361684559</v>
      </c>
      <c r="P130">
        <v>6273.2222222222217</v>
      </c>
      <c r="Q130" s="4">
        <v>28376</v>
      </c>
      <c r="R130">
        <f t="shared" si="4"/>
        <v>0.22107493030103686</v>
      </c>
      <c r="X130">
        <f>VLOOKUP(B130,[3]分省年度数据!$A$1:$IV$65536,7,FALSE)</f>
        <v>97.84</v>
      </c>
      <c r="Y130">
        <f>VLOOKUP(B130,[4]分省年度数据!$A$1:$IV$65536,7,FALSE)</f>
        <v>16224</v>
      </c>
      <c r="Z130">
        <f>VLOOKUP(B130,[5]分省年度数据!$A$1:$O$65536,7,FALSE)</f>
        <v>24610</v>
      </c>
      <c r="AA130">
        <f>VLOOKUP($B130,[6]分省年度数据!$A$1:$IV$65536,7,FALSE)</f>
        <v>15.9</v>
      </c>
      <c r="AB130">
        <f>VLOOKUP($B130,[7]分省年度数据!$A$1:$IV$65536,7,FALSE)</f>
        <v>74</v>
      </c>
      <c r="AC130">
        <f>VLOOKUP($B130,[8]分省年度数据!$A$1:$IV$65536,7,FALSE)</f>
        <v>9.6</v>
      </c>
      <c r="AD130">
        <f>VLOOKUP($B130,[9]分省年度数据!$A$1:$IV$65536,7,FALSE)</f>
        <v>315.62</v>
      </c>
      <c r="AE130">
        <f>VLOOKUP($B130,[10]分省年度数据!$A$1:$IV$65536,7,FALSE)</f>
        <v>11.6</v>
      </c>
      <c r="AF130">
        <f>VLOOKUP($B130,[11]分省年度数据!$A$1:$IV$65536,7,FALSE)</f>
        <v>10.93</v>
      </c>
      <c r="AG130">
        <f>VLOOKUP($B130,[12]分省年度数据!$A$1:$IV$65536,7,FALSE)</f>
        <v>13.33</v>
      </c>
      <c r="AH130">
        <f>VLOOKUP($B130,[13]分省年度数据!$A$1:$IV$65536,7,FALSE)</f>
        <v>7759014</v>
      </c>
      <c r="AI130">
        <f>VLOOKUP($B130,[14]分省年度数据!$A$1:$IV$65536,7,FALSE)</f>
        <v>576.33000000000004</v>
      </c>
      <c r="AJ130">
        <f>VLOOKUP($B130,[15]分省年度数据!$A$1:$IV$65536,7,FALSE)</f>
        <v>4230</v>
      </c>
    </row>
    <row r="131" spans="1:36" x14ac:dyDescent="0.2">
      <c r="A131">
        <v>21</v>
      </c>
      <c r="B131" t="s">
        <v>6</v>
      </c>
      <c r="C131">
        <v>2018</v>
      </c>
      <c r="D131" t="s">
        <v>33</v>
      </c>
      <c r="H131">
        <f>VLOOKUP(B131,[1]分省年度数据!$A$1:$IV$65536,7,FALSE)</f>
        <v>4291</v>
      </c>
      <c r="I131" s="2">
        <f>VLOOKUP(B131,[2]分省年度数据!$A$1:$IV$65536,7,FALSE)</f>
        <v>680.3</v>
      </c>
      <c r="J131" s="2">
        <f t="shared" si="6"/>
        <v>0.1585411326031228</v>
      </c>
      <c r="P131">
        <v>5531.6607142857147</v>
      </c>
      <c r="Q131" s="4">
        <v>29701</v>
      </c>
      <c r="R131">
        <f t="shared" ref="R131:R194" si="7">P131/Q131</f>
        <v>0.18624493162808373</v>
      </c>
      <c r="X131">
        <f>VLOOKUP(B131,[3]分省年度数据!$A$1:$IV$65536,7,FALSE)</f>
        <v>151.86000000000001</v>
      </c>
      <c r="Y131">
        <f>VLOOKUP(B131,[4]分省年度数据!$A$1:$IV$65536,7,FALSE)</f>
        <v>28122</v>
      </c>
      <c r="Z131">
        <f>VLOOKUP(B131,[5]分省年度数据!$A$1:$O$65536,7,FALSE)</f>
        <v>36029</v>
      </c>
      <c r="AA131">
        <f>VLOOKUP($B131,[6]分省年度数据!$A$1:$IV$65536,7,FALSE)</f>
        <v>31.44</v>
      </c>
      <c r="AB131">
        <f>VLOOKUP($B131,[7]分省年度数据!$A$1:$IV$65536,7,FALSE)</f>
        <v>70</v>
      </c>
      <c r="AC131">
        <f>VLOOKUP($B131,[8]分省年度数据!$A$1:$IV$65536,7,FALSE)</f>
        <v>10.3</v>
      </c>
      <c r="AD131">
        <f>VLOOKUP($B131,[9]分省年度数据!$A$1:$IV$65536,7,FALSE)</f>
        <v>350.62</v>
      </c>
      <c r="AE131">
        <f>VLOOKUP($B131,[10]分省年度数据!$A$1:$IV$65536,7,FALSE)</f>
        <v>11.75</v>
      </c>
      <c r="AF131">
        <f>VLOOKUP($B131,[11]分省年度数据!$A$1:$IV$65536,7,FALSE)</f>
        <v>9.9600000000000009</v>
      </c>
      <c r="AG131">
        <f>VLOOKUP($B131,[12]分省年度数据!$A$1:$IV$65536,7,FALSE)</f>
        <v>14.27</v>
      </c>
      <c r="AH131">
        <f>VLOOKUP($B131,[13]分省年度数据!$A$1:$IV$65536,7,FALSE)</f>
        <v>9759379</v>
      </c>
      <c r="AI131">
        <f>VLOOKUP($B131,[14]分省年度数据!$A$1:$IV$65536,7,FALSE)</f>
        <v>653.88</v>
      </c>
      <c r="AJ131">
        <f>VLOOKUP($B131,[15]分省年度数据!$A$1:$IV$65536,7,FALSE)</f>
        <v>4554</v>
      </c>
    </row>
    <row r="132" spans="1:36" x14ac:dyDescent="0.2">
      <c r="A132">
        <v>22</v>
      </c>
      <c r="B132" t="s">
        <v>7</v>
      </c>
      <c r="C132">
        <v>2018</v>
      </c>
      <c r="D132" t="s">
        <v>33</v>
      </c>
      <c r="H132">
        <f>VLOOKUP(B132,[1]分省年度数据!$A$1:$IV$65536,7,FALSE)</f>
        <v>2484</v>
      </c>
      <c r="I132" s="2">
        <f>VLOOKUP(B132,[2]分省年度数据!$A$1:$IV$65536,7,FALSE)</f>
        <v>383.7</v>
      </c>
      <c r="J132" s="2">
        <f t="shared" si="6"/>
        <v>0.15446859903381643</v>
      </c>
      <c r="P132">
        <v>5296.4270833333321</v>
      </c>
      <c r="Q132" s="4">
        <v>22798</v>
      </c>
      <c r="R132">
        <f t="shared" si="7"/>
        <v>0.2323198124104453</v>
      </c>
      <c r="X132">
        <f>VLOOKUP(B132,[3]分省年度数据!$A$1:$IV$65536,7,FALSE)</f>
        <v>117.54</v>
      </c>
      <c r="Y132">
        <f>VLOOKUP(B132,[4]分省年度数据!$A$1:$IV$65536,7,FALSE)</f>
        <v>17188</v>
      </c>
      <c r="Z132">
        <f>VLOOKUP(B132,[5]分省年度数据!$A$1:$O$65536,7,FALSE)</f>
        <v>22691</v>
      </c>
      <c r="AA132">
        <f>VLOOKUP($B132,[6]分省年度数据!$A$1:$IV$65536,7,FALSE)</f>
        <v>16.7</v>
      </c>
      <c r="AB132">
        <f>VLOOKUP($B132,[7]分省年度数据!$A$1:$IV$65536,7,FALSE)</f>
        <v>68</v>
      </c>
      <c r="AC132">
        <f>VLOOKUP($B132,[8]分省年度数据!$A$1:$IV$65536,7,FALSE)</f>
        <v>9.3000000000000007</v>
      </c>
      <c r="AD132">
        <f>VLOOKUP($B132,[9]分省年度数据!$A$1:$IV$65536,7,FALSE)</f>
        <v>281.22000000000003</v>
      </c>
      <c r="AE132">
        <f>VLOOKUP($B132,[10]分省年度数据!$A$1:$IV$65536,7,FALSE)</f>
        <v>13.27</v>
      </c>
      <c r="AF132">
        <f>VLOOKUP($B132,[11]分省年度数据!$A$1:$IV$65536,7,FALSE)</f>
        <v>10.039999999999999</v>
      </c>
      <c r="AG132">
        <f>VLOOKUP($B132,[12]分省年度数据!$A$1:$IV$65536,7,FALSE)</f>
        <v>11.27</v>
      </c>
      <c r="AH132">
        <f>VLOOKUP($B132,[13]分省年度数据!$A$1:$IV$65536,7,FALSE)</f>
        <v>6866495</v>
      </c>
      <c r="AI132">
        <f>VLOOKUP($B132,[14]分省年度数据!$A$1:$IV$65536,7,FALSE)</f>
        <v>513.82000000000005</v>
      </c>
      <c r="AJ132">
        <f>VLOOKUP($B132,[15]分省年度数据!$A$1:$IV$65536,7,FALSE)</f>
        <v>4895</v>
      </c>
    </row>
    <row r="133" spans="1:36" x14ac:dyDescent="0.2">
      <c r="A133">
        <v>23</v>
      </c>
      <c r="B133" t="s">
        <v>8</v>
      </c>
      <c r="C133">
        <v>2018</v>
      </c>
      <c r="D133" t="s">
        <v>33</v>
      </c>
      <c r="H133">
        <f>VLOOKUP(B133,[1]分省年度数据!$A$1:$IV$65536,7,FALSE)</f>
        <v>3327</v>
      </c>
      <c r="I133" s="2">
        <f>VLOOKUP(B133,[2]分省年度数据!$A$1:$IV$65536,7,FALSE)</f>
        <v>362.3</v>
      </c>
      <c r="J133" s="2">
        <f t="shared" si="6"/>
        <v>0.10889690411782386</v>
      </c>
      <c r="P133">
        <v>4519.4351851851861</v>
      </c>
      <c r="Q133" s="4">
        <v>22726</v>
      </c>
      <c r="R133">
        <f t="shared" si="7"/>
        <v>0.19886628466008915</v>
      </c>
      <c r="X133">
        <f>VLOOKUP(B133,[3]分省年度数据!$A$1:$IV$65536,7,FALSE)</f>
        <v>125.46</v>
      </c>
      <c r="Y133">
        <f>VLOOKUP(B133,[4]分省年度数据!$A$1:$IV$65536,7,FALSE)</f>
        <v>24198</v>
      </c>
      <c r="Z133">
        <f>VLOOKUP(B133,[5]分省年度数据!$A$1:$O$65536,7,FALSE)</f>
        <v>20349</v>
      </c>
      <c r="AA133">
        <f>VLOOKUP($B133,[6]分省年度数据!$A$1:$IV$65536,7,FALSE)</f>
        <v>25.01</v>
      </c>
      <c r="AB133">
        <f>VLOOKUP($B133,[7]分省年度数据!$A$1:$IV$65536,7,FALSE)</f>
        <v>61</v>
      </c>
      <c r="AC133">
        <f>VLOOKUP($B133,[8]分省年度数据!$A$1:$IV$65536,7,FALSE)</f>
        <v>10.199999999999999</v>
      </c>
      <c r="AD133">
        <f>VLOOKUP($B133,[9]分省年度数据!$A$1:$IV$65536,7,FALSE)</f>
        <v>301</v>
      </c>
      <c r="AE133">
        <f>VLOOKUP($B133,[10]分省年度数据!$A$1:$IV$65536,7,FALSE)</f>
        <v>12.85</v>
      </c>
      <c r="AF133">
        <f>VLOOKUP($B133,[11]分省年度数据!$A$1:$IV$65536,7,FALSE)</f>
        <v>10.48</v>
      </c>
      <c r="AG133">
        <f>VLOOKUP($B133,[12]分省年度数据!$A$1:$IV$65536,7,FALSE)</f>
        <v>11.93</v>
      </c>
      <c r="AH133">
        <f>VLOOKUP($B133,[13]分省年度数据!$A$1:$IV$65536,7,FALSE)</f>
        <v>7612173</v>
      </c>
      <c r="AI133">
        <f>VLOOKUP($B133,[14]分省年度数据!$A$1:$IV$65536,7,FALSE)</f>
        <v>544.38</v>
      </c>
      <c r="AJ133">
        <f>VLOOKUP($B133,[15]分省年度数据!$A$1:$IV$65536,7,FALSE)</f>
        <v>5119</v>
      </c>
    </row>
    <row r="134" spans="1:36" x14ac:dyDescent="0.2">
      <c r="A134">
        <v>31</v>
      </c>
      <c r="B134" t="s">
        <v>9</v>
      </c>
      <c r="C134">
        <v>2018</v>
      </c>
      <c r="D134" t="s">
        <v>34</v>
      </c>
      <c r="H134">
        <f>VLOOKUP(B134,[1]分省年度数据!$A$1:$IV$65536,7,FALSE)</f>
        <v>2475</v>
      </c>
      <c r="I134" s="2">
        <f>VLOOKUP(B134,[2]分省年度数据!$A$1:$IV$65536,7,FALSE)</f>
        <v>40.799999999999997</v>
      </c>
      <c r="J134" s="2">
        <f t="shared" si="6"/>
        <v>1.6484848484848484E-2</v>
      </c>
      <c r="P134">
        <v>50667</v>
      </c>
      <c r="Q134" s="4">
        <v>64183</v>
      </c>
      <c r="R134">
        <f t="shared" si="7"/>
        <v>0.78941464250658278</v>
      </c>
      <c r="X134">
        <f>VLOOKUP(B134,[3]分省年度数据!$A$1:$IV$65536,7,FALSE)</f>
        <v>203.3</v>
      </c>
      <c r="Y134">
        <f>VLOOKUP(B134,[4]分省年度数据!$A$1:$IV$65536,7,FALSE)</f>
        <v>24504</v>
      </c>
      <c r="Z134">
        <f>VLOOKUP(B134,[5]分省年度数据!$A$1:$O$65536,7,FALSE)</f>
        <v>5293</v>
      </c>
      <c r="AA134">
        <f>VLOOKUP($B134,[6]分省年度数据!$A$1:$IV$65536,7,FALSE)</f>
        <v>13.9</v>
      </c>
      <c r="AB134">
        <f>VLOOKUP($B134,[7]分省年度数据!$A$1:$IV$65536,7,FALSE)</f>
        <v>81</v>
      </c>
      <c r="AC134">
        <f>VLOOKUP($B134,[8]分省年度数据!$A$1:$IV$65536,7,FALSE)</f>
        <v>10.199999999999999</v>
      </c>
      <c r="AD134">
        <f>VLOOKUP($B134,[9]分省年度数据!$A$1:$IV$65536,7,FALSE)</f>
        <v>470.12</v>
      </c>
      <c r="AE134">
        <f>VLOOKUP($B134,[10]分省年度数据!$A$1:$IV$65536,7,FALSE)</f>
        <v>8.6199999999999992</v>
      </c>
      <c r="AF134">
        <f>VLOOKUP($B134,[11]分省年度数据!$A$1:$IV$65536,7,FALSE)</f>
        <v>10.55</v>
      </c>
      <c r="AG134">
        <f>VLOOKUP($B134,[12]分省年度数据!$A$1:$IV$65536,7,FALSE)</f>
        <v>14.09</v>
      </c>
      <c r="AH134">
        <f>VLOOKUP($B134,[13]分省年度数据!$A$1:$IV$65536,7,FALSE)</f>
        <v>13412840</v>
      </c>
      <c r="AI134">
        <f>VLOOKUP($B134,[14]分省年度数据!$A$1:$IV$65536,7,FALSE)</f>
        <v>917.99</v>
      </c>
      <c r="AJ134">
        <f>VLOOKUP($B134,[15]分省年度数据!$A$1:$IV$65536,7,FALSE)</f>
        <v>741</v>
      </c>
    </row>
    <row r="135" spans="1:36" x14ac:dyDescent="0.2">
      <c r="A135">
        <v>32</v>
      </c>
      <c r="B135" t="s">
        <v>10</v>
      </c>
      <c r="C135">
        <v>2018</v>
      </c>
      <c r="D135" t="s">
        <v>34</v>
      </c>
      <c r="H135">
        <f>VLOOKUP(B135,[1]分省年度数据!$A$1:$IV$65536,7,FALSE)</f>
        <v>8446</v>
      </c>
      <c r="I135" s="2">
        <f>VLOOKUP(B135,[2]分省年度数据!$A$1:$IV$65536,7,FALSE)</f>
        <v>348.3</v>
      </c>
      <c r="J135" s="2">
        <f t="shared" si="6"/>
        <v>4.123845607388113E-2</v>
      </c>
      <c r="P135">
        <v>11698.256410256399</v>
      </c>
      <c r="Q135" s="4">
        <v>38096</v>
      </c>
      <c r="R135">
        <f t="shared" si="7"/>
        <v>0.30707308930744431</v>
      </c>
      <c r="X135">
        <f>VLOOKUP(B135,[3]分省年度数据!$A$1:$IV$65536,7,FALSE)</f>
        <v>214.01</v>
      </c>
      <c r="Y135">
        <f>VLOOKUP(B135,[4]分省年度数据!$A$1:$IV$65536,7,FALSE)</f>
        <v>79773</v>
      </c>
      <c r="Z135">
        <f>VLOOKUP(B135,[5]分省年度数据!$A$1:$O$65536,7,FALSE)</f>
        <v>33254</v>
      </c>
      <c r="AA135">
        <f>VLOOKUP($B135,[6]分省年度数据!$A$1:$IV$65536,7,FALSE)</f>
        <v>49.15</v>
      </c>
      <c r="AB135">
        <f>VLOOKUP($B135,[7]分省年度数据!$A$1:$IV$65536,7,FALSE)</f>
        <v>73</v>
      </c>
      <c r="AC135">
        <f>VLOOKUP($B135,[8]分省年度数据!$A$1:$IV$65536,7,FALSE)</f>
        <v>9.6</v>
      </c>
      <c r="AD135">
        <f>VLOOKUP($B135,[9]分省年度数据!$A$1:$IV$65536,7,FALSE)</f>
        <v>845.32</v>
      </c>
      <c r="AE135">
        <f>VLOOKUP($B135,[10]分省年度数据!$A$1:$IV$65536,7,FALSE)</f>
        <v>10.26</v>
      </c>
      <c r="AF135">
        <f>VLOOKUP($B135,[11]分省年度数据!$A$1:$IV$65536,7,FALSE)</f>
        <v>11.83</v>
      </c>
      <c r="AG135">
        <f>VLOOKUP($B135,[12]分省年度数据!$A$1:$IV$65536,7,FALSE)</f>
        <v>17.73</v>
      </c>
      <c r="AH135">
        <f>VLOOKUP($B135,[13]分省年度数据!$A$1:$IV$65536,7,FALSE)</f>
        <v>28276374</v>
      </c>
      <c r="AI135">
        <f>VLOOKUP($B135,[14]分省年度数据!$A$1:$IV$65536,7,FALSE)</f>
        <v>2055.56</v>
      </c>
      <c r="AJ135">
        <f>VLOOKUP($B135,[15]分省年度数据!$A$1:$IV$65536,7,FALSE)</f>
        <v>12978</v>
      </c>
    </row>
    <row r="136" spans="1:36" x14ac:dyDescent="0.2">
      <c r="A136">
        <v>33</v>
      </c>
      <c r="B136" t="s">
        <v>11</v>
      </c>
      <c r="C136">
        <v>2018</v>
      </c>
      <c r="D136" t="s">
        <v>34</v>
      </c>
      <c r="H136">
        <f>VLOOKUP(B136,[1]分省年度数据!$A$1:$IV$65536,7,FALSE)</f>
        <v>6273</v>
      </c>
      <c r="I136" s="2">
        <f>VLOOKUP(B136,[2]分省年度数据!$A$1:$IV$65536,7,FALSE)</f>
        <v>139.9</v>
      </c>
      <c r="J136" s="2">
        <f t="shared" si="6"/>
        <v>2.2301928901641958E-2</v>
      </c>
      <c r="P136">
        <v>15421.492424242429</v>
      </c>
      <c r="Q136" s="4">
        <v>45840</v>
      </c>
      <c r="R136">
        <f t="shared" si="7"/>
        <v>0.33641999180284532</v>
      </c>
      <c r="X136">
        <f>VLOOKUP(B136,[3]分省年度数据!$A$1:$IV$65536,7,FALSE)</f>
        <v>204.36</v>
      </c>
      <c r="Y136">
        <f>VLOOKUP(B136,[4]分省年度数据!$A$1:$IV$65536,7,FALSE)</f>
        <v>82863</v>
      </c>
      <c r="Z136">
        <f>VLOOKUP(B136,[5]分省年度数据!$A$1:$O$65536,7,FALSE)</f>
        <v>32754</v>
      </c>
      <c r="AA136">
        <f>VLOOKUP($B136,[6]分省年度数据!$A$1:$IV$65536,7,FALSE)</f>
        <v>33.21</v>
      </c>
      <c r="AB136">
        <f>VLOOKUP($B136,[7]分省年度数据!$A$1:$IV$65536,7,FALSE)</f>
        <v>85</v>
      </c>
      <c r="AC136">
        <f>VLOOKUP($B136,[8]分省年度数据!$A$1:$IV$65536,7,FALSE)</f>
        <v>9.6</v>
      </c>
      <c r="AD136">
        <f>VLOOKUP($B136,[9]分省年度数据!$A$1:$IV$65536,7,FALSE)</f>
        <v>626.20000000000005</v>
      </c>
      <c r="AE136">
        <f>VLOOKUP($B136,[10]分省年度数据!$A$1:$IV$65536,7,FALSE)</f>
        <v>10.93</v>
      </c>
      <c r="AF136">
        <f>VLOOKUP($B136,[11]分省年度数据!$A$1:$IV$65536,7,FALSE)</f>
        <v>12.66</v>
      </c>
      <c r="AG136">
        <f>VLOOKUP($B136,[12]分省年度数据!$A$1:$IV$65536,7,FALSE)</f>
        <v>17.14</v>
      </c>
      <c r="AH136">
        <f>VLOOKUP($B136,[13]分省年度数据!$A$1:$IV$65536,7,FALSE)</f>
        <v>24009012</v>
      </c>
      <c r="AI136">
        <f>VLOOKUP($B136,[14]分省年度数据!$A$1:$IV$65536,7,FALSE)</f>
        <v>1572.47</v>
      </c>
      <c r="AJ136">
        <f>VLOOKUP($B136,[15]分省年度数据!$A$1:$IV$65536,7,FALSE)</f>
        <v>12565</v>
      </c>
    </row>
    <row r="137" spans="1:36" x14ac:dyDescent="0.2">
      <c r="A137">
        <v>34</v>
      </c>
      <c r="B137" t="s">
        <v>12</v>
      </c>
      <c r="C137">
        <v>2018</v>
      </c>
      <c r="D137" t="s">
        <v>34</v>
      </c>
      <c r="H137">
        <f>VLOOKUP(B137,[1]分省年度数据!$A$1:$IV$65536,7,FALSE)</f>
        <v>6076</v>
      </c>
      <c r="I137" s="2">
        <f>VLOOKUP(B137,[2]分省年度数据!$A$1:$IV$65536,7,FALSE)</f>
        <v>728.3</v>
      </c>
      <c r="J137" s="2">
        <f t="shared" ref="J137:J168" si="8">I137/H137</f>
        <v>0.11986504279131006</v>
      </c>
      <c r="P137">
        <v>7959.3593750000045</v>
      </c>
      <c r="Q137" s="4">
        <v>23984</v>
      </c>
      <c r="R137">
        <f t="shared" si="7"/>
        <v>0.33186121476817898</v>
      </c>
      <c r="X137">
        <f>VLOOKUP(B137,[3]分省年度数据!$A$1:$IV$65536,7,FALSE)</f>
        <v>190.68</v>
      </c>
      <c r="Y137">
        <f>VLOOKUP(B137,[4]分省年度数据!$A$1:$IV$65536,7,FALSE)</f>
        <v>18784</v>
      </c>
      <c r="Z137">
        <f>VLOOKUP(B137,[5]分省年度数据!$A$1:$O$65536,7,FALSE)</f>
        <v>24925</v>
      </c>
      <c r="AA137">
        <f>VLOOKUP($B137,[6]分省年度数据!$A$1:$IV$65536,7,FALSE)</f>
        <v>32.81</v>
      </c>
      <c r="AB137">
        <f>VLOOKUP($B137,[7]分省年度数据!$A$1:$IV$65536,7,FALSE)</f>
        <v>53</v>
      </c>
      <c r="AC137">
        <f>VLOOKUP($B137,[8]分省年度数据!$A$1:$IV$65536,7,FALSE)</f>
        <v>8.6999999999999993</v>
      </c>
      <c r="AD137">
        <f>VLOOKUP($B137,[9]分省年度数据!$A$1:$IV$65536,7,FALSE)</f>
        <v>627.1</v>
      </c>
      <c r="AE137">
        <f>VLOOKUP($B137,[10]分省年度数据!$A$1:$IV$65536,7,FALSE)</f>
        <v>13.67</v>
      </c>
      <c r="AF137">
        <f>VLOOKUP($B137,[11]分省年度数据!$A$1:$IV$65536,7,FALSE)</f>
        <v>13.16</v>
      </c>
      <c r="AG137">
        <f>VLOOKUP($B137,[12]分省年度数据!$A$1:$IV$65536,7,FALSE)</f>
        <v>18.32</v>
      </c>
      <c r="AH137">
        <f>VLOOKUP($B137,[13]分省年度数据!$A$1:$IV$65536,7,FALSE)</f>
        <v>15011779</v>
      </c>
      <c r="AI137">
        <f>VLOOKUP($B137,[14]分省年度数据!$A$1:$IV$65536,7,FALSE)</f>
        <v>1113.26</v>
      </c>
      <c r="AJ137">
        <f>VLOOKUP($B137,[15]分省年度数据!$A$1:$IV$65536,7,FALSE)</f>
        <v>10928</v>
      </c>
    </row>
    <row r="138" spans="1:36" x14ac:dyDescent="0.2">
      <c r="A138">
        <v>35</v>
      </c>
      <c r="B138" t="s">
        <v>13</v>
      </c>
      <c r="C138">
        <v>2018</v>
      </c>
      <c r="D138" t="s">
        <v>34</v>
      </c>
      <c r="H138">
        <f>VLOOKUP(B138,[1]分省年度数据!$A$1:$IV$65536,7,FALSE)</f>
        <v>4104</v>
      </c>
      <c r="I138" s="2">
        <f>VLOOKUP(B138,[2]分省年度数据!$A$1:$IV$65536,7,FALSE)</f>
        <v>115.1</v>
      </c>
      <c r="J138" s="2">
        <f t="shared" si="8"/>
        <v>2.8045808966861596E-2</v>
      </c>
      <c r="P138">
        <v>16311.518518518529</v>
      </c>
      <c r="Q138" s="4">
        <v>32644</v>
      </c>
      <c r="R138">
        <f t="shared" si="7"/>
        <v>0.49967891552868915</v>
      </c>
      <c r="X138">
        <f>VLOOKUP(B138,[3]分省年度数据!$A$1:$IV$65536,7,FALSE)</f>
        <v>210.1</v>
      </c>
      <c r="Y138">
        <f>VLOOKUP(B138,[4]分省年度数据!$A$1:$IV$65536,7,FALSE)</f>
        <v>25985</v>
      </c>
      <c r="Z138">
        <f>VLOOKUP(B138,[5]分省年度数据!$A$1:$O$65536,7,FALSE)</f>
        <v>27590</v>
      </c>
      <c r="AA138">
        <f>VLOOKUP($B138,[6]分省年度数据!$A$1:$IV$65536,7,FALSE)</f>
        <v>19.25</v>
      </c>
      <c r="AB138">
        <f>VLOOKUP($B138,[7]分省年度数据!$A$1:$IV$65536,7,FALSE)</f>
        <v>63</v>
      </c>
      <c r="AC138">
        <f>VLOOKUP($B138,[8]分省年度数据!$A$1:$IV$65536,7,FALSE)</f>
        <v>8.6</v>
      </c>
      <c r="AD138">
        <f>VLOOKUP($B138,[9]分省年度数据!$A$1:$IV$65536,7,FALSE)</f>
        <v>441.7</v>
      </c>
      <c r="AE138">
        <f>VLOOKUP($B138,[10]分省年度数据!$A$1:$IV$65536,7,FALSE)</f>
        <v>12.39</v>
      </c>
      <c r="AF138">
        <f>VLOOKUP($B138,[11]分省年度数据!$A$1:$IV$65536,7,FALSE)</f>
        <v>12.64</v>
      </c>
      <c r="AG138">
        <f>VLOOKUP($B138,[12]分省年度数据!$A$1:$IV$65536,7,FALSE)</f>
        <v>18.68</v>
      </c>
      <c r="AH138">
        <f>VLOOKUP($B138,[13]分省年度数据!$A$1:$IV$65536,7,FALSE)</f>
        <v>12547951</v>
      </c>
      <c r="AI138">
        <f>VLOOKUP($B138,[14]分省年度数据!$A$1:$IV$65536,7,FALSE)</f>
        <v>925.06</v>
      </c>
      <c r="AJ138">
        <f>VLOOKUP($B138,[15]分省年度数据!$A$1:$IV$65536,7,FALSE)</f>
        <v>9668</v>
      </c>
    </row>
    <row r="139" spans="1:36" x14ac:dyDescent="0.2">
      <c r="A139">
        <v>36</v>
      </c>
      <c r="B139" t="s">
        <v>14</v>
      </c>
      <c r="C139">
        <v>2018</v>
      </c>
      <c r="D139" t="s">
        <v>34</v>
      </c>
      <c r="H139">
        <f>VLOOKUP(B139,[1]分省年度数据!$A$1:$IV$65536,7,FALSE)</f>
        <v>4513</v>
      </c>
      <c r="I139" s="2">
        <f>VLOOKUP(B139,[2]分省年度数据!$A$1:$IV$65536,7,FALSE)</f>
        <v>621.1</v>
      </c>
      <c r="J139" s="2">
        <f t="shared" si="8"/>
        <v>0.13762463992909374</v>
      </c>
      <c r="P139">
        <v>7334.8030303030246</v>
      </c>
      <c r="Q139" s="4">
        <v>24080</v>
      </c>
      <c r="R139">
        <f t="shared" si="7"/>
        <v>0.30460145474680334</v>
      </c>
      <c r="X139">
        <f>VLOOKUP(B139,[3]分省年度数据!$A$1:$IV$65536,7,FALSE)</f>
        <v>174.61</v>
      </c>
      <c r="Y139">
        <f>VLOOKUP(B139,[4]分省年度数据!$A$1:$IV$65536,7,FALSE)</f>
        <v>20967</v>
      </c>
      <c r="Z139">
        <f>VLOOKUP(B139,[5]分省年度数据!$A$1:$O$65536,7,FALSE)</f>
        <v>36545</v>
      </c>
      <c r="AA139">
        <f>VLOOKUP($B139,[6]分省年度数据!$A$1:$IV$65536,7,FALSE)</f>
        <v>24.95</v>
      </c>
      <c r="AB139">
        <f>VLOOKUP($B139,[7]分省年度数据!$A$1:$IV$65536,7,FALSE)</f>
        <v>53</v>
      </c>
      <c r="AC139">
        <f>VLOOKUP($B139,[8]分省年度数据!$A$1:$IV$65536,7,FALSE)</f>
        <v>8.9</v>
      </c>
      <c r="AD139">
        <f>VLOOKUP($B139,[9]分省年度数据!$A$1:$IV$65536,7,FALSE)</f>
        <v>585.47</v>
      </c>
      <c r="AE139">
        <f>VLOOKUP($B139,[10]分省年度数据!$A$1:$IV$65536,7,FALSE)</f>
        <v>17.260000000000002</v>
      </c>
      <c r="AF139">
        <f>VLOOKUP($B139,[11]分省年度数据!$A$1:$IV$65536,7,FALSE)</f>
        <v>16.07</v>
      </c>
      <c r="AG139">
        <f>VLOOKUP($B139,[12]分省年度数据!$A$1:$IV$65536,7,FALSE)</f>
        <v>17.95</v>
      </c>
      <c r="AH139">
        <f>VLOOKUP($B139,[13]分省年度数据!$A$1:$IV$65536,7,FALSE)</f>
        <v>13152969</v>
      </c>
      <c r="AI139">
        <f>VLOOKUP($B139,[14]分省年度数据!$A$1:$IV$65536,7,FALSE)</f>
        <v>1054.4100000000001</v>
      </c>
      <c r="AJ139">
        <f>VLOOKUP($B139,[15]分省年度数据!$A$1:$IV$65536,7,FALSE)</f>
        <v>6925</v>
      </c>
    </row>
    <row r="140" spans="1:36" x14ac:dyDescent="0.2">
      <c r="A140">
        <v>37</v>
      </c>
      <c r="B140" t="s">
        <v>15</v>
      </c>
      <c r="C140">
        <v>2018</v>
      </c>
      <c r="D140" t="s">
        <v>34</v>
      </c>
      <c r="H140">
        <f>VLOOKUP(B140,[1]分省年度数据!$A$1:$IV$65536,7,FALSE)</f>
        <v>10077</v>
      </c>
      <c r="I140" s="2">
        <f>VLOOKUP(B140,[2]分省年度数据!$A$1:$IV$65536,7,FALSE)</f>
        <v>889.3</v>
      </c>
      <c r="J140" s="2">
        <f t="shared" si="8"/>
        <v>8.8250471370447545E-2</v>
      </c>
      <c r="P140">
        <v>9049.1718750000018</v>
      </c>
      <c r="Q140" s="4">
        <v>29205</v>
      </c>
      <c r="R140">
        <f t="shared" si="7"/>
        <v>0.30985008988186963</v>
      </c>
      <c r="X140">
        <f>VLOOKUP(B140,[3]分省年度数据!$A$1:$IV$65536,7,FALSE)</f>
        <v>126.56</v>
      </c>
      <c r="Y140">
        <f>VLOOKUP(B140,[4]分省年度数据!$A$1:$IV$65536,7,FALSE)</f>
        <v>105166</v>
      </c>
      <c r="Z140">
        <f>VLOOKUP(B140,[5]分省年度数据!$A$1:$O$65536,7,FALSE)</f>
        <v>81470</v>
      </c>
      <c r="AA140">
        <f>VLOOKUP($B140,[6]分省年度数据!$A$1:$IV$65536,7,FALSE)</f>
        <v>60.85</v>
      </c>
      <c r="AB140">
        <f>VLOOKUP($B140,[7]分省年度数据!$A$1:$IV$65536,7,FALSE)</f>
        <v>74</v>
      </c>
      <c r="AC140">
        <f>VLOOKUP($B140,[8]分省年度数据!$A$1:$IV$65536,7,FALSE)</f>
        <v>8.8000000000000007</v>
      </c>
      <c r="AD140">
        <f>VLOOKUP($B140,[9]分省年度数据!$A$1:$IV$65536,7,FALSE)</f>
        <v>885.15</v>
      </c>
      <c r="AE140">
        <f>VLOOKUP($B140,[10]分省年度数据!$A$1:$IV$65536,7,FALSE)</f>
        <v>11.9</v>
      </c>
      <c r="AF140">
        <f>VLOOKUP($B140,[11]分省年度数据!$A$1:$IV$65536,7,FALSE)</f>
        <v>12.26</v>
      </c>
      <c r="AG140">
        <f>VLOOKUP($B140,[12]分省年度数据!$A$1:$IV$65536,7,FALSE)</f>
        <v>16.86</v>
      </c>
      <c r="AH140">
        <f>VLOOKUP($B140,[13]分省年度数据!$A$1:$IV$65536,7,FALSE)</f>
        <v>26349273</v>
      </c>
      <c r="AI140">
        <f>VLOOKUP($B140,[14]分省年度数据!$A$1:$IV$65536,7,FALSE)</f>
        <v>2006.5</v>
      </c>
      <c r="AJ140">
        <f>VLOOKUP($B140,[15]分省年度数据!$A$1:$IV$65536,7,FALSE)</f>
        <v>13226</v>
      </c>
    </row>
    <row r="141" spans="1:36" x14ac:dyDescent="0.2">
      <c r="A141">
        <v>41</v>
      </c>
      <c r="B141" t="s">
        <v>16</v>
      </c>
      <c r="C141">
        <v>2018</v>
      </c>
      <c r="D141" t="s">
        <v>35</v>
      </c>
      <c r="H141">
        <f>VLOOKUP(B141,[1]分省年度数据!$A$1:$IV$65536,7,FALSE)</f>
        <v>9864</v>
      </c>
      <c r="I141" s="2">
        <f>VLOOKUP(B141,[2]分省年度数据!$A$1:$IV$65536,7,FALSE)</f>
        <v>1332.3</v>
      </c>
      <c r="J141" s="2">
        <f t="shared" si="8"/>
        <v>0.13506690997566909</v>
      </c>
      <c r="P141">
        <v>6335.7352941176487</v>
      </c>
      <c r="Q141" s="4">
        <v>21964</v>
      </c>
      <c r="R141">
        <f t="shared" si="7"/>
        <v>0.28845999335811551</v>
      </c>
      <c r="X141">
        <f>VLOOKUP(B141,[3]分省年度数据!$A$1:$IV$65536,7,FALSE)</f>
        <v>134.79</v>
      </c>
      <c r="Y141">
        <f>VLOOKUP(B141,[4]分省年度数据!$A$1:$IV$65536,7,FALSE)</f>
        <v>23395</v>
      </c>
      <c r="Z141">
        <f>VLOOKUP(B141,[5]分省年度数据!$A$1:$O$65536,7,FALSE)</f>
        <v>71351</v>
      </c>
      <c r="AA141">
        <f>VLOOKUP($B141,[6]分省年度数据!$A$1:$IV$65536,7,FALSE)</f>
        <v>60.85</v>
      </c>
      <c r="AB141">
        <f>VLOOKUP($B141,[7]分省年度数据!$A$1:$IV$65536,7,FALSE)</f>
        <v>65</v>
      </c>
      <c r="AC141">
        <f>VLOOKUP($B141,[8]分省年度数据!$A$1:$IV$65536,7,FALSE)</f>
        <v>9.5</v>
      </c>
      <c r="AD141">
        <f>VLOOKUP($B141,[9]分省年度数据!$A$1:$IV$65536,7,FALSE)</f>
        <v>928.95</v>
      </c>
      <c r="AE141">
        <f>VLOOKUP($B141,[10]分省年度数据!$A$1:$IV$65536,7,FALSE)</f>
        <v>16.02</v>
      </c>
      <c r="AF141">
        <f>VLOOKUP($B141,[11]分省年度数据!$A$1:$IV$65536,7,FALSE)</f>
        <v>14.38</v>
      </c>
      <c r="AG141">
        <f>VLOOKUP($B141,[12]分省年度数据!$A$1:$IV$65536,7,FALSE)</f>
        <v>18.18</v>
      </c>
      <c r="AH141">
        <f>VLOOKUP($B141,[13]分省年度数据!$A$1:$IV$65536,7,FALSE)</f>
        <v>24293502</v>
      </c>
      <c r="AI141">
        <f>VLOOKUP($B141,[14]分省年度数据!$A$1:$IV$65536,7,FALSE)</f>
        <v>1664.67</v>
      </c>
      <c r="AJ141">
        <f>VLOOKUP($B141,[15]分省年度数据!$A$1:$IV$65536,7,FALSE)</f>
        <v>19059</v>
      </c>
    </row>
    <row r="142" spans="1:36" x14ac:dyDescent="0.2">
      <c r="A142">
        <v>42</v>
      </c>
      <c r="B142" t="s">
        <v>17</v>
      </c>
      <c r="C142">
        <v>2018</v>
      </c>
      <c r="D142" t="s">
        <v>35</v>
      </c>
      <c r="H142">
        <f>VLOOKUP(B142,[1]分省年度数据!$A$1:$IV$65536,7,FALSE)</f>
        <v>5917</v>
      </c>
      <c r="I142" s="2">
        <f>VLOOKUP(B142,[2]分省年度数据!$A$1:$IV$65536,7,FALSE)</f>
        <v>1026.3</v>
      </c>
      <c r="J142" s="2">
        <f t="shared" si="8"/>
        <v>0.1734493831333446</v>
      </c>
      <c r="P142">
        <v>6963.4861111111104</v>
      </c>
      <c r="Q142" s="4">
        <v>25815</v>
      </c>
      <c r="R142">
        <f t="shared" si="7"/>
        <v>0.26974573353132325</v>
      </c>
      <c r="X142">
        <f>VLOOKUP(B142,[3]分省年度数据!$A$1:$IV$65536,7,FALSE)</f>
        <v>202.19</v>
      </c>
      <c r="Y142">
        <f>VLOOKUP(B142,[4]分省年度数据!$A$1:$IV$65536,7,FALSE)</f>
        <v>22549</v>
      </c>
      <c r="Z142">
        <f>VLOOKUP(B142,[5]分省年度数据!$A$1:$O$65536,7,FALSE)</f>
        <v>36486</v>
      </c>
      <c r="AA142">
        <f>VLOOKUP($B142,[6]分省年度数据!$A$1:$IV$65536,7,FALSE)</f>
        <v>39.35</v>
      </c>
      <c r="AB142">
        <f>VLOOKUP($B142,[7]分省年度数据!$A$1:$IV$65536,7,FALSE)</f>
        <v>69</v>
      </c>
      <c r="AC142">
        <f>VLOOKUP($B142,[8]分省年度数据!$A$1:$IV$65536,7,FALSE)</f>
        <v>9.4</v>
      </c>
      <c r="AD142">
        <f>VLOOKUP($B142,[9]分省年度数据!$A$1:$IV$65536,7,FALSE)</f>
        <v>575.74</v>
      </c>
      <c r="AE142">
        <f>VLOOKUP($B142,[10]分省年度数据!$A$1:$IV$65536,7,FALSE)</f>
        <v>12.48</v>
      </c>
      <c r="AF142">
        <f>VLOOKUP($B142,[11]分省年度数据!$A$1:$IV$65536,7,FALSE)</f>
        <v>12.24</v>
      </c>
      <c r="AG142">
        <f>VLOOKUP($B142,[12]分省年度数据!$A$1:$IV$65536,7,FALSE)</f>
        <v>18.010000000000002</v>
      </c>
      <c r="AH142">
        <f>VLOOKUP($B142,[13]分省年度数据!$A$1:$IV$65536,7,FALSE)</f>
        <v>14578340</v>
      </c>
      <c r="AI142">
        <f>VLOOKUP($B142,[14]分省年度数据!$A$1:$IV$65536,7,FALSE)</f>
        <v>1065.6400000000001</v>
      </c>
      <c r="AJ142">
        <f>VLOOKUP($B142,[15]分省年度数据!$A$1:$IV$65536,7,FALSE)</f>
        <v>19207</v>
      </c>
    </row>
    <row r="143" spans="1:36" x14ac:dyDescent="0.2">
      <c r="A143">
        <v>43</v>
      </c>
      <c r="B143" t="s">
        <v>18</v>
      </c>
      <c r="C143">
        <v>2018</v>
      </c>
      <c r="D143" t="s">
        <v>35</v>
      </c>
      <c r="H143">
        <f>VLOOKUP(B143,[1]分省年度数据!$A$1:$IV$65536,7,FALSE)</f>
        <v>6635</v>
      </c>
      <c r="I143" s="2">
        <f>VLOOKUP(B143,[2]分省年度数据!$A$1:$IV$65536,7,FALSE)</f>
        <v>698.5</v>
      </c>
      <c r="J143" s="2">
        <f t="shared" si="8"/>
        <v>0.1052750565184627</v>
      </c>
      <c r="P143">
        <v>6207.7884615384583</v>
      </c>
      <c r="Q143" s="4">
        <v>25241</v>
      </c>
      <c r="R143">
        <f t="shared" si="7"/>
        <v>0.245940670398893</v>
      </c>
      <c r="X143">
        <f>VLOOKUP(B143,[3]分省年度数据!$A$1:$IV$65536,7,FALSE)</f>
        <v>210.73</v>
      </c>
      <c r="Y143">
        <f>VLOOKUP(B143,[4]分省年度数据!$A$1:$IV$65536,7,FALSE)</f>
        <v>21683</v>
      </c>
      <c r="Z143">
        <f>VLOOKUP(B143,[5]分省年度数据!$A$1:$O$65536,7,FALSE)</f>
        <v>56239</v>
      </c>
      <c r="AA143">
        <f>VLOOKUP($B143,[6]分省年度数据!$A$1:$IV$65536,7,FALSE)</f>
        <v>48.24</v>
      </c>
      <c r="AB143">
        <f>VLOOKUP($B143,[7]分省年度数据!$A$1:$IV$65536,7,FALSE)</f>
        <v>63</v>
      </c>
      <c r="AC143">
        <f>VLOOKUP($B143,[8]分省年度数据!$A$1:$IV$65536,7,FALSE)</f>
        <v>9.1999999999999993</v>
      </c>
      <c r="AD143">
        <f>VLOOKUP($B143,[9]分省年度数据!$A$1:$IV$65536,7,FALSE)</f>
        <v>627.1</v>
      </c>
      <c r="AE143">
        <f>VLOOKUP($B143,[10]分省年度数据!$A$1:$IV$65536,7,FALSE)</f>
        <v>14.7</v>
      </c>
      <c r="AF143">
        <f>VLOOKUP($B143,[11]分省年度数据!$A$1:$IV$65536,7,FALSE)</f>
        <v>13.71</v>
      </c>
      <c r="AG143">
        <f>VLOOKUP($B143,[12]分省年度数据!$A$1:$IV$65536,7,FALSE)</f>
        <v>19.010000000000002</v>
      </c>
      <c r="AH143">
        <f>VLOOKUP($B143,[13]分省年度数据!$A$1:$IV$65536,7,FALSE)</f>
        <v>16300603</v>
      </c>
      <c r="AI143">
        <f>VLOOKUP($B143,[14]分省年度数据!$A$1:$IV$65536,7,FALSE)</f>
        <v>1186.72</v>
      </c>
      <c r="AJ143">
        <f>VLOOKUP($B143,[15]分省年度数据!$A$1:$IV$65536,7,FALSE)</f>
        <v>4618</v>
      </c>
    </row>
    <row r="144" spans="1:36" x14ac:dyDescent="0.2">
      <c r="A144">
        <v>44</v>
      </c>
      <c r="B144" t="s">
        <v>19</v>
      </c>
      <c r="C144">
        <v>2018</v>
      </c>
      <c r="D144" t="s">
        <v>35</v>
      </c>
      <c r="H144">
        <f>VLOOKUP(B144,[1]分省年度数据!$A$1:$IV$65536,7,FALSE)</f>
        <v>12348</v>
      </c>
      <c r="I144" s="2">
        <f>VLOOKUP(B144,[2]分省年度数据!$A$1:$IV$65536,7,FALSE)</f>
        <v>675.2</v>
      </c>
      <c r="J144" s="2">
        <f t="shared" si="8"/>
        <v>5.4680919987042442E-2</v>
      </c>
      <c r="P144">
        <v>11962.4126984127</v>
      </c>
      <c r="Q144" s="4">
        <v>35810</v>
      </c>
      <c r="R144">
        <f t="shared" si="7"/>
        <v>0.33405229540387321</v>
      </c>
      <c r="X144">
        <f>VLOOKUP(B144,[3]分省年度数据!$A$1:$IV$65536,7,FALSE)</f>
        <v>254.37</v>
      </c>
      <c r="Y144">
        <f>VLOOKUP(B144,[4]分省年度数据!$A$1:$IV$65536,7,FALSE)</f>
        <v>110606</v>
      </c>
      <c r="Z144">
        <f>VLOOKUP(B144,[5]分省年度数据!$A$1:$O$65536,7,FALSE)</f>
        <v>51451</v>
      </c>
      <c r="AA144">
        <f>VLOOKUP($B144,[6]分省年度数据!$A$1:$IV$65536,7,FALSE)</f>
        <v>51.69</v>
      </c>
      <c r="AB144">
        <f>VLOOKUP($B144,[7]分省年度数据!$A$1:$IV$65536,7,FALSE)</f>
        <v>67</v>
      </c>
      <c r="AC144">
        <f>VLOOKUP($B144,[8]分省年度数据!$A$1:$IV$65536,7,FALSE)</f>
        <v>8.9</v>
      </c>
      <c r="AD144">
        <f>VLOOKUP($B144,[9]分省年度数据!$A$1:$IV$65536,7,FALSE)</f>
        <v>1407.51</v>
      </c>
      <c r="AE144">
        <f>VLOOKUP($B144,[10]分省年度数据!$A$1:$IV$65536,7,FALSE)</f>
        <v>12.25</v>
      </c>
      <c r="AF144">
        <f>VLOOKUP($B144,[11]分省年度数据!$A$1:$IV$65536,7,FALSE)</f>
        <v>13</v>
      </c>
      <c r="AG144">
        <f>VLOOKUP($B144,[12]分省年度数据!$A$1:$IV$65536,7,FALSE)</f>
        <v>18.64</v>
      </c>
      <c r="AH144">
        <f>VLOOKUP($B144,[13]分省年度数据!$A$1:$IV$65536,7,FALSE)</f>
        <v>42684258</v>
      </c>
      <c r="AI144">
        <f>VLOOKUP($B144,[14]分省年度数据!$A$1:$IV$65536,7,FALSE)</f>
        <v>2792.9</v>
      </c>
      <c r="AJ144">
        <f>VLOOKUP($B144,[15]分省年度数据!$A$1:$IV$65536,7,FALSE)</f>
        <v>24133</v>
      </c>
    </row>
    <row r="145" spans="1:36" x14ac:dyDescent="0.2">
      <c r="A145">
        <v>45</v>
      </c>
      <c r="B145" t="s">
        <v>20</v>
      </c>
      <c r="C145">
        <v>2018</v>
      </c>
      <c r="D145" t="s">
        <v>35</v>
      </c>
      <c r="H145">
        <f>VLOOKUP(B145,[1]分省年度数据!$A$1:$IV$65536,7,FALSE)</f>
        <v>4947</v>
      </c>
      <c r="I145" s="2">
        <f>VLOOKUP(B145,[2]分省年度数据!$A$1:$IV$65536,7,FALSE)</f>
        <v>224.6</v>
      </c>
      <c r="J145" s="2">
        <f t="shared" si="8"/>
        <v>4.5401253284819081E-2</v>
      </c>
      <c r="P145">
        <v>6025.452380952378</v>
      </c>
      <c r="Q145" s="4">
        <v>21485</v>
      </c>
      <c r="R145">
        <f t="shared" si="7"/>
        <v>0.28044926138945209</v>
      </c>
      <c r="X145">
        <f>VLOOKUP(B145,[3]分省年度数据!$A$1:$IV$65536,7,FALSE)</f>
        <v>266.14</v>
      </c>
      <c r="Y145">
        <f>VLOOKUP(B145,[4]分省年度数据!$A$1:$IV$65536,7,FALSE)</f>
        <v>16555</v>
      </c>
      <c r="Z145">
        <f>VLOOKUP(B145,[5]分省年度数据!$A$1:$O$65536,7,FALSE)</f>
        <v>33742</v>
      </c>
      <c r="AA145">
        <f>VLOOKUP($B145,[6]分省年度数据!$A$1:$IV$65536,7,FALSE)</f>
        <v>25.59</v>
      </c>
      <c r="AB145">
        <f>VLOOKUP($B145,[7]分省年度数据!$A$1:$IV$65536,7,FALSE)</f>
        <v>65</v>
      </c>
      <c r="AC145">
        <f>VLOOKUP($B145,[8]分省年度数据!$A$1:$IV$65536,7,FALSE)</f>
        <v>8.6999999999999993</v>
      </c>
      <c r="AD145">
        <f>VLOOKUP($B145,[9]分省年度数据!$A$1:$IV$65536,7,FALSE)</f>
        <v>546.52</v>
      </c>
      <c r="AE145">
        <f>VLOOKUP($B145,[10]分省年度数据!$A$1:$IV$65536,7,FALSE)</f>
        <v>17.399999999999999</v>
      </c>
      <c r="AF145">
        <f>VLOOKUP($B145,[11]分省年度数据!$A$1:$IV$65536,7,FALSE)</f>
        <v>15.48</v>
      </c>
      <c r="AG145">
        <f>VLOOKUP($B145,[12]分省年度数据!$A$1:$IV$65536,7,FALSE)</f>
        <v>18.5</v>
      </c>
      <c r="AH145">
        <f>VLOOKUP($B145,[13]分省年度数据!$A$1:$IV$65536,7,FALSE)</f>
        <v>12836618</v>
      </c>
      <c r="AI145">
        <f>VLOOKUP($B145,[14]分省年度数据!$A$1:$IV$65536,7,FALSE)</f>
        <v>933.22</v>
      </c>
      <c r="AJ145">
        <f>VLOOKUP($B145,[15]分省年度数据!$A$1:$IV$65536,7,FALSE)</f>
        <v>17034</v>
      </c>
    </row>
    <row r="146" spans="1:36" x14ac:dyDescent="0.2">
      <c r="A146">
        <v>46</v>
      </c>
      <c r="B146" t="s">
        <v>21</v>
      </c>
      <c r="C146">
        <v>2018</v>
      </c>
      <c r="D146" t="s">
        <v>35</v>
      </c>
      <c r="H146">
        <f>VLOOKUP(B146,[1]分省年度数据!$A$1:$IV$65536,7,FALSE)</f>
        <v>982</v>
      </c>
      <c r="I146" s="2">
        <f>VLOOKUP(B146,[2]分省年度数据!$A$1:$IV$65536,7,FALSE)</f>
        <v>60.2</v>
      </c>
      <c r="J146" s="2">
        <f t="shared" si="8"/>
        <v>6.1303462321792263E-2</v>
      </c>
      <c r="P146">
        <v>22679.29166666665</v>
      </c>
      <c r="Q146" s="4">
        <v>24579</v>
      </c>
      <c r="R146">
        <f t="shared" si="7"/>
        <v>0.92271010483203753</v>
      </c>
      <c r="X146">
        <f>VLOOKUP(B146,[3]分省年度数据!$A$1:$IV$65536,7,FALSE)</f>
        <v>197.61</v>
      </c>
      <c r="Y146">
        <f>VLOOKUP(B146,[4]分省年度数据!$A$1:$IV$65536,7,FALSE)</f>
        <v>7302</v>
      </c>
      <c r="Z146">
        <f>VLOOKUP(B146,[5]分省年度数据!$A$1:$O$65536,7,FALSE)</f>
        <v>5325</v>
      </c>
      <c r="AA146">
        <f>VLOOKUP($B146,[6]分省年度数据!$A$1:$IV$65536,7,FALSE)</f>
        <v>4.4800000000000004</v>
      </c>
      <c r="AB146">
        <f>VLOOKUP($B146,[7]分省年度数据!$A$1:$IV$65536,7,FALSE)</f>
        <v>68</v>
      </c>
      <c r="AC146">
        <f>VLOOKUP($B146,[8]分省年度数据!$A$1:$IV$65536,7,FALSE)</f>
        <v>8.9</v>
      </c>
      <c r="AD146">
        <f>VLOOKUP($B146,[9]分省年度数据!$A$1:$IV$65536,7,FALSE)</f>
        <v>144.46</v>
      </c>
      <c r="AE146">
        <f>VLOOKUP($B146,[10]分省年度数据!$A$1:$IV$65536,7,FALSE)</f>
        <v>12.66</v>
      </c>
      <c r="AF146">
        <f>VLOOKUP($B146,[11]分省年度数据!$A$1:$IV$65536,7,FALSE)</f>
        <v>13.44</v>
      </c>
      <c r="AG146">
        <f>VLOOKUP($B146,[12]分省年度数据!$A$1:$IV$65536,7,FALSE)</f>
        <v>16.399999999999999</v>
      </c>
      <c r="AH146">
        <f>VLOOKUP($B146,[13]分省年度数据!$A$1:$IV$65536,7,FALSE)</f>
        <v>3777479</v>
      </c>
      <c r="AI146">
        <f>VLOOKUP($B146,[14]分省年度数据!$A$1:$IV$65536,7,FALSE)</f>
        <v>248.98</v>
      </c>
      <c r="AJ146">
        <f>VLOOKUP($B146,[15]分省年度数据!$A$1:$IV$65536,7,FALSE)</f>
        <v>2684</v>
      </c>
    </row>
    <row r="147" spans="1:36" x14ac:dyDescent="0.2">
      <c r="A147">
        <v>50</v>
      </c>
      <c r="B147" t="s">
        <v>22</v>
      </c>
      <c r="C147">
        <v>2018</v>
      </c>
      <c r="D147" t="s">
        <v>36</v>
      </c>
      <c r="H147">
        <f>VLOOKUP(B147,[1]分省年度数据!$A$1:$IV$65536,7,FALSE)</f>
        <v>3163</v>
      </c>
      <c r="I147" s="2">
        <f>VLOOKUP(B147,[2]分省年度数据!$A$1:$IV$65536,7,FALSE)</f>
        <v>148.19999999999999</v>
      </c>
      <c r="J147" s="2">
        <f t="shared" si="8"/>
        <v>4.6854252292127724E-2</v>
      </c>
      <c r="P147">
        <v>11820.166666666701</v>
      </c>
      <c r="Q147" s="4">
        <v>26386</v>
      </c>
      <c r="R147">
        <f t="shared" si="7"/>
        <v>0.44797114631496632</v>
      </c>
      <c r="X147">
        <f>VLOOKUP(B147,[3]分省年度数据!$A$1:$IV$65536,7,FALSE)</f>
        <v>165.53</v>
      </c>
      <c r="Y147">
        <f>VLOOKUP(B147,[4]分省年度数据!$A$1:$IV$65536,7,FALSE)</f>
        <v>16394</v>
      </c>
      <c r="Z147">
        <f>VLOOKUP(B147,[5]分省年度数据!$A$1:$O$65536,7,FALSE)</f>
        <v>20524</v>
      </c>
      <c r="AA147">
        <f>VLOOKUP($B147,[6]分省年度数据!$A$1:$IV$65536,7,FALSE)</f>
        <v>22.01</v>
      </c>
      <c r="AB147">
        <f>VLOOKUP($B147,[7]分省年度数据!$A$1:$IV$65536,7,FALSE)</f>
        <v>67</v>
      </c>
      <c r="AC147">
        <f>VLOOKUP($B147,[8]分省年度数据!$A$1:$IV$65536,7,FALSE)</f>
        <v>9.4</v>
      </c>
      <c r="AD147">
        <f>VLOOKUP($B147,[9]分省年度数据!$A$1:$IV$65536,7,FALSE)</f>
        <v>372.79</v>
      </c>
      <c r="AE147">
        <f>VLOOKUP($B147,[10]分省年度数据!$A$1:$IV$65536,7,FALSE)</f>
        <v>15.46</v>
      </c>
      <c r="AF147">
        <f>VLOOKUP($B147,[11]分省年度数据!$A$1:$IV$65536,7,FALSE)</f>
        <v>13.43</v>
      </c>
      <c r="AG147">
        <f>VLOOKUP($B147,[12]分省年度数据!$A$1:$IV$65536,7,FALSE)</f>
        <v>16.559999999999999</v>
      </c>
      <c r="AH147">
        <f>VLOOKUP($B147,[13]分省年度数据!$A$1:$IV$65536,7,FALSE)</f>
        <v>10216274</v>
      </c>
      <c r="AI147">
        <f>VLOOKUP($B147,[14]分省年度数据!$A$1:$IV$65536,7,FALSE)</f>
        <v>680.99</v>
      </c>
      <c r="AJ147">
        <f>VLOOKUP($B147,[15]分省年度数据!$A$1:$IV$65536,7,FALSE)</f>
        <v>4511</v>
      </c>
    </row>
    <row r="148" spans="1:36" x14ac:dyDescent="0.2">
      <c r="A148">
        <v>51</v>
      </c>
      <c r="B148" t="s">
        <v>23</v>
      </c>
      <c r="C148">
        <v>2018</v>
      </c>
      <c r="D148" t="s">
        <v>36</v>
      </c>
      <c r="H148">
        <f>VLOOKUP(B148,[1]分省年度数据!$A$1:$IV$65536,7,FALSE)</f>
        <v>8321</v>
      </c>
      <c r="I148" s="2">
        <f>VLOOKUP(B148,[2]分省年度数据!$A$1:$IV$65536,7,FALSE)</f>
        <v>836.8</v>
      </c>
      <c r="J148" s="2">
        <f t="shared" si="8"/>
        <v>0.10056483595721667</v>
      </c>
      <c r="P148">
        <v>6648.6527777777783</v>
      </c>
      <c r="Q148" s="4">
        <v>22461</v>
      </c>
      <c r="R148">
        <f t="shared" si="7"/>
        <v>0.29600876086451083</v>
      </c>
      <c r="X148">
        <f>VLOOKUP(B148,[3]分省年度数据!$A$1:$IV$65536,7,FALSE)</f>
        <v>181.36</v>
      </c>
      <c r="Y148">
        <f>VLOOKUP(B148,[4]分省年度数据!$A$1:$IV$65536,7,FALSE)</f>
        <v>34213</v>
      </c>
      <c r="Z148">
        <f>VLOOKUP(B148,[5]分省年度数据!$A$1:$O$65536,7,FALSE)</f>
        <v>81537</v>
      </c>
      <c r="AA148">
        <f>VLOOKUP($B148,[6]分省年度数据!$A$1:$IV$65536,7,FALSE)</f>
        <v>59.89</v>
      </c>
      <c r="AB148">
        <f>VLOOKUP($B148,[7]分省年度数据!$A$1:$IV$65536,7,FALSE)</f>
        <v>67</v>
      </c>
      <c r="AC148">
        <f>VLOOKUP($B148,[8]分省年度数据!$A$1:$IV$65536,7,FALSE)</f>
        <v>10.5</v>
      </c>
      <c r="AD148">
        <f>VLOOKUP($B148,[9]分省年度数据!$A$1:$IV$65536,7,FALSE)</f>
        <v>880.89</v>
      </c>
      <c r="AE148">
        <f>VLOOKUP($B148,[10]分省年度数据!$A$1:$IV$65536,7,FALSE)</f>
        <v>13.94</v>
      </c>
      <c r="AF148">
        <f>VLOOKUP($B148,[11]分省年度数据!$A$1:$IV$65536,7,FALSE)</f>
        <v>12.78</v>
      </c>
      <c r="AG148">
        <f>VLOOKUP($B148,[12]分省年度数据!$A$1:$IV$65536,7,FALSE)</f>
        <v>16.84</v>
      </c>
      <c r="AH148">
        <f>VLOOKUP($B148,[13]分省年度数据!$A$1:$IV$65536,7,FALSE)</f>
        <v>20767987</v>
      </c>
      <c r="AI148">
        <f>VLOOKUP($B148,[14]分省年度数据!$A$1:$IV$65536,7,FALSE)</f>
        <v>1461.78</v>
      </c>
      <c r="AJ148">
        <f>VLOOKUP($B148,[15]分省年度数据!$A$1:$IV$65536,7,FALSE)</f>
        <v>8804</v>
      </c>
    </row>
    <row r="149" spans="1:36" x14ac:dyDescent="0.2">
      <c r="A149">
        <v>52</v>
      </c>
      <c r="B149" t="s">
        <v>24</v>
      </c>
      <c r="C149">
        <v>2018</v>
      </c>
      <c r="D149" t="s">
        <v>36</v>
      </c>
      <c r="H149">
        <f>VLOOKUP(B149,[1]分省年度数据!$A$1:$IV$65536,7,FALSE)</f>
        <v>3822</v>
      </c>
      <c r="I149" s="2">
        <f>VLOOKUP(B149,[2]分省年度数据!$A$1:$IV$65536,7,FALSE)</f>
        <v>508.2</v>
      </c>
      <c r="J149" s="2">
        <f t="shared" si="8"/>
        <v>0.13296703296703297</v>
      </c>
      <c r="P149">
        <v>5799.8981481481487</v>
      </c>
      <c r="Q149" s="4">
        <v>18430</v>
      </c>
      <c r="R149">
        <f t="shared" si="7"/>
        <v>0.31469876007314967</v>
      </c>
      <c r="X149">
        <f>VLOOKUP(B149,[3]分省年度数据!$A$1:$IV$65536,7,FALSE)</f>
        <v>185.86</v>
      </c>
      <c r="Y149">
        <f>VLOOKUP(B149,[4]分省年度数据!$A$1:$IV$65536,7,FALSE)</f>
        <v>11767</v>
      </c>
      <c r="Z149">
        <f>VLOOKUP(B149,[5]分省年度数据!$A$1:$O$65536,7,FALSE)</f>
        <v>28066</v>
      </c>
      <c r="AA149">
        <f>VLOOKUP($B149,[6]分省年度数据!$A$1:$IV$65536,7,FALSE)</f>
        <v>24.56</v>
      </c>
      <c r="AB149">
        <f>VLOOKUP($B149,[7]分省年度数据!$A$1:$IV$65536,7,FALSE)</f>
        <v>68</v>
      </c>
      <c r="AC149">
        <f>VLOOKUP($B149,[8]分省年度数据!$A$1:$IV$65536,7,FALSE)</f>
        <v>8.1</v>
      </c>
      <c r="AD149">
        <f>VLOOKUP($B149,[9]分省年度数据!$A$1:$IV$65536,7,FALSE)</f>
        <v>481.8</v>
      </c>
      <c r="AE149">
        <f>VLOOKUP($B149,[10]分省年度数据!$A$1:$IV$65536,7,FALSE)</f>
        <v>15.13</v>
      </c>
      <c r="AF149">
        <f>VLOOKUP($B149,[11]分省年度数据!$A$1:$IV$65536,7,FALSE)</f>
        <v>14.1</v>
      </c>
      <c r="AG149">
        <f>VLOOKUP($B149,[12]分省年度数据!$A$1:$IV$65536,7,FALSE)</f>
        <v>17.89</v>
      </c>
      <c r="AH149">
        <f>VLOOKUP($B149,[13]分省年度数据!$A$1:$IV$65536,7,FALSE)</f>
        <v>12732768</v>
      </c>
      <c r="AI149">
        <f>VLOOKUP($B149,[14]分省年度数据!$A$1:$IV$65536,7,FALSE)</f>
        <v>985.95</v>
      </c>
      <c r="AJ149">
        <f>VLOOKUP($B149,[15]分省年度数据!$A$1:$IV$65536,7,FALSE)</f>
        <v>12199</v>
      </c>
    </row>
    <row r="150" spans="1:36" x14ac:dyDescent="0.2">
      <c r="A150">
        <v>53</v>
      </c>
      <c r="B150" t="s">
        <v>25</v>
      </c>
      <c r="C150">
        <v>2018</v>
      </c>
      <c r="D150" t="s">
        <v>36</v>
      </c>
      <c r="H150">
        <f>VLOOKUP(B150,[1]分省年度数据!$A$1:$IV$65536,7,FALSE)</f>
        <v>4703</v>
      </c>
      <c r="I150" s="2">
        <f>VLOOKUP(B150,[2]分省年度数据!$A$1:$IV$65536,7,FALSE)</f>
        <v>480.2</v>
      </c>
      <c r="J150" s="2">
        <f t="shared" si="8"/>
        <v>0.10210503933659366</v>
      </c>
      <c r="P150">
        <v>6674.4062499999964</v>
      </c>
      <c r="Q150" s="4">
        <v>20084</v>
      </c>
      <c r="R150">
        <f t="shared" si="7"/>
        <v>0.33232454939255113</v>
      </c>
      <c r="X150">
        <f>VLOOKUP(B150,[3]分省年度数据!$A$1:$IV$65536,7,FALSE)</f>
        <v>138.96</v>
      </c>
      <c r="Y150">
        <f>VLOOKUP(B150,[4]分省年度数据!$A$1:$IV$65536,7,FALSE)</f>
        <v>20532</v>
      </c>
      <c r="Z150">
        <f>VLOOKUP(B150,[5]分省年度数据!$A$1:$O$65536,7,FALSE)</f>
        <v>24954</v>
      </c>
      <c r="AA150">
        <f>VLOOKUP($B150,[6]分省年度数据!$A$1:$IV$65536,7,FALSE)</f>
        <v>29.12</v>
      </c>
      <c r="AB150">
        <f>VLOOKUP($B150,[7]分省年度数据!$A$1:$IV$65536,7,FALSE)</f>
        <v>62</v>
      </c>
      <c r="AC150">
        <f>VLOOKUP($B150,[8]分省年度数据!$A$1:$IV$65536,7,FALSE)</f>
        <v>8.6</v>
      </c>
      <c r="AD150">
        <f>VLOOKUP($B150,[9]分省年度数据!$A$1:$IV$65536,7,FALSE)</f>
        <v>575.41999999999996</v>
      </c>
      <c r="AE150">
        <f>VLOOKUP($B150,[10]分省年度数据!$A$1:$IV$65536,7,FALSE)</f>
        <v>14.62</v>
      </c>
      <c r="AF150">
        <f>VLOOKUP($B150,[11]分省年度数据!$A$1:$IV$65536,7,FALSE)</f>
        <v>14.07</v>
      </c>
      <c r="AG150">
        <f>VLOOKUP($B150,[12]分省年度数据!$A$1:$IV$65536,7,FALSE)</f>
        <v>16.62</v>
      </c>
      <c r="AH150">
        <f>VLOOKUP($B150,[13]分省年度数据!$A$1:$IV$65536,7,FALSE)</f>
        <v>14543783</v>
      </c>
      <c r="AI150">
        <f>VLOOKUP($B150,[14]分省年度数据!$A$1:$IV$65536,7,FALSE)</f>
        <v>1077.43</v>
      </c>
      <c r="AJ150">
        <f>VLOOKUP($B150,[15]分省年度数据!$A$1:$IV$65536,7,FALSE)</f>
        <v>6067</v>
      </c>
    </row>
    <row r="151" spans="1:36" x14ac:dyDescent="0.2">
      <c r="A151">
        <v>54</v>
      </c>
      <c r="B151" t="s">
        <v>26</v>
      </c>
      <c r="C151">
        <v>2018</v>
      </c>
      <c r="D151" t="s">
        <v>36</v>
      </c>
      <c r="H151">
        <f>VLOOKUP(B151,[1]分省年度数据!$A$1:$IV$65536,7,FALSE)</f>
        <v>354</v>
      </c>
      <c r="I151" s="2">
        <f>VLOOKUP(B151,[2]分省年度数据!$A$1:$IV$65536,7,FALSE)</f>
        <v>23.5</v>
      </c>
      <c r="J151" s="2">
        <f t="shared" si="8"/>
        <v>6.6384180790960451E-2</v>
      </c>
      <c r="P151">
        <v>10278.166666666701</v>
      </c>
      <c r="Q151" s="4">
        <v>17286</v>
      </c>
      <c r="R151">
        <f t="shared" si="7"/>
        <v>0.59459485518145905</v>
      </c>
      <c r="X151">
        <f>VLOOKUP(B151,[3]分省年度数据!$A$1:$IV$65536,7,FALSE)</f>
        <v>162.97</v>
      </c>
      <c r="Y151">
        <f>VLOOKUP(B151,[4]分省年度数据!$A$1:$IV$65536,7,FALSE)</f>
        <v>1848</v>
      </c>
      <c r="Z151">
        <f>VLOOKUP(B151,[5]分省年度数据!$A$1:$O$65536,7,FALSE)</f>
        <v>6844</v>
      </c>
      <c r="AA151">
        <f>VLOOKUP($B151,[6]分省年度数据!$A$1:$IV$65536,7,FALSE)</f>
        <v>1.68</v>
      </c>
      <c r="AB151">
        <f>VLOOKUP($B151,[7]分省年度数据!$A$1:$IV$65536,7,FALSE)</f>
        <v>55</v>
      </c>
      <c r="AC151">
        <f>VLOOKUP($B151,[8]分省年度数据!$A$1:$IV$65536,7,FALSE)</f>
        <v>8.9</v>
      </c>
      <c r="AD151">
        <f>VLOOKUP($B151,[9]分省年度数据!$A$1:$IV$65536,7,FALSE)</f>
        <v>106.93</v>
      </c>
      <c r="AE151">
        <f>VLOOKUP($B151,[10]分省年度数据!$A$1:$IV$65536,7,FALSE)</f>
        <v>10.75</v>
      </c>
      <c r="AF151">
        <f>VLOOKUP($B151,[11]分省年度数据!$A$1:$IV$65536,7,FALSE)</f>
        <v>12.01</v>
      </c>
      <c r="AG151">
        <f>VLOOKUP($B151,[12]分省年度数据!$A$1:$IV$65536,7,FALSE)</f>
        <v>14.54</v>
      </c>
      <c r="AH151">
        <f>VLOOKUP($B151,[13]分省年度数据!$A$1:$IV$65536,7,FALSE)</f>
        <v>2562958</v>
      </c>
      <c r="AI151">
        <f>VLOOKUP($B151,[14]分省年度数据!$A$1:$IV$65536,7,FALSE)</f>
        <v>232.15</v>
      </c>
      <c r="AJ151">
        <f>VLOOKUP($B151,[15]分省年度数据!$A$1:$IV$65536,7,FALSE)</f>
        <v>363</v>
      </c>
    </row>
    <row r="152" spans="1:36" x14ac:dyDescent="0.2">
      <c r="A152">
        <v>61</v>
      </c>
      <c r="B152" t="s">
        <v>27</v>
      </c>
      <c r="C152">
        <v>2018</v>
      </c>
      <c r="D152" t="s">
        <v>37</v>
      </c>
      <c r="H152">
        <f>VLOOKUP(B152,[1]分省年度数据!$A$1:$IV$65536,7,FALSE)</f>
        <v>3931</v>
      </c>
      <c r="I152" s="2">
        <f>VLOOKUP(B152,[2]分省年度数据!$A$1:$IV$65536,7,FALSE)</f>
        <v>330.7</v>
      </c>
      <c r="J152" s="2">
        <f t="shared" si="8"/>
        <v>8.4126176545408285E-2</v>
      </c>
      <c r="P152">
        <v>5876.9515151515152</v>
      </c>
      <c r="Q152" s="4">
        <v>22528</v>
      </c>
      <c r="R152">
        <f t="shared" si="7"/>
        <v>0.26087320290977961</v>
      </c>
      <c r="X152">
        <f>VLOOKUP(B152,[3]分省年度数据!$A$1:$IV$65536,7,FALSE)</f>
        <v>163.38999999999999</v>
      </c>
      <c r="Y152">
        <f>VLOOKUP(B152,[4]分省年度数据!$A$1:$IV$65536,7,FALSE)</f>
        <v>12370</v>
      </c>
      <c r="Z152">
        <f>VLOOKUP(B152,[5]分省年度数据!$A$1:$O$65536,7,FALSE)</f>
        <v>35300</v>
      </c>
      <c r="AA152">
        <f>VLOOKUP($B152,[6]分省年度数据!$A$1:$IV$65536,7,FALSE)</f>
        <v>25.37</v>
      </c>
      <c r="AB152">
        <f>VLOOKUP($B152,[7]分省年度数据!$A$1:$IV$65536,7,FALSE)</f>
        <v>85</v>
      </c>
      <c r="AC152">
        <f>VLOOKUP($B152,[8]分省年度数据!$A$1:$IV$65536,7,FALSE)</f>
        <v>8.9</v>
      </c>
      <c r="AD152">
        <f>VLOOKUP($B152,[9]分省年度数据!$A$1:$IV$65536,7,FALSE)</f>
        <v>455.31</v>
      </c>
      <c r="AE152">
        <f>VLOOKUP($B152,[10]分省年度数据!$A$1:$IV$65536,7,FALSE)</f>
        <v>12.59</v>
      </c>
      <c r="AF152">
        <f>VLOOKUP($B152,[11]分省年度数据!$A$1:$IV$65536,7,FALSE)</f>
        <v>11.02</v>
      </c>
      <c r="AG152">
        <f>VLOOKUP($B152,[12]分省年度数据!$A$1:$IV$65536,7,FALSE)</f>
        <v>16.18</v>
      </c>
      <c r="AH152">
        <f>VLOOKUP($B152,[13]分省年度数据!$A$1:$IV$65536,7,FALSE)</f>
        <v>11375081</v>
      </c>
      <c r="AI152">
        <f>VLOOKUP($B152,[14]分省年度数据!$A$1:$IV$65536,7,FALSE)</f>
        <v>871.44</v>
      </c>
      <c r="AJ152">
        <f>VLOOKUP($B152,[15]分省年度数据!$A$1:$IV$65536,7,FALSE)</f>
        <v>6122</v>
      </c>
    </row>
    <row r="153" spans="1:36" x14ac:dyDescent="0.2">
      <c r="A153">
        <v>62</v>
      </c>
      <c r="B153" t="s">
        <v>28</v>
      </c>
      <c r="C153">
        <v>2018</v>
      </c>
      <c r="D153" t="s">
        <v>37</v>
      </c>
      <c r="H153">
        <f>VLOOKUP(B153,[1]分省年度数据!$A$1:$IV$65536,7,FALSE)</f>
        <v>2515</v>
      </c>
      <c r="I153" s="2">
        <f>VLOOKUP(B153,[2]分省年度数据!$A$1:$IV$65536,7,FALSE)</f>
        <v>922.8</v>
      </c>
      <c r="J153" s="2">
        <f t="shared" si="8"/>
        <v>0.36691848906560637</v>
      </c>
      <c r="P153">
        <v>6287.9092592592624</v>
      </c>
      <c r="Q153" s="4">
        <v>17488</v>
      </c>
      <c r="R153">
        <f t="shared" si="7"/>
        <v>0.35955565297685627</v>
      </c>
      <c r="X153">
        <f>VLOOKUP(B153,[3]分省年度数据!$A$1:$IV$65536,7,FALSE)</f>
        <v>137.16999999999999</v>
      </c>
      <c r="Y153">
        <f>VLOOKUP(B153,[4]分省年度数据!$A$1:$IV$65536,7,FALSE)</f>
        <v>9914</v>
      </c>
      <c r="Z153">
        <f>VLOOKUP(B153,[5]分省年度数据!$A$1:$O$65536,7,FALSE)</f>
        <v>27897</v>
      </c>
      <c r="AA153">
        <f>VLOOKUP($B153,[6]分省年度数据!$A$1:$IV$65536,7,FALSE)</f>
        <v>16.27</v>
      </c>
      <c r="AB153">
        <f>VLOOKUP($B153,[7]分省年度数据!$A$1:$IV$65536,7,FALSE)</f>
        <v>60</v>
      </c>
      <c r="AC153">
        <f>VLOOKUP($B153,[8]分省年度数据!$A$1:$IV$65536,7,FALSE)</f>
        <v>8.4</v>
      </c>
      <c r="AD153">
        <f>VLOOKUP($B153,[9]分省年度数据!$A$1:$IV$65536,7,FALSE)</f>
        <v>313.52999999999997</v>
      </c>
      <c r="AE153">
        <f>VLOOKUP($B153,[10]分省年度数据!$A$1:$IV$65536,7,FALSE)</f>
        <v>12.01</v>
      </c>
      <c r="AF153">
        <f>VLOOKUP($B153,[11]分省年度数据!$A$1:$IV$65536,7,FALSE)</f>
        <v>10.88</v>
      </c>
      <c r="AG153">
        <f>VLOOKUP($B153,[12]分省年度数据!$A$1:$IV$65536,7,FALSE)</f>
        <v>13.24</v>
      </c>
      <c r="AH153">
        <f>VLOOKUP($B153,[13]分省年度数据!$A$1:$IV$65536,7,FALSE)</f>
        <v>7404892</v>
      </c>
      <c r="AI153">
        <f>VLOOKUP($B153,[14]分省年度数据!$A$1:$IV$65536,7,FALSE)</f>
        <v>592.96</v>
      </c>
      <c r="AJ153">
        <f>VLOOKUP($B153,[15]分省年度数据!$A$1:$IV$65536,7,FALSE)</f>
        <v>3086</v>
      </c>
    </row>
    <row r="154" spans="1:36" x14ac:dyDescent="0.2">
      <c r="A154">
        <v>63</v>
      </c>
      <c r="B154" t="s">
        <v>29</v>
      </c>
      <c r="C154">
        <v>2018</v>
      </c>
      <c r="D154" t="s">
        <v>37</v>
      </c>
      <c r="H154">
        <f>VLOOKUP(B154,[1]分省年度数据!$A$1:$IV$65536,7,FALSE)</f>
        <v>587</v>
      </c>
      <c r="I154" s="2">
        <f>VLOOKUP(B154,[2]分省年度数据!$A$1:$IV$65536,7,FALSE)</f>
        <v>72.900000000000006</v>
      </c>
      <c r="J154" s="2">
        <f t="shared" si="8"/>
        <v>0.12419080068143101</v>
      </c>
      <c r="P154">
        <v>8646.7083333333358</v>
      </c>
      <c r="Q154" s="4">
        <v>20757</v>
      </c>
      <c r="R154">
        <f t="shared" si="7"/>
        <v>0.41656830627418873</v>
      </c>
      <c r="X154">
        <f>VLOOKUP(B154,[3]分省年度数据!$A$1:$IV$65536,7,FALSE)</f>
        <v>178.51</v>
      </c>
      <c r="Y154">
        <f>VLOOKUP(B154,[4]分省年度数据!$A$1:$IV$65536,7,FALSE)</f>
        <v>3261</v>
      </c>
      <c r="Z154">
        <f>VLOOKUP(B154,[5]分省年度数据!$A$1:$O$65536,7,FALSE)</f>
        <v>6396</v>
      </c>
      <c r="AA154">
        <f>VLOOKUP($B154,[6]分省年度数据!$A$1:$IV$65536,7,FALSE)</f>
        <v>3.91</v>
      </c>
      <c r="AB154">
        <f>VLOOKUP($B154,[7]分省年度数据!$A$1:$IV$65536,7,FALSE)</f>
        <v>74</v>
      </c>
      <c r="AC154">
        <f>VLOOKUP($B154,[8]分省年度数据!$A$1:$IV$65536,7,FALSE)</f>
        <v>9</v>
      </c>
      <c r="AD154">
        <f>VLOOKUP($B154,[9]分省年度数据!$A$1:$IV$65536,7,FALSE)</f>
        <v>141.6</v>
      </c>
      <c r="AE154">
        <f>VLOOKUP($B154,[10]分省年度数据!$A$1:$IV$65536,7,FALSE)</f>
        <v>13.03</v>
      </c>
      <c r="AF154">
        <f>VLOOKUP($B154,[11]分省年度数据!$A$1:$IV$65536,7,FALSE)</f>
        <v>13.62</v>
      </c>
      <c r="AG154">
        <f>VLOOKUP($B154,[12]分省年度数据!$A$1:$IV$65536,7,FALSE)</f>
        <v>17.68</v>
      </c>
      <c r="AH154">
        <f>VLOOKUP($B154,[13]分省年度数据!$A$1:$IV$65536,7,FALSE)</f>
        <v>2640309</v>
      </c>
      <c r="AI154">
        <f>VLOOKUP($B154,[14]分省年度数据!$A$1:$IV$65536,7,FALSE)</f>
        <v>199.1</v>
      </c>
      <c r="AJ154">
        <f>VLOOKUP($B154,[15]分省年度数据!$A$1:$IV$65536,7,FALSE)</f>
        <v>1281</v>
      </c>
    </row>
    <row r="155" spans="1:36" x14ac:dyDescent="0.2">
      <c r="A155">
        <v>64</v>
      </c>
      <c r="B155" t="s">
        <v>30</v>
      </c>
      <c r="C155">
        <v>2018</v>
      </c>
      <c r="D155" t="s">
        <v>37</v>
      </c>
      <c r="H155">
        <f>VLOOKUP(B155,[1]分省年度数据!$A$1:$IV$65536,7,FALSE)</f>
        <v>710</v>
      </c>
      <c r="I155" s="2">
        <f>VLOOKUP(B155,[2]分省年度数据!$A$1:$IV$65536,7,FALSE)</f>
        <v>42.6</v>
      </c>
      <c r="J155" s="2">
        <f t="shared" si="8"/>
        <v>6.0000000000000005E-2</v>
      </c>
      <c r="P155">
        <v>4268.5333333333319</v>
      </c>
      <c r="Q155" s="4">
        <v>22400</v>
      </c>
      <c r="R155">
        <f t="shared" si="7"/>
        <v>0.19055952380952373</v>
      </c>
      <c r="X155">
        <f>VLOOKUP(B155,[3]分省年度数据!$A$1:$IV$65536,7,FALSE)</f>
        <v>147.28</v>
      </c>
      <c r="Y155">
        <f>VLOOKUP(B155,[4]分省年度数据!$A$1:$IV$65536,7,FALSE)</f>
        <v>5870</v>
      </c>
      <c r="Z155">
        <f>VLOOKUP(B155,[5]分省年度数据!$A$1:$O$65536,7,FALSE)</f>
        <v>4450</v>
      </c>
      <c r="AA155">
        <f>VLOOKUP($B155,[6]分省年度数据!$A$1:$IV$65536,7,FALSE)</f>
        <v>4.0999999999999996</v>
      </c>
      <c r="AB155">
        <f>VLOOKUP($B155,[7]分省年度数据!$A$1:$IV$65536,7,FALSE)</f>
        <v>77</v>
      </c>
      <c r="AC155">
        <f>VLOOKUP($B155,[8]分省年度数据!$A$1:$IV$65536,7,FALSE)</f>
        <v>8.9</v>
      </c>
      <c r="AD155">
        <f>VLOOKUP($B155,[9]分省年度数据!$A$1:$IV$65536,7,FALSE)</f>
        <v>105.55</v>
      </c>
      <c r="AE155">
        <f>VLOOKUP($B155,[10]分省年度数据!$A$1:$IV$65536,7,FALSE)</f>
        <v>13.06</v>
      </c>
      <c r="AF155">
        <f>VLOOKUP($B155,[11]分省年度数据!$A$1:$IV$65536,7,FALSE)</f>
        <v>14.19</v>
      </c>
      <c r="AG155">
        <f>VLOOKUP($B155,[12]分省年度数据!$A$1:$IV$65536,7,FALSE)</f>
        <v>16.86</v>
      </c>
      <c r="AH155">
        <f>VLOOKUP($B155,[13]分省年度数据!$A$1:$IV$65536,7,FALSE)</f>
        <v>2346978</v>
      </c>
      <c r="AI155">
        <f>VLOOKUP($B155,[14]分省年度数据!$A$1:$IV$65536,7,FALSE)</f>
        <v>170.47</v>
      </c>
      <c r="AJ155">
        <f>VLOOKUP($B155,[15]分省年度数据!$A$1:$IV$65536,7,FALSE)</f>
        <v>1735</v>
      </c>
    </row>
    <row r="156" spans="1:36" x14ac:dyDescent="0.2">
      <c r="A156">
        <v>65</v>
      </c>
      <c r="B156" t="s">
        <v>31</v>
      </c>
      <c r="C156">
        <v>2018</v>
      </c>
      <c r="D156" t="s">
        <v>37</v>
      </c>
      <c r="H156">
        <f>VLOOKUP(B156,[1]分省年度数据!$A$1:$IV$65536,7,FALSE)</f>
        <v>2520</v>
      </c>
      <c r="I156" s="2">
        <f>VLOOKUP(B156,[2]分省年度数据!$A$1:$IV$65536,7,FALSE)</f>
        <v>228</v>
      </c>
      <c r="J156" s="2">
        <f t="shared" si="8"/>
        <v>9.0476190476190474E-2</v>
      </c>
      <c r="P156">
        <v>5420.0555555555566</v>
      </c>
      <c r="Q156" s="4">
        <v>21500</v>
      </c>
      <c r="R156">
        <f t="shared" si="7"/>
        <v>0.25209560723514218</v>
      </c>
      <c r="X156">
        <f>VLOOKUP(B156,[3]分省年度数据!$A$1:$IV$65536,7,FALSE)</f>
        <v>191.41</v>
      </c>
      <c r="Y156">
        <f>VLOOKUP(B156,[4]分省年度数据!$A$1:$IV$65536,7,FALSE)</f>
        <v>11269</v>
      </c>
      <c r="Z156">
        <f>VLOOKUP(B156,[5]分省年度数据!$A$1:$O$65536,7,FALSE)</f>
        <v>18450</v>
      </c>
      <c r="AA156">
        <f>VLOOKUP($B156,[6]分省年度数据!$A$1:$IV$65536,7,FALSE)</f>
        <v>17.89</v>
      </c>
      <c r="AB156">
        <f>VLOOKUP($B156,[7]分省年度数据!$A$1:$IV$65536,7,FALSE)</f>
        <v>71</v>
      </c>
      <c r="AC156">
        <f>VLOOKUP($B156,[8]分省年度数据!$A$1:$IV$65536,7,FALSE)</f>
        <v>8.5</v>
      </c>
      <c r="AD156">
        <f>VLOOKUP($B156,[9]分省年度数据!$A$1:$IV$65536,7,FALSE)</f>
        <v>286.14</v>
      </c>
      <c r="AE156">
        <f>VLOOKUP($B156,[10]分省年度数据!$A$1:$IV$65536,7,FALSE)</f>
        <v>12.29</v>
      </c>
      <c r="AF156">
        <f>VLOOKUP($B156,[11]分省年度数据!$A$1:$IV$65536,7,FALSE)</f>
        <v>10.75</v>
      </c>
      <c r="AG156">
        <f>VLOOKUP($B156,[12]分省年度数据!$A$1:$IV$65536,7,FALSE)</f>
        <v>15.3</v>
      </c>
      <c r="AH156">
        <f>VLOOKUP($B156,[13]分省年度数据!$A$1:$IV$65536,7,FALSE)</f>
        <v>9522617</v>
      </c>
      <c r="AI156">
        <f>VLOOKUP($B156,[14]分省年度数据!$A$1:$IV$65536,7,FALSE)</f>
        <v>812.88</v>
      </c>
      <c r="AJ156">
        <f>VLOOKUP($B156,[15]分省年度数据!$A$1:$IV$65536,7,FALSE)</f>
        <v>6181</v>
      </c>
    </row>
    <row r="157" spans="1:36" x14ac:dyDescent="0.2">
      <c r="A157">
        <v>11</v>
      </c>
      <c r="B157" t="s">
        <v>1</v>
      </c>
      <c r="C157">
        <v>2020</v>
      </c>
      <c r="D157" t="s">
        <v>32</v>
      </c>
      <c r="H157">
        <f>VLOOKUP(B157,[1]分省年度数据!$A$1:$IV$65536,5,FALSE)</f>
        <v>2189</v>
      </c>
      <c r="I157" s="2">
        <f>VLOOKUP(B157,[2]分省年度数据!$A$1:$IV$65536,5,FALSE)</f>
        <v>1.8</v>
      </c>
      <c r="J157" s="2">
        <f t="shared" si="8"/>
        <v>8.2229328460484239E-4</v>
      </c>
      <c r="P157">
        <v>58072.916666666701</v>
      </c>
      <c r="Q157" s="4">
        <v>69434</v>
      </c>
      <c r="R157">
        <f t="shared" si="7"/>
        <v>0.83637579091895475</v>
      </c>
      <c r="X157">
        <f>VLOOKUP(B157,[3]分省年度数据!$A$1:$IV$65536,5,FALSE)</f>
        <v>154.19</v>
      </c>
      <c r="Y157">
        <f>VLOOKUP(B157,[4]分省年度数据!$A$1:$IV$65536,5,FALSE)</f>
        <v>28418</v>
      </c>
      <c r="Z157">
        <v>10599</v>
      </c>
      <c r="AA157">
        <f>VLOOKUP($B57,[6]分省年度数据!$A$1:$IV$65536,5,FALSE)</f>
        <v>32.520000000000003</v>
      </c>
      <c r="AB157">
        <f>VLOOKUP($B57,[7]分省年度数据!$A$1:$IV$65536,5,FALSE)</f>
        <v>78</v>
      </c>
      <c r="AC157">
        <f>VLOOKUP($B57,[8]分省年度数据!$A$1:$IV$65536,5,FALSE)</f>
        <v>8.6999999999999993</v>
      </c>
      <c r="AD157">
        <f>VLOOKUP($B57,[9]分省年度数据!$A$1:$IV$65536,5,FALSE)</f>
        <v>711.34</v>
      </c>
      <c r="AE157">
        <f>VLOOKUP($B57,[10]分省年度数据!$A$1:$IV$65536,5,FALSE)</f>
        <v>13.31</v>
      </c>
      <c r="AF157">
        <f>VLOOKUP($B57,[11]分省年度数据!$A$1:$IV$65536,5,FALSE)</f>
        <v>13.09</v>
      </c>
      <c r="AG157">
        <f>VLOOKUP($B57,[12]分省年度数据!$A$1:$IV$65536,5,FALSE)</f>
        <v>16.399999999999999</v>
      </c>
      <c r="AH157">
        <f>VLOOKUP($B57,[13]分省年度数据!$A$1:$IV$65536,5,FALSE)</f>
        <v>16571342</v>
      </c>
      <c r="AI157">
        <f>VLOOKUP($B57,[14]分省年度数据!$A$1:$IV$65536,5,FALSE)</f>
        <v>1162.02</v>
      </c>
      <c r="AJ157">
        <f>VLOOKUP($B57,[15]分省年度数据!$A$1:$IV$65536,5,FALSE)</f>
        <v>6344</v>
      </c>
    </row>
    <row r="158" spans="1:36" x14ac:dyDescent="0.2">
      <c r="A158">
        <v>12</v>
      </c>
      <c r="B158" t="s">
        <v>2</v>
      </c>
      <c r="C158">
        <v>2020</v>
      </c>
      <c r="D158" t="s">
        <v>32</v>
      </c>
      <c r="H158">
        <f>VLOOKUP(B158,[1]分省年度数据!$A$1:$IV$65536,5,FALSE)</f>
        <v>1387</v>
      </c>
      <c r="I158" s="2">
        <f>VLOOKUP(B158,[2]分省年度数据!$A$1:$IV$65536,5,FALSE)</f>
        <v>12.9</v>
      </c>
      <c r="J158" s="2">
        <f t="shared" si="8"/>
        <v>9.3006488824801739E-3</v>
      </c>
      <c r="P158">
        <v>20326.166666666701</v>
      </c>
      <c r="Q158" s="4">
        <v>43854</v>
      </c>
      <c r="R158">
        <f t="shared" si="7"/>
        <v>0.46349629832322481</v>
      </c>
      <c r="X158">
        <f>VLOOKUP(B158,[3]分省年度数据!$A$1:$IV$65536,5,FALSE)</f>
        <v>115.69</v>
      </c>
      <c r="Y158">
        <f>VLOOKUP(B158,[4]分省年度数据!$A$1:$IV$65536,5,FALSE)</f>
        <v>27143</v>
      </c>
      <c r="Z158">
        <v>10599</v>
      </c>
      <c r="AA158">
        <f>VLOOKUP($B58,[6]分省年度数据!$A$1:$IV$65536,5,FALSE)</f>
        <v>1.86</v>
      </c>
      <c r="AB158">
        <f>VLOOKUP($B58,[7]分省年度数据!$A$1:$IV$65536,5,FALSE)</f>
        <v>62</v>
      </c>
      <c r="AC158">
        <f>VLOOKUP($B58,[8]分省年度数据!$A$1:$IV$65536,5,FALSE)</f>
        <v>7.7</v>
      </c>
      <c r="AD158">
        <f>VLOOKUP($B58,[9]分省年度数据!$A$1:$IV$65536,5,FALSE)</f>
        <v>144.37</v>
      </c>
      <c r="AE158">
        <f>VLOOKUP($B58,[10]分省年度数据!$A$1:$IV$65536,5,FALSE)</f>
        <v>12.34</v>
      </c>
      <c r="AF158">
        <f>VLOOKUP($B58,[11]分省年度数据!$A$1:$IV$65536,5,FALSE)</f>
        <v>11.55</v>
      </c>
      <c r="AG158">
        <f>VLOOKUP($B58,[12]分省年度数据!$A$1:$IV$65536,5,FALSE)</f>
        <v>14.41</v>
      </c>
      <c r="AH158">
        <f>VLOOKUP($B58,[13]分省年度数据!$A$1:$IV$65536,5,FALSE)</f>
        <v>3164861</v>
      </c>
      <c r="AI158">
        <f>VLOOKUP($B58,[14]分省年度数据!$A$1:$IV$65536,5,FALSE)</f>
        <v>273.89</v>
      </c>
      <c r="AJ158">
        <f>VLOOKUP($B58,[15]分省年度数据!$A$1:$IV$65536,5,FALSE)</f>
        <v>482</v>
      </c>
    </row>
    <row r="159" spans="1:36" x14ac:dyDescent="0.2">
      <c r="A159">
        <v>13</v>
      </c>
      <c r="B159" t="s">
        <v>3</v>
      </c>
      <c r="C159">
        <v>2020</v>
      </c>
      <c r="D159" t="s">
        <v>32</v>
      </c>
      <c r="H159">
        <f>VLOOKUP(B159,[1]分省年度数据!$A$1:$IV$65536,5,FALSE)</f>
        <v>7464</v>
      </c>
      <c r="I159" s="2">
        <f>VLOOKUP(B159,[2]分省年度数据!$A$1:$IV$65536,5,FALSE)</f>
        <v>286.10000000000002</v>
      </c>
      <c r="J159" s="2">
        <f t="shared" si="8"/>
        <v>3.8330653804930337E-2</v>
      </c>
      <c r="P159">
        <v>10683.886363636349</v>
      </c>
      <c r="Q159" s="4">
        <v>27136</v>
      </c>
      <c r="R159">
        <f t="shared" si="7"/>
        <v>0.39371633120711785</v>
      </c>
      <c r="X159">
        <f>VLOOKUP(B159,[3]分省年度数据!$A$1:$IV$65536,5,FALSE)</f>
        <v>127.34</v>
      </c>
      <c r="Y159">
        <f>VLOOKUP(B159,[4]分省年度数据!$A$1:$IV$65536,5,FALSE)</f>
        <v>43252</v>
      </c>
      <c r="Z159">
        <v>10599</v>
      </c>
      <c r="AA159">
        <f>VLOOKUP($B59,[6]分省年度数据!$A$1:$IV$65536,5,FALSE)</f>
        <v>27.24</v>
      </c>
      <c r="AB159">
        <f>VLOOKUP($B59,[7]分省年度数据!$A$1:$IV$65536,5,FALSE)</f>
        <v>92</v>
      </c>
      <c r="AC159">
        <f>VLOOKUP($B59,[8]分省年度数据!$A$1:$IV$65536,5,FALSE)</f>
        <v>9.1</v>
      </c>
      <c r="AD159">
        <f>VLOOKUP($B59,[9]分省年度数据!$A$1:$IV$65536,5,FALSE)</f>
        <v>509.17</v>
      </c>
      <c r="AE159">
        <f>VLOOKUP($B59,[10]分省年度数据!$A$1:$IV$65536,5,FALSE)</f>
        <v>11.44</v>
      </c>
      <c r="AF159">
        <f>VLOOKUP($B59,[11]分省年度数据!$A$1:$IV$65536,5,FALSE)</f>
        <v>11.55</v>
      </c>
      <c r="AG159">
        <f>VLOOKUP($B59,[12]分省年度数据!$A$1:$IV$65536,5,FALSE)</f>
        <v>16.329999999999998</v>
      </c>
      <c r="AH159">
        <f>VLOOKUP($B59,[13]分省年度数据!$A$1:$IV$65536,5,FALSE)</f>
        <v>13169806</v>
      </c>
      <c r="AI159">
        <f>VLOOKUP($B59,[14]分省年度数据!$A$1:$IV$65536,5,FALSE)</f>
        <v>998.58</v>
      </c>
      <c r="AJ159">
        <f>VLOOKUP($B59,[15]分省年度数据!$A$1:$IV$65536,5,FALSE)</f>
        <v>4871</v>
      </c>
    </row>
    <row r="160" spans="1:36" x14ac:dyDescent="0.2">
      <c r="A160">
        <v>14</v>
      </c>
      <c r="B160" t="s">
        <v>4</v>
      </c>
      <c r="C160">
        <v>2020</v>
      </c>
      <c r="D160" t="s">
        <v>32</v>
      </c>
      <c r="H160">
        <f>VLOOKUP(B160,[1]分省年度数据!$A$1:$IV$65536,5,FALSE)</f>
        <v>3490</v>
      </c>
      <c r="I160" s="2">
        <f>VLOOKUP(B160,[2]分省年度数据!$A$1:$IV$65536,5,FALSE)</f>
        <v>607.29999999999995</v>
      </c>
      <c r="J160" s="2">
        <f t="shared" si="8"/>
        <v>0.17401146131805156</v>
      </c>
      <c r="P160">
        <v>6684.1818181818207</v>
      </c>
      <c r="Q160" s="4">
        <v>25214</v>
      </c>
      <c r="R160">
        <f t="shared" si="7"/>
        <v>0.26509803355999922</v>
      </c>
      <c r="X160">
        <f>VLOOKUP(B160,[3]分省年度数据!$A$1:$IV$65536,5,FALSE)</f>
        <v>133.86000000000001</v>
      </c>
      <c r="Y160">
        <f>VLOOKUP(B160,[4]分省年度数据!$A$1:$IV$65536,5,FALSE)</f>
        <v>20255</v>
      </c>
      <c r="Z160">
        <v>10599</v>
      </c>
      <c r="AA160">
        <f>VLOOKUP($B60,[6]分省年度数据!$A$1:$IV$65536,5,FALSE)</f>
        <v>17.190000000000001</v>
      </c>
      <c r="AB160">
        <f>VLOOKUP($B60,[7]分省年度数据!$A$1:$IV$65536,5,FALSE)</f>
        <v>72</v>
      </c>
      <c r="AC160">
        <f>VLOOKUP($B60,[8]分省年度数据!$A$1:$IV$65536,5,FALSE)</f>
        <v>8.6999999999999993</v>
      </c>
      <c r="AD160">
        <f>VLOOKUP($B60,[9]分省年度数据!$A$1:$IV$65536,5,FALSE)</f>
        <v>370.24</v>
      </c>
      <c r="AE160">
        <f>VLOOKUP($B60,[10]分省年度数据!$A$1:$IV$65536,5,FALSE)</f>
        <v>11.21</v>
      </c>
      <c r="AF160">
        <f>VLOOKUP($B60,[11]分省年度数据!$A$1:$IV$65536,5,FALSE)</f>
        <v>10.76</v>
      </c>
      <c r="AG160">
        <f>VLOOKUP($B60,[12]分省年度数据!$A$1:$IV$65536,5,FALSE)</f>
        <v>13.32</v>
      </c>
      <c r="AH160">
        <f>VLOOKUP($B60,[13]分省年度数据!$A$1:$IV$65536,5,FALSE)</f>
        <v>8440554</v>
      </c>
      <c r="AI160">
        <f>VLOOKUP($B60,[14]分省年度数据!$A$1:$IV$65536,5,FALSE)</f>
        <v>662.99</v>
      </c>
      <c r="AJ160">
        <f>VLOOKUP($B60,[15]分省年度数据!$A$1:$IV$65536,5,FALSE)</f>
        <v>2778</v>
      </c>
    </row>
    <row r="161" spans="1:36" x14ac:dyDescent="0.2">
      <c r="A161">
        <v>15</v>
      </c>
      <c r="B161" t="s">
        <v>5</v>
      </c>
      <c r="C161">
        <v>2020</v>
      </c>
      <c r="D161" t="s">
        <v>32</v>
      </c>
      <c r="H161">
        <f>VLOOKUP(B161,[1]分省年度数据!$A$1:$IV$65536,5,FALSE)</f>
        <v>2403</v>
      </c>
      <c r="I161" s="2">
        <f>VLOOKUP(B161,[2]分省年度数据!$A$1:$IV$65536,5,FALSE)</f>
        <v>416.1</v>
      </c>
      <c r="J161" s="2">
        <f t="shared" si="8"/>
        <v>0.1731585518102372</v>
      </c>
      <c r="P161">
        <v>7070.222222222219</v>
      </c>
      <c r="Q161" s="4">
        <v>31497</v>
      </c>
      <c r="R161">
        <f t="shared" si="7"/>
        <v>0.22447287748745021</v>
      </c>
      <c r="X161">
        <f>VLOOKUP(B161,[3]分省年度数据!$A$1:$IV$65536,5,FALSE)</f>
        <v>101.25</v>
      </c>
      <c r="Y161">
        <f>VLOOKUP(B161,[4]分省年度数据!$A$1:$IV$65536,5,FALSE)</f>
        <v>20266</v>
      </c>
      <c r="Z161">
        <v>10599</v>
      </c>
      <c r="AA161">
        <f>VLOOKUP($B61,[6]分省年度数据!$A$1:$IV$65536,5,FALSE)</f>
        <v>4.13</v>
      </c>
      <c r="AB161">
        <f>VLOOKUP($B61,[7]分省年度数据!$A$1:$IV$65536,5,FALSE)</f>
        <v>83</v>
      </c>
      <c r="AC161">
        <f>VLOOKUP($B61,[8]分省年度数据!$A$1:$IV$65536,5,FALSE)</f>
        <v>9</v>
      </c>
      <c r="AD161">
        <f>VLOOKUP($B61,[9]分省年度数据!$A$1:$IV$65536,5,FALSE)</f>
        <v>172.09</v>
      </c>
      <c r="AE161">
        <f>VLOOKUP($B61,[10]分省年度数据!$A$1:$IV$65536,5,FALSE)</f>
        <v>12.45</v>
      </c>
      <c r="AF161">
        <f>VLOOKUP($B61,[11]分省年度数据!$A$1:$IV$65536,5,FALSE)</f>
        <v>13.34</v>
      </c>
      <c r="AG161">
        <f>VLOOKUP($B61,[12]分省年度数据!$A$1:$IV$65536,5,FALSE)</f>
        <v>17.63</v>
      </c>
      <c r="AH161">
        <f>VLOOKUP($B61,[13]分省年度数据!$A$1:$IV$65536,5,FALSE)</f>
        <v>2931351</v>
      </c>
      <c r="AI161">
        <f>VLOOKUP($B61,[14]分省年度数据!$A$1:$IV$65536,5,FALSE)</f>
        <v>218.14</v>
      </c>
      <c r="AJ161">
        <f>VLOOKUP($B61,[15]分省年度数据!$A$1:$IV$65536,5,FALSE)</f>
        <v>1582</v>
      </c>
    </row>
    <row r="162" spans="1:36" x14ac:dyDescent="0.2">
      <c r="A162">
        <v>21</v>
      </c>
      <c r="B162" t="s">
        <v>6</v>
      </c>
      <c r="C162">
        <v>2020</v>
      </c>
      <c r="D162" t="s">
        <v>33</v>
      </c>
      <c r="H162">
        <f>VLOOKUP(B162,[1]分省年度数据!$A$1:$IV$65536,5,FALSE)</f>
        <v>4255</v>
      </c>
      <c r="I162" s="2">
        <f>VLOOKUP(B162,[2]分省年度数据!$A$1:$IV$65536,5,FALSE)</f>
        <v>612.79999999999995</v>
      </c>
      <c r="J162" s="2">
        <f t="shared" si="8"/>
        <v>0.14401880141010576</v>
      </c>
      <c r="P162">
        <v>6092.2321428571386</v>
      </c>
      <c r="Q162" s="4">
        <v>32738</v>
      </c>
      <c r="R162">
        <f t="shared" si="7"/>
        <v>0.186090541354302</v>
      </c>
      <c r="X162">
        <f>VLOOKUP(B162,[3]分省年度数据!$A$1:$IV$65536,5,FALSE)</f>
        <v>149.97999999999999</v>
      </c>
      <c r="Y162">
        <f>VLOOKUP(B162,[4]分省年度数据!$A$1:$IV$65536,5,FALSE)</f>
        <v>31195</v>
      </c>
      <c r="Z162">
        <v>10599</v>
      </c>
      <c r="AA162">
        <f>VLOOKUP($B62,[6]分省年度数据!$A$1:$IV$65536,5,FALSE)</f>
        <v>4.13</v>
      </c>
      <c r="AB162">
        <f>VLOOKUP($B62,[7]分省年度数据!$A$1:$IV$65536,5,FALSE)</f>
        <v>81</v>
      </c>
      <c r="AC162">
        <f>VLOOKUP($B62,[8]分省年度数据!$A$1:$IV$65536,5,FALSE)</f>
        <v>8.6999999999999993</v>
      </c>
      <c r="AD162">
        <f>VLOOKUP($B62,[9]分省年度数据!$A$1:$IV$65536,5,FALSE)</f>
        <v>118.57</v>
      </c>
      <c r="AE162">
        <f>VLOOKUP($B62,[10]分省年度数据!$A$1:$IV$65536,5,FALSE)</f>
        <v>13.84</v>
      </c>
      <c r="AF162">
        <f>VLOOKUP($B62,[11]分省年度数据!$A$1:$IV$65536,5,FALSE)</f>
        <v>14.15</v>
      </c>
      <c r="AG162">
        <f>VLOOKUP($B62,[12]分省年度数据!$A$1:$IV$65536,5,FALSE)</f>
        <v>17.52</v>
      </c>
      <c r="AH162">
        <f>VLOOKUP($B62,[13]分省年度数据!$A$1:$IV$65536,5,FALSE)</f>
        <v>2791933</v>
      </c>
      <c r="AI162">
        <f>VLOOKUP($B62,[14]分省年度数据!$A$1:$IV$65536,5,FALSE)</f>
        <v>208.42</v>
      </c>
      <c r="AJ162">
        <f>VLOOKUP($B62,[15]分省年度数据!$A$1:$IV$65536,5,FALSE)</f>
        <v>1939</v>
      </c>
    </row>
    <row r="163" spans="1:36" x14ac:dyDescent="0.2">
      <c r="A163">
        <v>22</v>
      </c>
      <c r="B163" t="s">
        <v>7</v>
      </c>
      <c r="C163">
        <v>2020</v>
      </c>
      <c r="D163" t="s">
        <v>33</v>
      </c>
      <c r="H163">
        <f>VLOOKUP(B163,[1]分省年度数据!$A$1:$IV$65536,5,FALSE)</f>
        <v>2399</v>
      </c>
      <c r="I163" s="2">
        <f>VLOOKUP(B163,[2]分省年度数据!$A$1:$IV$65536,5,FALSE)</f>
        <v>475.1</v>
      </c>
      <c r="J163" s="2">
        <f t="shared" si="8"/>
        <v>0.19804085035431432</v>
      </c>
      <c r="P163">
        <v>5751.6979166666679</v>
      </c>
      <c r="Q163" s="4">
        <v>25751</v>
      </c>
      <c r="R163">
        <f t="shared" si="7"/>
        <v>0.2233582352788889</v>
      </c>
      <c r="X163">
        <f>VLOOKUP(B163,[3]分省年度数据!$A$1:$IV$65536,5,FALSE)</f>
        <v>121.79</v>
      </c>
      <c r="Y163">
        <f>VLOOKUP(B163,[4]分省年度数据!$A$1:$IV$65536,5,FALSE)</f>
        <v>20508</v>
      </c>
      <c r="Z163">
        <v>10599</v>
      </c>
      <c r="AA163">
        <f>VLOOKUP($B63,[6]分省年度数据!$A$1:$IV$65536,5,FALSE)</f>
        <v>18.149999999999999</v>
      </c>
      <c r="AB163">
        <f>VLOOKUP($B63,[7]分省年度数据!$A$1:$IV$65536,5,FALSE)</f>
        <v>74</v>
      </c>
      <c r="AC163">
        <f>VLOOKUP($B63,[8]分省年度数据!$A$1:$IV$65536,5,FALSE)</f>
        <v>8.8000000000000007</v>
      </c>
      <c r="AD163">
        <f>VLOOKUP($B63,[9]分省年度数据!$A$1:$IV$65536,5,FALSE)</f>
        <v>471.66</v>
      </c>
      <c r="AE163">
        <f>VLOOKUP($B63,[10]分省年度数据!$A$1:$IV$65536,5,FALSE)</f>
        <v>11.76</v>
      </c>
      <c r="AF163">
        <f>VLOOKUP($B63,[11]分省年度数据!$A$1:$IV$65536,5,FALSE)</f>
        <v>11.61</v>
      </c>
      <c r="AG163">
        <f>VLOOKUP($B63,[12]分省年度数据!$A$1:$IV$65536,5,FALSE)</f>
        <v>16.34</v>
      </c>
      <c r="AH163">
        <f>VLOOKUP($B63,[13]分省年度数据!$A$1:$IV$65536,5,FALSE)</f>
        <v>11029496</v>
      </c>
      <c r="AI163">
        <f>VLOOKUP($B63,[14]分省年度数据!$A$1:$IV$65536,5,FALSE)</f>
        <v>908.11</v>
      </c>
      <c r="AJ163">
        <f>VLOOKUP($B63,[15]分省年度数据!$A$1:$IV$65536,5,FALSE)</f>
        <v>4437</v>
      </c>
    </row>
    <row r="164" spans="1:36" x14ac:dyDescent="0.2">
      <c r="A164">
        <v>23</v>
      </c>
      <c r="B164" t="s">
        <v>8</v>
      </c>
      <c r="C164">
        <v>2020</v>
      </c>
      <c r="D164" t="s">
        <v>33</v>
      </c>
      <c r="H164">
        <f>VLOOKUP(B164,[1]分省年度数据!$A$1:$IV$65536,5,FALSE)</f>
        <v>3171</v>
      </c>
      <c r="I164" s="2">
        <f>VLOOKUP(B164,[2]分省年度数据!$A$1:$IV$65536,5,FALSE)</f>
        <v>528.6</v>
      </c>
      <c r="J164" s="2">
        <f t="shared" si="8"/>
        <v>0.16669820245979186</v>
      </c>
      <c r="P164">
        <v>4739.3819444444416</v>
      </c>
      <c r="Q164" s="4">
        <v>24902</v>
      </c>
      <c r="R164">
        <f t="shared" si="7"/>
        <v>0.19032133742046589</v>
      </c>
      <c r="X164">
        <f>VLOOKUP(B164,[3]分省年度数据!$A$1:$IV$65536,5,FALSE)</f>
        <v>129.47</v>
      </c>
      <c r="Y164">
        <f>VLOOKUP(B164,[4]分省年度数据!$A$1:$IV$65536,5,FALSE)</f>
        <v>29406</v>
      </c>
      <c r="Z164">
        <v>10599</v>
      </c>
      <c r="AA164">
        <f>VLOOKUP($B64,[6]分省年度数据!$A$1:$IV$65536,5,FALSE)</f>
        <v>12.7</v>
      </c>
      <c r="AB164">
        <f>VLOOKUP($B64,[7]分省年度数据!$A$1:$IV$65536,5,FALSE)</f>
        <v>126</v>
      </c>
      <c r="AC164">
        <f>VLOOKUP($B64,[8]分省年度数据!$A$1:$IV$65536,5,FALSE)</f>
        <v>9.9</v>
      </c>
      <c r="AD164">
        <f>VLOOKUP($B64,[9]分省年度数据!$A$1:$IV$65536,5,FALSE)</f>
        <v>605.64</v>
      </c>
      <c r="AE164">
        <f>VLOOKUP($B64,[10]分省年度数据!$A$1:$IV$65536,5,FALSE)</f>
        <v>7.62</v>
      </c>
      <c r="AF164">
        <f>VLOOKUP($B64,[11]分省年度数据!$A$1:$IV$65536,5,FALSE)</f>
        <v>8.68</v>
      </c>
      <c r="AG164">
        <f>VLOOKUP($B64,[12]分省年度数据!$A$1:$IV$65536,5,FALSE)</f>
        <v>14.01</v>
      </c>
      <c r="AH164">
        <f>VLOOKUP($B64,[13]分省年度数据!$A$1:$IV$65536,5,FALSE)</f>
        <v>15085043</v>
      </c>
      <c r="AI164">
        <f>VLOOKUP($B64,[14]分省年度数据!$A$1:$IV$65536,5,FALSE)</f>
        <v>1138.29</v>
      </c>
      <c r="AJ164">
        <f>VLOOKUP($B64,[15]分省年度数据!$A$1:$IV$65536,5,FALSE)</f>
        <v>3872</v>
      </c>
    </row>
    <row r="165" spans="1:36" x14ac:dyDescent="0.2">
      <c r="A165">
        <v>31</v>
      </c>
      <c r="B165" t="s">
        <v>9</v>
      </c>
      <c r="C165">
        <v>2020</v>
      </c>
      <c r="D165" t="s">
        <v>34</v>
      </c>
      <c r="H165">
        <f>VLOOKUP(B165,[1]分省年度数据!$A$1:$IV$65536,5,FALSE)</f>
        <v>2488</v>
      </c>
      <c r="I165" s="2">
        <f>VLOOKUP(B165,[2]分省年度数据!$A$1:$IV$65536,5,FALSE)</f>
        <v>0.8</v>
      </c>
      <c r="J165" s="2">
        <f t="shared" si="8"/>
        <v>3.2154340836012862E-4</v>
      </c>
      <c r="P165">
        <v>51620.416666666701</v>
      </c>
      <c r="Q165" s="4">
        <v>72232</v>
      </c>
      <c r="R165">
        <f t="shared" si="7"/>
        <v>0.71464747849521959</v>
      </c>
      <c r="X165">
        <f>VLOOKUP(B165,[3]分省年度数据!$A$1:$IV$65536,5,FALSE)</f>
        <v>203.92</v>
      </c>
      <c r="Y165">
        <f>VLOOKUP(B165,[4]分省年度数据!$A$1:$IV$65536,5,FALSE)</f>
        <v>24945</v>
      </c>
      <c r="Z165">
        <v>10599</v>
      </c>
      <c r="AA165">
        <f>VLOOKUP($B65,[6]分省年度数据!$A$1:$IV$65536,5,FALSE)</f>
        <v>6.83</v>
      </c>
      <c r="AB165">
        <f>VLOOKUP($B65,[7]分省年度数据!$A$1:$IV$65536,5,FALSE)</f>
        <v>82</v>
      </c>
      <c r="AC165">
        <f>VLOOKUP($B65,[8]分省年度数据!$A$1:$IV$65536,5,FALSE)</f>
        <v>9.6</v>
      </c>
      <c r="AD165">
        <f>VLOOKUP($B65,[9]分省年度数据!$A$1:$IV$65536,5,FALSE)</f>
        <v>175.49</v>
      </c>
      <c r="AE165">
        <f>VLOOKUP($B65,[10]分省年度数据!$A$1:$IV$65536,5,FALSE)</f>
        <v>10.039999999999999</v>
      </c>
      <c r="AF165">
        <f>VLOOKUP($B65,[11]分省年度数据!$A$1:$IV$65536,5,FALSE)</f>
        <v>11.02</v>
      </c>
      <c r="AG165">
        <f>VLOOKUP($B65,[12]分省年度数据!$A$1:$IV$65536,5,FALSE)</f>
        <v>15.38</v>
      </c>
      <c r="AH165">
        <f>VLOOKUP($B65,[13]分省年度数据!$A$1:$IV$65536,5,FALSE)</f>
        <v>6031844</v>
      </c>
      <c r="AI165">
        <f>VLOOKUP($B65,[14]分省年度数据!$A$1:$IV$65536,5,FALSE)</f>
        <v>442.91</v>
      </c>
      <c r="AJ165">
        <f>VLOOKUP($B65,[15]分省年度数据!$A$1:$IV$65536,5,FALSE)</f>
        <v>6552</v>
      </c>
    </row>
    <row r="166" spans="1:36" x14ac:dyDescent="0.2">
      <c r="A166">
        <v>32</v>
      </c>
      <c r="B166" t="s">
        <v>10</v>
      </c>
      <c r="C166">
        <v>2020</v>
      </c>
      <c r="D166" t="s">
        <v>34</v>
      </c>
      <c r="H166">
        <f>VLOOKUP(B166,[1]分省年度数据!$A$1:$IV$65536,5,FALSE)</f>
        <v>8477</v>
      </c>
      <c r="I166" s="2">
        <f>VLOOKUP(B166,[2]分省年度数据!$A$1:$IV$65536,5,FALSE)</f>
        <v>108.2</v>
      </c>
      <c r="J166" s="2">
        <f t="shared" si="8"/>
        <v>1.2763949510440015E-2</v>
      </c>
      <c r="P166">
        <v>13456.32051282051</v>
      </c>
      <c r="Q166" s="4">
        <v>43390</v>
      </c>
      <c r="R166">
        <f t="shared" si="7"/>
        <v>0.31012492539342035</v>
      </c>
      <c r="X166">
        <f>VLOOKUP(B166,[3]分省年度数据!$A$1:$IV$65536,5,FALSE)</f>
        <v>220.69</v>
      </c>
      <c r="Y166">
        <f>VLOOKUP(B166,[4]分省年度数据!$A$1:$IV$65536,5,FALSE)</f>
        <v>83541</v>
      </c>
      <c r="Z166">
        <v>10599</v>
      </c>
      <c r="AA166">
        <f>VLOOKUP($B66,[6]分省年度数据!$A$1:$IV$65536,5,FALSE)</f>
        <v>44.2</v>
      </c>
      <c r="AB166">
        <f>VLOOKUP($B66,[7]分省年度数据!$A$1:$IV$65536,5,FALSE)</f>
        <v>70</v>
      </c>
      <c r="AC166">
        <f>VLOOKUP($B66,[8]分省年度数据!$A$1:$IV$65536,5,FALSE)</f>
        <v>9.3000000000000007</v>
      </c>
      <c r="AD166">
        <f>VLOOKUP($B66,[9]分省年度数据!$A$1:$IV$65536,5,FALSE)</f>
        <v>817.27</v>
      </c>
      <c r="AE166">
        <f>VLOOKUP($B66,[10]分省年度数据!$A$1:$IV$65536,5,FALSE)</f>
        <v>13.18</v>
      </c>
      <c r="AF166">
        <f>VLOOKUP($B66,[11]分省年度数据!$A$1:$IV$65536,5,FALSE)</f>
        <v>13.72</v>
      </c>
      <c r="AG166">
        <f>VLOOKUP($B66,[12]分省年度数据!$A$1:$IV$65536,5,FALSE)</f>
        <v>17.07</v>
      </c>
      <c r="AH166">
        <f>VLOOKUP($B66,[13]分省年度数据!$A$1:$IV$65536,5,FALSE)</f>
        <v>21282804</v>
      </c>
      <c r="AI166">
        <f>VLOOKUP($B66,[14]分省年度数据!$A$1:$IV$65536,5,FALSE)</f>
        <v>1596.26</v>
      </c>
      <c r="AJ166">
        <f>VLOOKUP($B66,[15]分省年度数据!$A$1:$IV$65536,5,FALSE)</f>
        <v>4567</v>
      </c>
    </row>
    <row r="167" spans="1:36" x14ac:dyDescent="0.2">
      <c r="A167">
        <v>33</v>
      </c>
      <c r="B167" t="s">
        <v>11</v>
      </c>
      <c r="C167">
        <v>2020</v>
      </c>
      <c r="D167" t="s">
        <v>34</v>
      </c>
      <c r="H167">
        <f>VLOOKUP(B167,[1]分省年度数据!$A$1:$IV$65536,5,FALSE)</f>
        <v>6468</v>
      </c>
      <c r="I167" s="2">
        <f>VLOOKUP(B167,[2]分省年度数据!$A$1:$IV$65536,5,FALSE)</f>
        <v>230.7</v>
      </c>
      <c r="J167" s="2">
        <f t="shared" si="8"/>
        <v>3.5667903525046382E-2</v>
      </c>
      <c r="P167">
        <v>16795.522727272739</v>
      </c>
      <c r="Q167" s="4">
        <v>52397</v>
      </c>
      <c r="R167">
        <f t="shared" si="7"/>
        <v>0.32054359461940068</v>
      </c>
      <c r="X167">
        <f>VLOOKUP(B167,[3]分省年度数据!$A$1:$IV$65536,5,FALSE)</f>
        <v>220.06</v>
      </c>
      <c r="Y167">
        <f>VLOOKUP(B167,[4]分省年度数据!$A$1:$IV$65536,5,FALSE)</f>
        <v>107849</v>
      </c>
      <c r="Z167">
        <v>10599</v>
      </c>
      <c r="AA167">
        <f>VLOOKUP($B67,[6]分省年度数据!$A$1:$IV$65536,5,FALSE)</f>
        <v>22.37</v>
      </c>
      <c r="AB167">
        <f>VLOOKUP($B67,[7]分省年度数据!$A$1:$IV$65536,5,FALSE)</f>
        <v>77</v>
      </c>
      <c r="AC167">
        <f>VLOOKUP($B67,[8]分省年度数据!$A$1:$IV$65536,5,FALSE)</f>
        <v>10.3</v>
      </c>
      <c r="AD167">
        <f>VLOOKUP($B67,[9]分省年度数据!$A$1:$IV$65536,5,FALSE)</f>
        <v>433.55</v>
      </c>
      <c r="AE167">
        <f>VLOOKUP($B67,[10]分省年度数据!$A$1:$IV$65536,5,FALSE)</f>
        <v>10.17</v>
      </c>
      <c r="AF167">
        <f>VLOOKUP($B67,[11]分省年度数据!$A$1:$IV$65536,5,FALSE)</f>
        <v>10.27</v>
      </c>
      <c r="AG167">
        <f>VLOOKUP($B67,[12]分省年度数据!$A$1:$IV$65536,5,FALSE)</f>
        <v>13.98</v>
      </c>
      <c r="AH167">
        <f>VLOOKUP($B67,[13]分省年度数据!$A$1:$IV$65536,5,FALSE)</f>
        <v>10071575</v>
      </c>
      <c r="AI167">
        <f>VLOOKUP($B67,[14]分省年度数据!$A$1:$IV$65536,5,FALSE)</f>
        <v>733.36</v>
      </c>
      <c r="AJ167">
        <f>VLOOKUP($B67,[15]分省年度数据!$A$1:$IV$65536,5,FALSE)</f>
        <v>9204</v>
      </c>
    </row>
    <row r="168" spans="1:36" x14ac:dyDescent="0.2">
      <c r="A168">
        <v>34</v>
      </c>
      <c r="B168" t="s">
        <v>12</v>
      </c>
      <c r="C168">
        <v>2020</v>
      </c>
      <c r="D168" t="s">
        <v>34</v>
      </c>
      <c r="H168">
        <f>VLOOKUP(B168,[1]分省年度数据!$A$1:$IV$65536,5,FALSE)</f>
        <v>6105</v>
      </c>
      <c r="I168" s="2">
        <f>VLOOKUP(B168,[2]分省年度数据!$A$1:$IV$65536,5,FALSE)</f>
        <v>1064.0999999999999</v>
      </c>
      <c r="J168" s="2">
        <f t="shared" si="8"/>
        <v>0.17429975429975428</v>
      </c>
      <c r="P168">
        <v>8103.6302083333321</v>
      </c>
      <c r="Q168" s="4">
        <v>28103</v>
      </c>
      <c r="R168">
        <f t="shared" si="7"/>
        <v>0.28835463147469426</v>
      </c>
      <c r="X168">
        <f>VLOOKUP(B168,[3]分省年度数据!$A$1:$IV$65536,5,FALSE)</f>
        <v>197.37</v>
      </c>
      <c r="Y168">
        <f>VLOOKUP(B168,[4]分省年度数据!$A$1:$IV$65536,5,FALSE)</f>
        <v>27725</v>
      </c>
      <c r="Z168">
        <v>10599</v>
      </c>
      <c r="AA168">
        <f>VLOOKUP($B68,[6]分省年度数据!$A$1:$IV$65536,5,FALSE)</f>
        <v>16.21</v>
      </c>
      <c r="AB168">
        <f>VLOOKUP($B68,[7]分省年度数据!$A$1:$IV$65536,5,FALSE)</f>
        <v>84</v>
      </c>
      <c r="AC168">
        <f>VLOOKUP($B68,[8]分省年度数据!$A$1:$IV$65536,5,FALSE)</f>
        <v>9.6</v>
      </c>
      <c r="AD168">
        <f>VLOOKUP($B68,[9]分省年度数据!$A$1:$IV$65536,5,FALSE)</f>
        <v>375.05</v>
      </c>
      <c r="AE168">
        <f>VLOOKUP($B68,[10]分省年度数据!$A$1:$IV$65536,5,FALSE)</f>
        <v>10.82</v>
      </c>
      <c r="AF168">
        <f>VLOOKUP($B68,[11]分省年度数据!$A$1:$IV$65536,5,FALSE)</f>
        <v>10.87</v>
      </c>
      <c r="AG168">
        <f>VLOOKUP($B68,[12]分省年度数据!$A$1:$IV$65536,5,FALSE)</f>
        <v>13.13</v>
      </c>
      <c r="AH168">
        <f>VLOOKUP($B68,[13]分省年度数据!$A$1:$IV$65536,5,FALSE)</f>
        <v>8510492</v>
      </c>
      <c r="AI168">
        <f>VLOOKUP($B68,[14]分省年度数据!$A$1:$IV$65536,5,FALSE)</f>
        <v>642.16999999999996</v>
      </c>
      <c r="AJ168">
        <f>VLOOKUP($B68,[15]分省年度数据!$A$1:$IV$65536,5,FALSE)</f>
        <v>3027</v>
      </c>
    </row>
    <row r="169" spans="1:36" x14ac:dyDescent="0.2">
      <c r="A169">
        <v>35</v>
      </c>
      <c r="B169" t="s">
        <v>13</v>
      </c>
      <c r="C169">
        <v>2020</v>
      </c>
      <c r="D169" t="s">
        <v>34</v>
      </c>
      <c r="H169">
        <f>VLOOKUP(B169,[1]分省年度数据!$A$1:$IV$65536,5,FALSE)</f>
        <v>4161</v>
      </c>
      <c r="I169" s="2">
        <f>VLOOKUP(B169,[2]分省年度数据!$A$1:$IV$65536,5,FALSE)</f>
        <v>59.3</v>
      </c>
      <c r="J169" s="2">
        <f t="shared" ref="J169:J200" si="9">I169/H169</f>
        <v>1.4251381879355924E-2</v>
      </c>
      <c r="P169">
        <v>16826.074074074069</v>
      </c>
      <c r="Q169" s="4">
        <v>37202</v>
      </c>
      <c r="R169">
        <f t="shared" si="7"/>
        <v>0.45228950255561717</v>
      </c>
      <c r="X169">
        <f>VLOOKUP(B169,[3]分省年度数据!$A$1:$IV$65536,5,FALSE)</f>
        <v>214.47</v>
      </c>
      <c r="Y169">
        <f>VLOOKUP(B169,[4]分省年度数据!$A$1:$IV$65536,5,FALSE)</f>
        <v>30924</v>
      </c>
      <c r="Z169">
        <v>10599</v>
      </c>
      <c r="AA169">
        <f>VLOOKUP($B69,[6]分省年度数据!$A$1:$IV$65536,5,FALSE)</f>
        <v>31.45</v>
      </c>
      <c r="AB169">
        <f>VLOOKUP($B69,[7]分省年度数据!$A$1:$IV$65536,5,FALSE)</f>
        <v>74</v>
      </c>
      <c r="AC169">
        <f>VLOOKUP($B69,[8]分省年度数据!$A$1:$IV$65536,5,FALSE)</f>
        <v>10.4</v>
      </c>
      <c r="AD169">
        <f>VLOOKUP($B69,[9]分省年度数据!$A$1:$IV$65536,5,FALSE)</f>
        <v>413.52</v>
      </c>
      <c r="AE169">
        <f>VLOOKUP($B69,[10]分省年度数据!$A$1:$IV$65536,5,FALSE)</f>
        <v>11.33</v>
      </c>
      <c r="AF169">
        <f>VLOOKUP($B69,[11]分省年度数据!$A$1:$IV$65536,5,FALSE)</f>
        <v>10.14</v>
      </c>
      <c r="AG169">
        <f>VLOOKUP($B69,[12]分省年度数据!$A$1:$IV$65536,5,FALSE)</f>
        <v>14.28</v>
      </c>
      <c r="AH169">
        <f>VLOOKUP($B69,[13]分省年度数据!$A$1:$IV$65536,5,FALSE)</f>
        <v>10988599</v>
      </c>
      <c r="AI169">
        <f>VLOOKUP($B69,[14]分省年度数据!$A$1:$IV$65536,5,FALSE)</f>
        <v>741.15</v>
      </c>
      <c r="AJ169">
        <f>VLOOKUP($B69,[15]分省年度数据!$A$1:$IV$65536,5,FALSE)</f>
        <v>4942</v>
      </c>
    </row>
    <row r="170" spans="1:36" x14ac:dyDescent="0.2">
      <c r="A170">
        <v>36</v>
      </c>
      <c r="B170" t="s">
        <v>14</v>
      </c>
      <c r="C170">
        <v>2020</v>
      </c>
      <c r="D170" t="s">
        <v>34</v>
      </c>
      <c r="H170">
        <f>VLOOKUP(B170,[1]分省年度数据!$A$1:$IV$65536,5,FALSE)</f>
        <v>4519</v>
      </c>
      <c r="I170" s="2">
        <f>VLOOKUP(B170,[2]分省年度数据!$A$1:$IV$65536,5,FALSE)</f>
        <v>954.7</v>
      </c>
      <c r="J170" s="2">
        <f t="shared" si="9"/>
        <v>0.21126355388360257</v>
      </c>
      <c r="P170">
        <v>7517.8181818181774</v>
      </c>
      <c r="Q170" s="4">
        <v>28017</v>
      </c>
      <c r="R170">
        <f t="shared" si="7"/>
        <v>0.26833059149152932</v>
      </c>
      <c r="X170">
        <f>VLOOKUP(B170,[3]分省年度数据!$A$1:$IV$65536,5,FALSE)</f>
        <v>176.68</v>
      </c>
      <c r="Y170">
        <f>VLOOKUP(B170,[4]分省年度数据!$A$1:$IV$65536,5,FALSE)</f>
        <v>25969</v>
      </c>
      <c r="Z170">
        <v>10599</v>
      </c>
      <c r="AA170">
        <f>VLOOKUP($B70,[6]分省年度数据!$A$1:$IV$65536,5,FALSE)</f>
        <v>17.309999999999999</v>
      </c>
      <c r="AB170">
        <f>VLOOKUP($B70,[7]分省年度数据!$A$1:$IV$65536,5,FALSE)</f>
        <v>88</v>
      </c>
      <c r="AC170">
        <f>VLOOKUP($B70,[8]分省年度数据!$A$1:$IV$65536,5,FALSE)</f>
        <v>10</v>
      </c>
      <c r="AD170">
        <f>VLOOKUP($B70,[9]分省年度数据!$A$1:$IV$65536,5,FALSE)</f>
        <v>300.2</v>
      </c>
      <c r="AE170">
        <f>VLOOKUP($B70,[10]分省年度数据!$A$1:$IV$65536,5,FALSE)</f>
        <v>13.12</v>
      </c>
      <c r="AF170">
        <f>VLOOKUP($B70,[11]分省年度数据!$A$1:$IV$65536,5,FALSE)</f>
        <v>9.27</v>
      </c>
      <c r="AG170">
        <f>VLOOKUP($B70,[12]分省年度数据!$A$1:$IV$65536,5,FALSE)</f>
        <v>11.28</v>
      </c>
      <c r="AH170">
        <f>VLOOKUP($B70,[13]分省年度数据!$A$1:$IV$65536,5,FALSE)</f>
        <v>7204781</v>
      </c>
      <c r="AI170">
        <f>VLOOKUP($B70,[14]分省年度数据!$A$1:$IV$65536,5,FALSE)</f>
        <v>526.69000000000005</v>
      </c>
      <c r="AJ170">
        <f>VLOOKUP($B70,[15]分省年度数据!$A$1:$IV$65536,5,FALSE)</f>
        <v>10503</v>
      </c>
    </row>
    <row r="171" spans="1:36" x14ac:dyDescent="0.2">
      <c r="A171">
        <v>37</v>
      </c>
      <c r="B171" t="s">
        <v>15</v>
      </c>
      <c r="C171">
        <v>2020</v>
      </c>
      <c r="D171" t="s">
        <v>34</v>
      </c>
      <c r="H171">
        <f>VLOOKUP(B171,[1]分省年度数据!$A$1:$IV$65536,5,FALSE)</f>
        <v>10165</v>
      </c>
      <c r="I171" s="2">
        <f>VLOOKUP(B171,[2]分省年度数据!$A$1:$IV$65536,5,FALSE)</f>
        <v>395.7</v>
      </c>
      <c r="J171" s="2">
        <f t="shared" si="9"/>
        <v>3.8927693064436789E-2</v>
      </c>
      <c r="P171">
        <v>9684.5364583333358</v>
      </c>
      <c r="Q171" s="4">
        <v>32886</v>
      </c>
      <c r="R171">
        <f t="shared" si="7"/>
        <v>0.29448812437916849</v>
      </c>
      <c r="X171">
        <f>VLOOKUP(B171,[3]分省年度数据!$A$1:$IV$65536,5,FALSE)</f>
        <v>119.35</v>
      </c>
      <c r="Y171">
        <f>VLOOKUP(B171,[4]分省年度数据!$A$1:$IV$65536,5,FALSE)</f>
        <v>127200</v>
      </c>
      <c r="Z171">
        <v>10599</v>
      </c>
      <c r="AA171">
        <f>VLOOKUP($B71,[6]分省年度数据!$A$1:$IV$65536,5,FALSE)</f>
        <v>25.33</v>
      </c>
      <c r="AB171">
        <f>VLOOKUP($B71,[7]分省年度数据!$A$1:$IV$65536,5,FALSE)</f>
        <v>76</v>
      </c>
      <c r="AC171">
        <f>VLOOKUP($B71,[8]分省年度数据!$A$1:$IV$65536,5,FALSE)</f>
        <v>10.7</v>
      </c>
      <c r="AD171">
        <f>VLOOKUP($B71,[9]分省年度数据!$A$1:$IV$65536,5,FALSE)</f>
        <v>401.19</v>
      </c>
      <c r="AE171">
        <f>VLOOKUP($B71,[10]分省年度数据!$A$1:$IV$65536,5,FALSE)</f>
        <v>12.92</v>
      </c>
      <c r="AF171">
        <f>VLOOKUP($B71,[11]分省年度数据!$A$1:$IV$65536,5,FALSE)</f>
        <v>9.9600000000000009</v>
      </c>
      <c r="AG171">
        <f>VLOOKUP($B71,[12]分省年度数据!$A$1:$IV$65536,5,FALSE)</f>
        <v>12</v>
      </c>
      <c r="AH171">
        <f>VLOOKUP($B71,[13]分省年度数据!$A$1:$IV$65536,5,FALSE)</f>
        <v>8422728</v>
      </c>
      <c r="AI171">
        <f>VLOOKUP($B71,[14]分省年度数据!$A$1:$IV$65536,5,FALSE)</f>
        <v>562.41999999999996</v>
      </c>
      <c r="AJ171">
        <f>VLOOKUP($B71,[15]分省年度数据!$A$1:$IV$65536,5,FALSE)</f>
        <v>4669</v>
      </c>
    </row>
    <row r="172" spans="1:36" x14ac:dyDescent="0.2">
      <c r="A172">
        <v>41</v>
      </c>
      <c r="B172" t="s">
        <v>16</v>
      </c>
      <c r="C172">
        <v>2020</v>
      </c>
      <c r="D172" t="s">
        <v>35</v>
      </c>
      <c r="H172">
        <f>VLOOKUP(B172,[1]分省年度数据!$A$1:$IV$65536,5,FALSE)</f>
        <v>9941</v>
      </c>
      <c r="I172" s="2">
        <f>VLOOKUP(B172,[2]分省年度数据!$A$1:$IV$65536,5,FALSE)</f>
        <v>814.5</v>
      </c>
      <c r="J172" s="2">
        <f t="shared" si="9"/>
        <v>8.1933407101901223E-2</v>
      </c>
      <c r="P172">
        <v>7083.1176470588216</v>
      </c>
      <c r="Q172" s="4">
        <v>24810</v>
      </c>
      <c r="R172">
        <f t="shared" si="7"/>
        <v>0.28549446380728827</v>
      </c>
      <c r="X172">
        <f>VLOOKUP(B172,[3]分省年度数据!$A$1:$IV$65536,5,FALSE)</f>
        <v>128.99</v>
      </c>
      <c r="Y172">
        <f>VLOOKUP(B172,[4]分省年度数据!$A$1:$IV$65536,5,FALSE)</f>
        <v>30085</v>
      </c>
      <c r="Z172">
        <v>10599</v>
      </c>
      <c r="AA172">
        <f>VLOOKUP($B72,[6]分省年度数据!$A$1:$IV$65536,5,FALSE)</f>
        <v>15.22</v>
      </c>
      <c r="AB172">
        <f>VLOOKUP($B72,[7]分省年度数据!$A$1:$IV$65536,5,FALSE)</f>
        <v>86</v>
      </c>
      <c r="AC172">
        <f>VLOOKUP($B72,[8]分省年度数据!$A$1:$IV$65536,5,FALSE)</f>
        <v>10.7</v>
      </c>
      <c r="AD172">
        <f>VLOOKUP($B72,[9]分省年度数据!$A$1:$IV$65536,5,FALSE)</f>
        <v>545.05999999999995</v>
      </c>
      <c r="AE172">
        <f>VLOOKUP($B72,[10]分省年度数据!$A$1:$IV$65536,5,FALSE)</f>
        <v>8.74</v>
      </c>
      <c r="AF172">
        <f>VLOOKUP($B72,[11]分省年度数据!$A$1:$IV$65536,5,FALSE)</f>
        <v>10.47</v>
      </c>
      <c r="AG172">
        <f>VLOOKUP($B72,[12]分省年度数据!$A$1:$IV$65536,5,FALSE)</f>
        <v>14.01</v>
      </c>
      <c r="AH172">
        <f>VLOOKUP($B72,[13]分省年度数据!$A$1:$IV$65536,5,FALSE)</f>
        <v>14427631</v>
      </c>
      <c r="AI172">
        <f>VLOOKUP($B72,[14]分省年度数据!$A$1:$IV$65536,5,FALSE)</f>
        <v>1000.59</v>
      </c>
      <c r="AJ172">
        <f>VLOOKUP($B72,[15]分省年度数据!$A$1:$IV$65536,5,FALSE)</f>
        <v>862</v>
      </c>
    </row>
    <row r="173" spans="1:36" x14ac:dyDescent="0.2">
      <c r="A173">
        <v>42</v>
      </c>
      <c r="B173" t="s">
        <v>17</v>
      </c>
      <c r="C173">
        <v>2020</v>
      </c>
      <c r="D173" t="s">
        <v>35</v>
      </c>
      <c r="H173">
        <f>VLOOKUP(B173,[1]分省年度数据!$A$1:$IV$65536,5,FALSE)</f>
        <v>5745</v>
      </c>
      <c r="I173" s="2">
        <f>VLOOKUP(B173,[2]分省年度数据!$A$1:$IV$65536,5,FALSE)</f>
        <v>1575.1</v>
      </c>
      <c r="J173" s="2">
        <f t="shared" si="9"/>
        <v>0.27416884247171452</v>
      </c>
      <c r="P173">
        <v>7189.7222222222217</v>
      </c>
      <c r="Q173" s="4">
        <v>27881</v>
      </c>
      <c r="R173">
        <f t="shared" si="7"/>
        <v>0.25787174858226825</v>
      </c>
      <c r="X173">
        <f>VLOOKUP(B173,[3]分省年度数据!$A$1:$IV$65536,5,FALSE)</f>
        <v>192.85</v>
      </c>
      <c r="Y173">
        <f>VLOOKUP(B173,[4]分省年度数据!$A$1:$IV$65536,5,FALSE)</f>
        <v>27088</v>
      </c>
      <c r="Z173">
        <v>10599</v>
      </c>
      <c r="AA173">
        <f>VLOOKUP($B73,[6]分省年度数据!$A$1:$IV$65536,5,FALSE)</f>
        <v>53.5</v>
      </c>
      <c r="AB173">
        <f>VLOOKUP($B73,[7]分省年度数据!$A$1:$IV$65536,5,FALSE)</f>
        <v>79</v>
      </c>
      <c r="AC173">
        <f>VLOOKUP($B73,[8]分省年度数据!$A$1:$IV$65536,5,FALSE)</f>
        <v>9.6999999999999993</v>
      </c>
      <c r="AD173">
        <f>VLOOKUP($B73,[9]分省年度数据!$A$1:$IV$65536,5,FALSE)</f>
        <v>1007.47</v>
      </c>
      <c r="AE173">
        <f>VLOOKUP($B73,[10]分省年度数据!$A$1:$IV$65536,5,FALSE)</f>
        <v>10.96</v>
      </c>
      <c r="AF173">
        <f>VLOOKUP($B73,[11]分省年度数据!$A$1:$IV$65536,5,FALSE)</f>
        <v>11.96</v>
      </c>
      <c r="AG173">
        <f>VLOOKUP($B73,[12]分省年度数据!$A$1:$IV$65536,5,FALSE)</f>
        <v>16.79</v>
      </c>
      <c r="AH173">
        <f>VLOOKUP($B73,[13]分省年度数据!$A$1:$IV$65536,5,FALSE)</f>
        <v>33717331</v>
      </c>
      <c r="AI173">
        <f>VLOOKUP($B73,[14]分省年度数据!$A$1:$IV$65536,5,FALSE)</f>
        <v>2406.5300000000002</v>
      </c>
      <c r="AJ173">
        <f>VLOOKUP($B73,[15]分省年度数据!$A$1:$IV$65536,5,FALSE)</f>
        <v>10747</v>
      </c>
    </row>
    <row r="174" spans="1:36" x14ac:dyDescent="0.2">
      <c r="A174">
        <v>43</v>
      </c>
      <c r="B174" t="s">
        <v>18</v>
      </c>
      <c r="C174">
        <v>2020</v>
      </c>
      <c r="D174" t="s">
        <v>35</v>
      </c>
      <c r="H174">
        <f>VLOOKUP(B174,[1]分省年度数据!$A$1:$IV$65536,5,FALSE)</f>
        <v>6645</v>
      </c>
      <c r="I174" s="2">
        <f>VLOOKUP(B174,[2]分省年度数据!$A$1:$IV$65536,5,FALSE)</f>
        <v>907.8</v>
      </c>
      <c r="J174" s="2">
        <f t="shared" si="9"/>
        <v>0.13661399548532729</v>
      </c>
      <c r="P174">
        <v>6449.2820512820526</v>
      </c>
      <c r="Q174" s="4">
        <v>29380</v>
      </c>
      <c r="R174">
        <f t="shared" si="7"/>
        <v>0.21951266342008349</v>
      </c>
      <c r="X174">
        <f>VLOOKUP(B174,[3]分省年度数据!$A$1:$IV$65536,5,FALSE)</f>
        <v>211.47</v>
      </c>
      <c r="Y174">
        <f>VLOOKUP(B174,[4]分省年度数据!$A$1:$IV$65536,5,FALSE)</f>
        <v>28682</v>
      </c>
      <c r="Z174">
        <v>10599</v>
      </c>
      <c r="AA174">
        <f>VLOOKUP($B74,[6]分省年度数据!$A$1:$IV$65536,5,FALSE)</f>
        <v>36.130000000000003</v>
      </c>
      <c r="AB174">
        <f>VLOOKUP($B74,[7]分省年度数据!$A$1:$IV$65536,5,FALSE)</f>
        <v>85</v>
      </c>
      <c r="AC174">
        <f>VLOOKUP($B74,[8]分省年度数据!$A$1:$IV$65536,5,FALSE)</f>
        <v>9.5</v>
      </c>
      <c r="AD174">
        <f>VLOOKUP($B74,[9]分省年度数据!$A$1:$IV$65536,5,FALSE)</f>
        <v>838.85</v>
      </c>
      <c r="AE174">
        <f>VLOOKUP($B74,[10]分省年度数据!$A$1:$IV$65536,5,FALSE)</f>
        <v>10.98</v>
      </c>
      <c r="AF174">
        <f>VLOOKUP($B74,[11]分省年度数据!$A$1:$IV$65536,5,FALSE)</f>
        <v>12.29</v>
      </c>
      <c r="AG174">
        <f>VLOOKUP($B74,[12]分省年度数据!$A$1:$IV$65536,5,FALSE)</f>
        <v>16.79</v>
      </c>
      <c r="AH174">
        <f>VLOOKUP($B74,[13]分省年度数据!$A$1:$IV$65536,5,FALSE)</f>
        <v>28846115</v>
      </c>
      <c r="AI174">
        <f>VLOOKUP($B74,[14]分省年度数据!$A$1:$IV$65536,5,FALSE)</f>
        <v>1881.09</v>
      </c>
      <c r="AJ174">
        <f>VLOOKUP($B74,[15]分省年度数据!$A$1:$IV$65536,5,FALSE)</f>
        <v>11066</v>
      </c>
    </row>
    <row r="175" spans="1:36" x14ac:dyDescent="0.2">
      <c r="A175">
        <v>44</v>
      </c>
      <c r="B175" t="s">
        <v>19</v>
      </c>
      <c r="C175">
        <v>2020</v>
      </c>
      <c r="D175" t="s">
        <v>35</v>
      </c>
      <c r="H175">
        <f>VLOOKUP(B175,[1]分省年度数据!$A$1:$IV$65536,5,FALSE)</f>
        <v>12624</v>
      </c>
      <c r="I175" s="2">
        <f>VLOOKUP(B175,[2]分省年度数据!$A$1:$IV$65536,5,FALSE)</f>
        <v>119</v>
      </c>
      <c r="J175" s="2">
        <f t="shared" si="9"/>
        <v>9.4264892268694552E-3</v>
      </c>
      <c r="P175">
        <v>12274.12301587301</v>
      </c>
      <c r="Q175" s="4">
        <v>41029</v>
      </c>
      <c r="R175">
        <f t="shared" si="7"/>
        <v>0.29915725501165052</v>
      </c>
      <c r="X175">
        <f>VLOOKUP(B175,[3]分省年度数据!$A$1:$IV$65536,5,FALSE)</f>
        <v>236.78</v>
      </c>
      <c r="Y175">
        <f>VLOOKUP(B175,[4]分省年度数据!$A$1:$IV$65536,5,FALSE)</f>
        <v>117919</v>
      </c>
      <c r="Z175">
        <v>10599</v>
      </c>
      <c r="AA175">
        <f>VLOOKUP($B75,[6]分省年度数据!$A$1:$IV$65536,5,FALSE)</f>
        <v>40.78</v>
      </c>
      <c r="AB175">
        <f>VLOOKUP($B75,[7]分省年度数据!$A$1:$IV$65536,5,FALSE)</f>
        <v>68</v>
      </c>
      <c r="AC175">
        <f>VLOOKUP($B75,[8]分省年度数据!$A$1:$IV$65536,5,FALSE)</f>
        <v>9.6999999999999993</v>
      </c>
      <c r="AD175">
        <f>VLOOKUP($B75,[9]分省年度数据!$A$1:$IV$65536,5,FALSE)</f>
        <v>761.62</v>
      </c>
      <c r="AE175">
        <f>VLOOKUP($B75,[10]分省年度数据!$A$1:$IV$65536,5,FALSE)</f>
        <v>13.82</v>
      </c>
      <c r="AF175">
        <f>VLOOKUP($B75,[11]分省年度数据!$A$1:$IV$65536,5,FALSE)</f>
        <v>13.53</v>
      </c>
      <c r="AG175">
        <f>VLOOKUP($B75,[12]分省年度数据!$A$1:$IV$65536,5,FALSE)</f>
        <v>17.98</v>
      </c>
      <c r="AH175">
        <f>VLOOKUP($B75,[13]分省年度数据!$A$1:$IV$65536,5,FALSE)</f>
        <v>17478565</v>
      </c>
      <c r="AI175">
        <f>VLOOKUP($B75,[14]分省年度数据!$A$1:$IV$65536,5,FALSE)</f>
        <v>1261.8599999999999</v>
      </c>
      <c r="AJ175">
        <f>VLOOKUP($B75,[15]分省年度数据!$A$1:$IV$65536,5,FALSE)</f>
        <v>9412</v>
      </c>
    </row>
    <row r="176" spans="1:36" x14ac:dyDescent="0.2">
      <c r="A176">
        <v>45</v>
      </c>
      <c r="B176" t="s">
        <v>20</v>
      </c>
      <c r="C176">
        <v>2020</v>
      </c>
      <c r="D176" t="s">
        <v>35</v>
      </c>
      <c r="H176">
        <f>VLOOKUP(B176,[1]分省年度数据!$A$1:$IV$65536,5,FALSE)</f>
        <v>5019</v>
      </c>
      <c r="I176" s="2">
        <f>VLOOKUP(B176,[2]分省年度数据!$A$1:$IV$65536,5,FALSE)</f>
        <v>336.9</v>
      </c>
      <c r="J176" s="2">
        <f t="shared" si="9"/>
        <v>6.7124925283921097E-2</v>
      </c>
      <c r="P176">
        <v>6155.3333333333348</v>
      </c>
      <c r="Q176" s="4">
        <v>24562</v>
      </c>
      <c r="R176">
        <f t="shared" si="7"/>
        <v>0.25060391390494807</v>
      </c>
      <c r="X176">
        <f>VLOOKUP(B176,[3]分省年度数据!$A$1:$IV$65536,5,FALSE)</f>
        <v>263.48</v>
      </c>
      <c r="Y176">
        <f>VLOOKUP(B176,[4]分省年度数据!$A$1:$IV$65536,5,FALSE)</f>
        <v>17897</v>
      </c>
      <c r="Z176">
        <v>10599</v>
      </c>
      <c r="AA176">
        <f>VLOOKUP($B76,[6]分省年度数据!$A$1:$IV$65536,5,FALSE)</f>
        <v>21.68</v>
      </c>
      <c r="AB176">
        <f>VLOOKUP($B76,[7]分省年度数据!$A$1:$IV$65536,5,FALSE)</f>
        <v>67</v>
      </c>
      <c r="AC176">
        <f>VLOOKUP($B76,[8]分省年度数据!$A$1:$IV$65536,5,FALSE)</f>
        <v>8.6999999999999993</v>
      </c>
      <c r="AD176">
        <f>VLOOKUP($B76,[9]分省年度数据!$A$1:$IV$65536,5,FALSE)</f>
        <v>521.96</v>
      </c>
      <c r="AE176">
        <f>VLOOKUP($B76,[10]分省年度数据!$A$1:$IV$65536,5,FALSE)</f>
        <v>12.59</v>
      </c>
      <c r="AF176">
        <f>VLOOKUP($B76,[11]分省年度数据!$A$1:$IV$65536,5,FALSE)</f>
        <v>13.46</v>
      </c>
      <c r="AG176">
        <f>VLOOKUP($B76,[12]分省年度数据!$A$1:$IV$65536,5,FALSE)</f>
        <v>18.82</v>
      </c>
      <c r="AH176">
        <f>VLOOKUP($B76,[13]分省年度数据!$A$1:$IV$65536,5,FALSE)</f>
        <v>14160989</v>
      </c>
      <c r="AI176">
        <f>VLOOKUP($B76,[14]分省年度数据!$A$1:$IV$65536,5,FALSE)</f>
        <v>1031.57</v>
      </c>
      <c r="AJ176">
        <f>VLOOKUP($B76,[15]分省年度数据!$A$1:$IV$65536,5,FALSE)</f>
        <v>9752</v>
      </c>
    </row>
    <row r="177" spans="1:36" x14ac:dyDescent="0.2">
      <c r="A177">
        <v>46</v>
      </c>
      <c r="B177" t="s">
        <v>21</v>
      </c>
      <c r="C177">
        <v>2020</v>
      </c>
      <c r="D177" t="s">
        <v>35</v>
      </c>
      <c r="H177">
        <f>VLOOKUP(B177,[1]分省年度数据!$A$1:$IV$65536,5,FALSE)</f>
        <v>1012</v>
      </c>
      <c r="I177" s="2">
        <f>VLOOKUP(B177,[2]分省年度数据!$A$1:$IV$65536,5,FALSE)</f>
        <v>26.7</v>
      </c>
      <c r="J177" s="2">
        <f t="shared" si="9"/>
        <v>2.6383399209486166E-2</v>
      </c>
      <c r="P177">
        <v>21446.833333333299</v>
      </c>
      <c r="Q177" s="4">
        <v>27904</v>
      </c>
      <c r="R177">
        <f t="shared" si="7"/>
        <v>0.76859351108562568</v>
      </c>
      <c r="X177">
        <f>VLOOKUP(B177,[3]分省年度数据!$A$1:$IV$65536,5,FALSE)</f>
        <v>275.27</v>
      </c>
      <c r="Y177">
        <f>VLOOKUP(B177,[4]分省年度数据!$A$1:$IV$65536,5,FALSE)</f>
        <v>9212</v>
      </c>
      <c r="Z177">
        <v>10599</v>
      </c>
      <c r="AA177">
        <f>VLOOKUP($B77,[6]分省年度数据!$A$1:$IV$65536,5,FALSE)</f>
        <v>28.58</v>
      </c>
      <c r="AB177">
        <f>VLOOKUP($B77,[7]分省年度数据!$A$1:$IV$65536,5,FALSE)</f>
        <v>63</v>
      </c>
      <c r="AC177">
        <f>VLOOKUP($B77,[8]分省年度数据!$A$1:$IV$65536,5,FALSE)</f>
        <v>9</v>
      </c>
      <c r="AD177">
        <f>VLOOKUP($B77,[9]分省年度数据!$A$1:$IV$65536,5,FALSE)</f>
        <v>642.36</v>
      </c>
      <c r="AE177">
        <f>VLOOKUP($B77,[10]分省年度数据!$A$1:$IV$65536,5,FALSE)</f>
        <v>16.940000000000001</v>
      </c>
      <c r="AF177">
        <f>VLOOKUP($B77,[11]分省年度数据!$A$1:$IV$65536,5,FALSE)</f>
        <v>15.15</v>
      </c>
      <c r="AG177">
        <f>VLOOKUP($B77,[12]分省年度数据!$A$1:$IV$65536,5,FALSE)</f>
        <v>16.77</v>
      </c>
      <c r="AH177">
        <f>VLOOKUP($B77,[13]分省年度数据!$A$1:$IV$65536,5,FALSE)</f>
        <v>15772884</v>
      </c>
      <c r="AI177">
        <f>VLOOKUP($B77,[14]分省年度数据!$A$1:$IV$65536,5,FALSE)</f>
        <v>1223.5899999999999</v>
      </c>
      <c r="AJ177">
        <f>VLOOKUP($B77,[15]分省年度数据!$A$1:$IV$65536,5,FALSE)</f>
        <v>5535</v>
      </c>
    </row>
    <row r="178" spans="1:36" x14ac:dyDescent="0.2">
      <c r="A178">
        <v>50</v>
      </c>
      <c r="B178" t="s">
        <v>22</v>
      </c>
      <c r="C178">
        <v>2020</v>
      </c>
      <c r="D178" t="s">
        <v>36</v>
      </c>
      <c r="H178">
        <f>VLOOKUP(B178,[1]分省年度数据!$A$1:$IV$65536,5,FALSE)</f>
        <v>3209</v>
      </c>
      <c r="I178" s="2">
        <f>VLOOKUP(B178,[2]分省年度数据!$A$1:$IV$65536,5,FALSE)</f>
        <v>401.8</v>
      </c>
      <c r="J178" s="2">
        <f t="shared" si="9"/>
        <v>0.12521034590215022</v>
      </c>
      <c r="P178">
        <v>11311.5</v>
      </c>
      <c r="Q178" s="4">
        <v>30824</v>
      </c>
      <c r="R178">
        <f t="shared" si="7"/>
        <v>0.36697054243446664</v>
      </c>
      <c r="X178">
        <f>VLOOKUP(B178,[3]分省年度数据!$A$1:$IV$65536,5,FALSE)</f>
        <v>179.8</v>
      </c>
      <c r="Y178">
        <f>VLOOKUP(B178,[4]分省年度数据!$A$1:$IV$65536,5,FALSE)</f>
        <v>27219</v>
      </c>
      <c r="Z178">
        <v>10599</v>
      </c>
      <c r="AA178">
        <f>VLOOKUP($B78,[6]分省年度数据!$A$1:$IV$65536,5,FALSE)</f>
        <v>64.69</v>
      </c>
      <c r="AB178">
        <f>VLOOKUP($B78,[7]分省年度数据!$A$1:$IV$65536,5,FALSE)</f>
        <v>80</v>
      </c>
      <c r="AC178">
        <f>VLOOKUP($B78,[8]分省年度数据!$A$1:$IV$65536,5,FALSE)</f>
        <v>8.9</v>
      </c>
      <c r="AD178">
        <f>VLOOKUP($B78,[9]分省年度数据!$A$1:$IV$65536,5,FALSE)</f>
        <v>1045.5</v>
      </c>
      <c r="AE178">
        <f>VLOOKUP($B78,[10]分省年度数据!$A$1:$IV$65536,5,FALSE)</f>
        <v>11.81</v>
      </c>
      <c r="AF178">
        <f>VLOOKUP($B78,[11]分省年度数据!$A$1:$IV$65536,5,FALSE)</f>
        <v>12.24</v>
      </c>
      <c r="AG178">
        <f>VLOOKUP($B78,[12]分省年度数据!$A$1:$IV$65536,5,FALSE)</f>
        <v>16.36</v>
      </c>
      <c r="AH178">
        <f>VLOOKUP($B78,[13]分省年度数据!$A$1:$IV$65536,5,FALSE)</f>
        <v>31022594</v>
      </c>
      <c r="AI178">
        <f>VLOOKUP($B78,[14]分省年度数据!$A$1:$IV$65536,5,FALSE)</f>
        <v>2283.84</v>
      </c>
      <c r="AJ178">
        <f>VLOOKUP($B78,[15]分省年度数据!$A$1:$IV$65536,5,FALSE)</f>
        <v>12566</v>
      </c>
    </row>
    <row r="179" spans="1:36" x14ac:dyDescent="0.2">
      <c r="A179">
        <v>51</v>
      </c>
      <c r="B179" t="s">
        <v>23</v>
      </c>
      <c r="C179">
        <v>2020</v>
      </c>
      <c r="D179" t="s">
        <v>36</v>
      </c>
      <c r="H179">
        <f>VLOOKUP(B179,[1]分省年度数据!$A$1:$IV$65536,5,FALSE)</f>
        <v>8371</v>
      </c>
      <c r="I179" s="2">
        <f>VLOOKUP(B179,[2]分省年度数据!$A$1:$IV$65536,5,FALSE)</f>
        <v>1152.3</v>
      </c>
      <c r="J179" s="2">
        <f t="shared" si="9"/>
        <v>0.13765380480229364</v>
      </c>
      <c r="P179">
        <v>6640.8611111111131</v>
      </c>
      <c r="Q179" s="4">
        <v>26522</v>
      </c>
      <c r="R179">
        <f t="shared" si="7"/>
        <v>0.25039066100260587</v>
      </c>
      <c r="X179">
        <f>VLOOKUP(B179,[3]分省年度数据!$A$1:$IV$65536,5,FALSE)</f>
        <v>196.39</v>
      </c>
      <c r="Y179">
        <f>VLOOKUP(B179,[4]分省年度数据!$A$1:$IV$65536,5,FALSE)</f>
        <v>42064</v>
      </c>
      <c r="Z179">
        <v>10599</v>
      </c>
      <c r="AA179">
        <f>VLOOKUP($B79,[6]分省年度数据!$A$1:$IV$65536,5,FALSE)</f>
        <v>66.72</v>
      </c>
      <c r="AB179">
        <f>VLOOKUP($B79,[7]分省年度数据!$A$1:$IV$65536,5,FALSE)</f>
        <v>71</v>
      </c>
      <c r="AC179">
        <f>VLOOKUP($B79,[8]分省年度数据!$A$1:$IV$65536,5,FALSE)</f>
        <v>9.5</v>
      </c>
      <c r="AD179">
        <f>VLOOKUP($B79,[9]分省年度数据!$A$1:$IV$65536,5,FALSE)</f>
        <v>1085.3900000000001</v>
      </c>
      <c r="AE179">
        <f>VLOOKUP($B79,[10]分省年度数据!$A$1:$IV$65536,5,FALSE)</f>
        <v>15.18</v>
      </c>
      <c r="AF179">
        <f>VLOOKUP($B79,[11]分省年度数据!$A$1:$IV$65536,5,FALSE)</f>
        <v>13.87</v>
      </c>
      <c r="AG179">
        <f>VLOOKUP($B79,[12]分省年度数据!$A$1:$IV$65536,5,FALSE)</f>
        <v>17.420000000000002</v>
      </c>
      <c r="AH179">
        <f>VLOOKUP($B79,[13]分省年度数据!$A$1:$IV$65536,5,FALSE)</f>
        <v>28022275</v>
      </c>
      <c r="AI179">
        <f>VLOOKUP($B79,[14]分省年度数据!$A$1:$IV$65536,5,FALSE)</f>
        <v>1882.56</v>
      </c>
      <c r="AJ179">
        <f>VLOOKUP($B79,[15]分省年度数据!$A$1:$IV$65536,5,FALSE)</f>
        <v>12257</v>
      </c>
    </row>
    <row r="180" spans="1:36" x14ac:dyDescent="0.2">
      <c r="A180">
        <v>52</v>
      </c>
      <c r="B180" t="s">
        <v>24</v>
      </c>
      <c r="C180">
        <v>2020</v>
      </c>
      <c r="D180" t="s">
        <v>36</v>
      </c>
      <c r="H180">
        <f>VLOOKUP(B180,[1]分省年度数据!$A$1:$IV$65536,5,FALSE)</f>
        <v>3858</v>
      </c>
      <c r="I180" s="2">
        <f>VLOOKUP(B180,[2]分省年度数据!$A$1:$IV$65536,5,FALSE)</f>
        <v>475.2</v>
      </c>
      <c r="J180" s="2">
        <f t="shared" si="9"/>
        <v>0.12317262830482115</v>
      </c>
      <c r="P180">
        <v>5847.9027777777756</v>
      </c>
      <c r="Q180" s="4">
        <v>21795</v>
      </c>
      <c r="R180">
        <f t="shared" si="7"/>
        <v>0.26831396089826914</v>
      </c>
      <c r="X180">
        <f>VLOOKUP(B180,[3]分省年度数据!$A$1:$IV$65536,5,FALSE)</f>
        <v>169.78</v>
      </c>
      <c r="Y180">
        <f>VLOOKUP(B180,[4]分省年度数据!$A$1:$IV$65536,5,FALSE)</f>
        <v>14085</v>
      </c>
      <c r="Z180">
        <v>10599</v>
      </c>
      <c r="AA180">
        <f>VLOOKUP($B80,[6]分省年度数据!$A$1:$IV$65536,5,FALSE)</f>
        <v>41.14</v>
      </c>
      <c r="AB180">
        <f>VLOOKUP($B80,[7]分省年度数据!$A$1:$IV$65536,5,FALSE)</f>
        <v>74</v>
      </c>
      <c r="AC180">
        <f>VLOOKUP($B80,[8]分省年度数据!$A$1:$IV$65536,5,FALSE)</f>
        <v>10.1</v>
      </c>
      <c r="AD180">
        <f>VLOOKUP($B80,[9]分省年度数据!$A$1:$IV$65536,5,FALSE)</f>
        <v>1019.71</v>
      </c>
      <c r="AE180">
        <f>VLOOKUP($B80,[10]分省年度数据!$A$1:$IV$65536,5,FALSE)</f>
        <v>13.02</v>
      </c>
      <c r="AF180">
        <f>VLOOKUP($B80,[11]分省年度数据!$A$1:$IV$65536,5,FALSE)</f>
        <v>12.65</v>
      </c>
      <c r="AG180">
        <f>VLOOKUP($B80,[12]分省年度数据!$A$1:$IV$65536,5,FALSE)</f>
        <v>18.149999999999999</v>
      </c>
      <c r="AH180">
        <f>VLOOKUP($B80,[13]分省年度数据!$A$1:$IV$65536,5,FALSE)</f>
        <v>16783125</v>
      </c>
      <c r="AI180">
        <f>VLOOKUP($B80,[14]分省年度数据!$A$1:$IV$65536,5,FALSE)</f>
        <v>1192.02</v>
      </c>
      <c r="AJ180">
        <f>VLOOKUP($B80,[15]分省年度数据!$A$1:$IV$65536,5,FALSE)</f>
        <v>23052</v>
      </c>
    </row>
    <row r="181" spans="1:36" x14ac:dyDescent="0.2">
      <c r="A181">
        <v>53</v>
      </c>
      <c r="B181" t="s">
        <v>25</v>
      </c>
      <c r="C181">
        <v>2020</v>
      </c>
      <c r="D181" t="s">
        <v>36</v>
      </c>
      <c r="H181">
        <f>VLOOKUP(B181,[1]分省年度数据!$A$1:$IV$65536,5,FALSE)</f>
        <v>4722</v>
      </c>
      <c r="I181" s="2">
        <f>VLOOKUP(B181,[2]分省年度数据!$A$1:$IV$65536,5,FALSE)</f>
        <v>1128.5</v>
      </c>
      <c r="J181" s="2">
        <f t="shared" si="9"/>
        <v>0.23898771706903854</v>
      </c>
      <c r="P181">
        <v>8009.8437499999991</v>
      </c>
      <c r="Q181" s="4">
        <v>23295</v>
      </c>
      <c r="R181">
        <f t="shared" si="7"/>
        <v>0.34384390427130279</v>
      </c>
      <c r="X181">
        <f>VLOOKUP(B181,[3]分省年度数据!$A$1:$IV$65536,5,FALSE)</f>
        <v>155.13</v>
      </c>
      <c r="Y181">
        <f>VLOOKUP(B181,[4]分省年度数据!$A$1:$IV$65536,5,FALSE)</f>
        <v>25619</v>
      </c>
      <c r="Z181">
        <v>10599</v>
      </c>
      <c r="AA181">
        <f>VLOOKUP($B81,[6]分省年度数据!$A$1:$IV$65536,5,FALSE)</f>
        <v>51.99</v>
      </c>
      <c r="AB181">
        <f>VLOOKUP($B81,[7]分省年度数据!$A$1:$IV$65536,5,FALSE)</f>
        <v>75</v>
      </c>
      <c r="AC181">
        <f>VLOOKUP($B81,[8]分省年度数据!$A$1:$IV$65536,5,FALSE)</f>
        <v>9.5</v>
      </c>
      <c r="AD181">
        <f>VLOOKUP($B81,[9]分省年度数据!$A$1:$IV$65536,5,FALSE)</f>
        <v>737.62</v>
      </c>
      <c r="AE181">
        <f>VLOOKUP($B81,[10]分省年度数据!$A$1:$IV$65536,5,FALSE)</f>
        <v>14.16</v>
      </c>
      <c r="AF181">
        <f>VLOOKUP($B81,[11]分省年度数据!$A$1:$IV$65536,5,FALSE)</f>
        <v>13.33</v>
      </c>
      <c r="AG181">
        <f>VLOOKUP($B81,[12]分省年度数据!$A$1:$IV$65536,5,FALSE)</f>
        <v>17.809999999999999</v>
      </c>
      <c r="AH181">
        <f>VLOOKUP($B81,[13]分省年度数据!$A$1:$IV$65536,5,FALSE)</f>
        <v>18852587</v>
      </c>
      <c r="AI181">
        <f>VLOOKUP($B81,[14]分省年度数据!$A$1:$IV$65536,5,FALSE)</f>
        <v>1325.25</v>
      </c>
      <c r="AJ181">
        <f>VLOOKUP($B81,[15]分省年度数据!$A$1:$IV$65536,5,FALSE)</f>
        <v>6462</v>
      </c>
    </row>
    <row r="182" spans="1:36" x14ac:dyDescent="0.2">
      <c r="A182">
        <v>54</v>
      </c>
      <c r="B182" t="s">
        <v>26</v>
      </c>
      <c r="C182">
        <v>2020</v>
      </c>
      <c r="D182" t="s">
        <v>36</v>
      </c>
      <c r="H182">
        <f>VLOOKUP(B182,[1]分省年度数据!$A$1:$IV$65536,5,FALSE)</f>
        <v>366</v>
      </c>
      <c r="I182" s="2">
        <f>VLOOKUP(B182,[2]分省年度数据!$A$1:$IV$65536,5,FALSE)</f>
        <v>16.5</v>
      </c>
      <c r="J182" s="2">
        <f t="shared" si="9"/>
        <v>4.5081967213114756E-2</v>
      </c>
      <c r="P182">
        <v>9046.5833333333339</v>
      </c>
      <c r="Q182" s="4">
        <v>21744</v>
      </c>
      <c r="R182">
        <f t="shared" si="7"/>
        <v>0.41604963821437335</v>
      </c>
      <c r="X182">
        <f>VLOOKUP(B182,[3]分省年度数据!$A$1:$IV$65536,5,FALSE)</f>
        <v>290.86</v>
      </c>
      <c r="Y182">
        <f>VLOOKUP(B182,[4]分省年度数据!$A$1:$IV$65536,5,FALSE)</f>
        <v>2716</v>
      </c>
      <c r="Z182">
        <v>10599</v>
      </c>
      <c r="AA182">
        <f>VLOOKUP($B82,[6]分省年度数据!$A$1:$IV$65536,5,FALSE)</f>
        <v>56.48</v>
      </c>
      <c r="AB182">
        <f>VLOOKUP($B82,[7]分省年度数据!$A$1:$IV$65536,5,FALSE)</f>
        <v>66</v>
      </c>
      <c r="AC182">
        <f>VLOOKUP($B82,[8]分省年度数据!$A$1:$IV$65536,5,FALSE)</f>
        <v>8.6999999999999993</v>
      </c>
      <c r="AD182">
        <f>VLOOKUP($B82,[9]分省年度数据!$A$1:$IV$65536,5,FALSE)</f>
        <v>1772.99</v>
      </c>
      <c r="AE182">
        <f>VLOOKUP($B82,[10]分省年度数据!$A$1:$IV$65536,5,FALSE)</f>
        <v>12.54</v>
      </c>
      <c r="AF182">
        <f>VLOOKUP($B82,[11]分省年度数据!$A$1:$IV$65536,5,FALSE)</f>
        <v>13.47</v>
      </c>
      <c r="AG182">
        <f>VLOOKUP($B82,[12]分省年度数据!$A$1:$IV$65536,5,FALSE)</f>
        <v>18.43</v>
      </c>
      <c r="AH182">
        <f>VLOOKUP($B82,[13]分省年度数据!$A$1:$IV$65536,5,FALSE)</f>
        <v>53869558</v>
      </c>
      <c r="AI182">
        <f>VLOOKUP($B82,[14]分省年度数据!$A$1:$IV$65536,5,FALSE)</f>
        <v>3510.56</v>
      </c>
      <c r="AJ182">
        <f>VLOOKUP($B82,[15]分省年度数据!$A$1:$IV$65536,5,FALSE)</f>
        <v>25414</v>
      </c>
    </row>
    <row r="183" spans="1:36" x14ac:dyDescent="0.2">
      <c r="A183">
        <v>61</v>
      </c>
      <c r="B183" t="s">
        <v>27</v>
      </c>
      <c r="C183">
        <v>2020</v>
      </c>
      <c r="D183" t="s">
        <v>37</v>
      </c>
      <c r="H183">
        <f>VLOOKUP(B183,[1]分省年度数据!$A$1:$IV$65536,5,FALSE)</f>
        <v>3955</v>
      </c>
      <c r="I183" s="2">
        <f>VLOOKUP(B183,[2]分省年度数据!$A$1:$IV$65536,5,FALSE)</f>
        <v>409.7</v>
      </c>
      <c r="J183" s="2">
        <f t="shared" si="9"/>
        <v>0.10359039190897598</v>
      </c>
      <c r="P183">
        <v>6503.0750000000044</v>
      </c>
      <c r="Q183" s="4">
        <v>26226</v>
      </c>
      <c r="R183">
        <f t="shared" si="7"/>
        <v>0.24796289941279662</v>
      </c>
      <c r="X183">
        <f>VLOOKUP(B183,[3]分省年度数据!$A$1:$IV$65536,5,FALSE)</f>
        <v>155.71</v>
      </c>
      <c r="Y183">
        <f>VLOOKUP(B183,[4]分省年度数据!$A$1:$IV$65536,5,FALSE)</f>
        <v>16090</v>
      </c>
      <c r="Z183">
        <v>10599</v>
      </c>
      <c r="AA183">
        <f>VLOOKUP($B83,[6]分省年度数据!$A$1:$IV$65536,5,FALSE)</f>
        <v>29.56</v>
      </c>
      <c r="AB183">
        <f>VLOOKUP($B83,[7]分省年度数据!$A$1:$IV$65536,5,FALSE)</f>
        <v>74</v>
      </c>
      <c r="AC183">
        <f>VLOOKUP($B83,[8]分省年度数据!$A$1:$IV$65536,5,FALSE)</f>
        <v>9.1</v>
      </c>
      <c r="AD183">
        <f>VLOOKUP($B83,[9]分省年度数据!$A$1:$IV$65536,5,FALSE)</f>
        <v>624.84</v>
      </c>
      <c r="AE183">
        <f>VLOOKUP($B83,[10]分省年度数据!$A$1:$IV$65536,5,FALSE)</f>
        <v>16.21</v>
      </c>
      <c r="AF183">
        <f>VLOOKUP($B83,[11]分省年度数据!$A$1:$IV$65536,5,FALSE)</f>
        <v>14.83</v>
      </c>
      <c r="AG183">
        <f>VLOOKUP($B83,[12]分省年度数据!$A$1:$IV$65536,5,FALSE)</f>
        <v>18</v>
      </c>
      <c r="AH183">
        <f>VLOOKUP($B83,[13]分省年度数据!$A$1:$IV$65536,5,FALSE)</f>
        <v>15418302</v>
      </c>
      <c r="AI183">
        <f>VLOOKUP($B83,[14]分省年度数据!$A$1:$IV$65536,5,FALSE)</f>
        <v>1061.0999999999999</v>
      </c>
      <c r="AJ183">
        <f>VLOOKUP($B83,[15]分省年度数据!$A$1:$IV$65536,5,FALSE)</f>
        <v>18336</v>
      </c>
    </row>
    <row r="184" spans="1:36" x14ac:dyDescent="0.2">
      <c r="A184">
        <v>62</v>
      </c>
      <c r="B184" t="s">
        <v>28</v>
      </c>
      <c r="C184">
        <v>2020</v>
      </c>
      <c r="D184" t="s">
        <v>37</v>
      </c>
      <c r="H184">
        <f>VLOOKUP(B184,[1]分省年度数据!$A$1:$IV$65536,5,FALSE)</f>
        <v>2501</v>
      </c>
      <c r="I184" s="2">
        <f>VLOOKUP(B184,[2]分省年度数据!$A$1:$IV$65536,5,FALSE)</f>
        <v>485.3</v>
      </c>
      <c r="J184" s="2">
        <f t="shared" si="9"/>
        <v>0.19404238304678129</v>
      </c>
      <c r="P184">
        <v>6753.2291666666679</v>
      </c>
      <c r="Q184" s="4">
        <v>20335</v>
      </c>
      <c r="R184">
        <f t="shared" si="7"/>
        <v>0.33209880337677244</v>
      </c>
      <c r="X184">
        <f>VLOOKUP(B184,[3]分省年度数据!$A$1:$IV$65536,5,FALSE)</f>
        <v>139.97999999999999</v>
      </c>
      <c r="Y184">
        <f>VLOOKUP(B184,[4]分省年度数据!$A$1:$IV$65536,5,FALSE)</f>
        <v>13590</v>
      </c>
      <c r="Z184">
        <v>10599</v>
      </c>
      <c r="AA184">
        <f>VLOOKUP($B84,[6]分省年度数据!$A$1:$IV$65536,5,FALSE)</f>
        <v>5.85</v>
      </c>
      <c r="AB184">
        <f>VLOOKUP($B84,[7]分省年度数据!$A$1:$IV$65536,5,FALSE)</f>
        <v>74</v>
      </c>
      <c r="AC184">
        <f>VLOOKUP($B84,[8]分省年度数据!$A$1:$IV$65536,5,FALSE)</f>
        <v>9.3000000000000007</v>
      </c>
      <c r="AD184">
        <f>VLOOKUP($B84,[9]分省年度数据!$A$1:$IV$65536,5,FALSE)</f>
        <v>220.09</v>
      </c>
      <c r="AE184">
        <f>VLOOKUP($B84,[10]分省年度数据!$A$1:$IV$65536,5,FALSE)</f>
        <v>12.71</v>
      </c>
      <c r="AF184">
        <f>VLOOKUP($B84,[11]分省年度数据!$A$1:$IV$65536,5,FALSE)</f>
        <v>13.63</v>
      </c>
      <c r="AG184">
        <f>VLOOKUP($B84,[12]分省年度数据!$A$1:$IV$65536,5,FALSE)</f>
        <v>15.87</v>
      </c>
      <c r="AH184">
        <f>VLOOKUP($B84,[13]分省年度数据!$A$1:$IV$65536,5,FALSE)</f>
        <v>4632077</v>
      </c>
      <c r="AI184">
        <f>VLOOKUP($B84,[14]分省年度数据!$A$1:$IV$65536,5,FALSE)</f>
        <v>295.83999999999997</v>
      </c>
      <c r="AJ184">
        <f>VLOOKUP($B84,[15]分省年度数据!$A$1:$IV$65536,5,FALSE)</f>
        <v>2105</v>
      </c>
    </row>
    <row r="185" spans="1:36" x14ac:dyDescent="0.2">
      <c r="A185">
        <v>63</v>
      </c>
      <c r="B185" t="s">
        <v>29</v>
      </c>
      <c r="C185">
        <v>2020</v>
      </c>
      <c r="D185" t="s">
        <v>37</v>
      </c>
      <c r="H185">
        <f>VLOOKUP(B185,[1]分省年度数据!$A$1:$IV$65536,5,FALSE)</f>
        <v>593</v>
      </c>
      <c r="I185" s="2">
        <f>VLOOKUP(B185,[2]分省年度数据!$A$1:$IV$65536,5,FALSE)</f>
        <v>48.3</v>
      </c>
      <c r="J185" s="2">
        <f t="shared" si="9"/>
        <v>8.1450252951096119E-2</v>
      </c>
      <c r="P185">
        <v>9513.25</v>
      </c>
      <c r="Q185" s="4">
        <v>24037</v>
      </c>
      <c r="R185">
        <f t="shared" si="7"/>
        <v>0.39577526313599865</v>
      </c>
      <c r="X185">
        <f>VLOOKUP(B185,[3]分省年度数据!$A$1:$IV$65536,5,FALSE)</f>
        <v>138.19</v>
      </c>
      <c r="Y185">
        <f>VLOOKUP(B185,[4]分省年度数据!$A$1:$IV$65536,5,FALSE)</f>
        <v>3311</v>
      </c>
      <c r="Z185">
        <v>10599</v>
      </c>
      <c r="AA185">
        <f>VLOOKUP($B85,[6]分省年度数据!$A$1:$IV$65536,5,FALSE)</f>
        <v>23.55</v>
      </c>
      <c r="AB185">
        <f>VLOOKUP($B85,[7]分省年度数据!$A$1:$IV$65536,5,FALSE)</f>
        <v>74</v>
      </c>
      <c r="AC185">
        <f>VLOOKUP($B85,[8]分省年度数据!$A$1:$IV$65536,5,FALSE)</f>
        <v>10</v>
      </c>
      <c r="AD185">
        <f>VLOOKUP($B85,[9]分省年度数据!$A$1:$IV$65536,5,FALSE)</f>
        <v>434.45</v>
      </c>
      <c r="AE185">
        <f>VLOOKUP($B85,[10]分省年度数据!$A$1:$IV$65536,5,FALSE)</f>
        <v>15.34</v>
      </c>
      <c r="AF185">
        <f>VLOOKUP($B85,[11]分省年度数据!$A$1:$IV$65536,5,FALSE)</f>
        <v>13.77</v>
      </c>
      <c r="AG185">
        <f>VLOOKUP($B85,[12]分省年度数据!$A$1:$IV$65536,5,FALSE)</f>
        <v>15.5</v>
      </c>
      <c r="AH185">
        <f>VLOOKUP($B85,[13]分省年度数据!$A$1:$IV$65536,5,FALSE)</f>
        <v>11823943</v>
      </c>
      <c r="AI185">
        <f>VLOOKUP($B85,[14]分省年度数据!$A$1:$IV$65536,5,FALSE)</f>
        <v>754.97</v>
      </c>
      <c r="AJ185">
        <f>VLOOKUP($B85,[15]分省年度数据!$A$1:$IV$65536,5,FALSE)</f>
        <v>4042</v>
      </c>
    </row>
    <row r="186" spans="1:36" x14ac:dyDescent="0.2">
      <c r="A186">
        <v>64</v>
      </c>
      <c r="B186" t="s">
        <v>30</v>
      </c>
      <c r="C186">
        <v>2020</v>
      </c>
      <c r="D186" t="s">
        <v>37</v>
      </c>
      <c r="H186">
        <f>VLOOKUP(B186,[1]分省年度数据!$A$1:$IV$65536,5,FALSE)</f>
        <v>721</v>
      </c>
      <c r="I186" s="2">
        <f>VLOOKUP(B186,[2]分省年度数据!$A$1:$IV$65536,5,FALSE)</f>
        <v>93.2</v>
      </c>
      <c r="J186" s="2">
        <f t="shared" si="9"/>
        <v>0.12926490984743413</v>
      </c>
      <c r="P186">
        <v>4551.2000000000025</v>
      </c>
      <c r="Q186" s="4">
        <v>25735</v>
      </c>
      <c r="R186">
        <f t="shared" si="7"/>
        <v>0.1768486496988538</v>
      </c>
      <c r="X186">
        <f>VLOOKUP(B186,[3]分省年度数据!$A$1:$IV$65536,5,FALSE)</f>
        <v>162.57</v>
      </c>
      <c r="Y186">
        <f>VLOOKUP(B186,[4]分省年度数据!$A$1:$IV$65536,5,FALSE)</f>
        <v>6533</v>
      </c>
      <c r="Z186">
        <v>10599</v>
      </c>
      <c r="AA186">
        <f>VLOOKUP($B86,[6]分省年度数据!$A$1:$IV$65536,5,FALSE)</f>
        <v>64.98</v>
      </c>
      <c r="AB186">
        <f>VLOOKUP($B86,[7]分省年度数据!$A$1:$IV$65536,5,FALSE)</f>
        <v>76</v>
      </c>
      <c r="AC186">
        <f>VLOOKUP($B86,[8]分省年度数据!$A$1:$IV$65536,5,FALSE)</f>
        <v>10.6</v>
      </c>
      <c r="AD186">
        <f>VLOOKUP($B86,[9]分省年度数据!$A$1:$IV$65536,5,FALSE)</f>
        <v>1030.52</v>
      </c>
      <c r="AE186">
        <f>VLOOKUP($B86,[10]分省年度数据!$A$1:$IV$65536,5,FALSE)</f>
        <v>13.68</v>
      </c>
      <c r="AF186">
        <f>VLOOKUP($B86,[11]分省年度数据!$A$1:$IV$65536,5,FALSE)</f>
        <v>12.81</v>
      </c>
      <c r="AG186">
        <f>VLOOKUP($B86,[12]分省年度数据!$A$1:$IV$65536,5,FALSE)</f>
        <v>16.03</v>
      </c>
      <c r="AH186">
        <f>VLOOKUP($B86,[13]分省年度数据!$A$1:$IV$65536,5,FALSE)</f>
        <v>24660021</v>
      </c>
      <c r="AI186">
        <f>VLOOKUP($B86,[14]分省年度数据!$A$1:$IV$65536,5,FALSE)</f>
        <v>1686.16</v>
      </c>
      <c r="AJ186">
        <f>VLOOKUP($B86,[15]分省年度数据!$A$1:$IV$65536,5,FALSE)</f>
        <v>9334</v>
      </c>
    </row>
    <row r="187" spans="1:36" x14ac:dyDescent="0.2">
      <c r="A187">
        <v>65</v>
      </c>
      <c r="B187" t="s">
        <v>31</v>
      </c>
      <c r="C187">
        <v>2020</v>
      </c>
      <c r="D187" t="s">
        <v>37</v>
      </c>
      <c r="H187">
        <f>VLOOKUP(B187,[1]分省年度数据!$A$1:$IV$65536,5,FALSE)</f>
        <v>2590</v>
      </c>
      <c r="I187" s="2">
        <f>VLOOKUP(B187,[2]分省年度数据!$A$1:$IV$65536,5,FALSE)</f>
        <v>84.7</v>
      </c>
      <c r="J187" s="2">
        <f t="shared" si="9"/>
        <v>3.2702702702702702E-2</v>
      </c>
      <c r="P187">
        <v>5213.8541666666652</v>
      </c>
      <c r="Q187" s="4">
        <v>23845</v>
      </c>
      <c r="R187">
        <f t="shared" si="7"/>
        <v>0.21865607744460747</v>
      </c>
      <c r="X187">
        <f>VLOOKUP(B187,[3]分省年度数据!$A$1:$IV$65536,5,FALSE)</f>
        <v>163.87</v>
      </c>
      <c r="Y187">
        <f>VLOOKUP(B187,[4]分省年度数据!$A$1:$IV$65536,5,FALSE)</f>
        <v>11642</v>
      </c>
      <c r="Z187">
        <v>10599</v>
      </c>
      <c r="AA187">
        <f>VLOOKUP($B87,[6]分省年度数据!$A$1:$IV$65536,5,FALSE)</f>
        <v>27.64</v>
      </c>
      <c r="AB187">
        <f>VLOOKUP($B87,[7]分省年度数据!$A$1:$IV$65536,5,FALSE)</f>
        <v>75</v>
      </c>
      <c r="AC187">
        <f>VLOOKUP($B87,[8]分省年度数据!$A$1:$IV$65536,5,FALSE)</f>
        <v>8.4</v>
      </c>
      <c r="AD187">
        <f>VLOOKUP($B87,[9]分省年度数据!$A$1:$IV$65536,5,FALSE)</f>
        <v>565.66</v>
      </c>
      <c r="AE187">
        <f>VLOOKUP($B87,[10]分省年度数据!$A$1:$IV$65536,5,FALSE)</f>
        <v>14.12</v>
      </c>
      <c r="AF187">
        <f>VLOOKUP($B87,[11]分省年度数据!$A$1:$IV$65536,5,FALSE)</f>
        <v>13.8</v>
      </c>
      <c r="AG187">
        <f>VLOOKUP($B87,[12]分省年度数据!$A$1:$IV$65536,5,FALSE)</f>
        <v>18.48</v>
      </c>
      <c r="AH187">
        <f>VLOOKUP($B87,[13]分省年度数据!$A$1:$IV$65536,5,FALSE)</f>
        <v>14479368</v>
      </c>
      <c r="AI187">
        <f>VLOOKUP($B87,[14]分省年度数据!$A$1:$IV$65536,5,FALSE)</f>
        <v>1073.3399999999999</v>
      </c>
      <c r="AJ187">
        <f>VLOOKUP($B87,[15]分省年度数据!$A$1:$IV$65536,5,FALSE)</f>
        <v>13963</v>
      </c>
    </row>
    <row r="188" spans="1:36" x14ac:dyDescent="0.2">
      <c r="A188">
        <v>11</v>
      </c>
      <c r="B188" t="s">
        <v>1</v>
      </c>
      <c r="C188">
        <v>2022</v>
      </c>
      <c r="D188" t="s">
        <v>32</v>
      </c>
      <c r="H188">
        <f>VLOOKUP(B188,[1]分省年度数据!$A$1:$IV$65536,3,FALSE)</f>
        <v>2184</v>
      </c>
      <c r="I188" s="2">
        <f>VLOOKUP(B188,[2]分省年度数据!$A$1:$IV$65536,3,FALSE)</f>
        <v>9.1999999999999993</v>
      </c>
      <c r="J188" s="2">
        <f t="shared" si="9"/>
        <v>4.2124542124542122E-3</v>
      </c>
      <c r="P188">
        <v>60347</v>
      </c>
      <c r="Q188" s="4">
        <v>77415</v>
      </c>
      <c r="R188">
        <f t="shared" si="7"/>
        <v>0.77952593166698958</v>
      </c>
      <c r="X188">
        <f>VLOOKUP(B188,[3]分省年度数据!$A$1:$IV$65536,3,FALSE)</f>
        <v>163.22</v>
      </c>
      <c r="Y188">
        <f>VLOOKUP(B188,[4]分省年度数据!$A$1:$IV$65536,3,FALSE)</f>
        <v>30174</v>
      </c>
      <c r="Z188">
        <f>VLOOKUP(B188,[5]分省年度数据!$A$1:$O$65536,3,FALSE)</f>
        <v>10897</v>
      </c>
      <c r="AA188">
        <f>VLOOKUP($B188,[6]分省年度数据!$A$1:$IV$65536,3,FALSE)</f>
        <v>13.39</v>
      </c>
      <c r="AB188">
        <f>VLOOKUP($B188,[7]分省年度数据!$A$1:$IV$65536,3,FALSE)</f>
        <v>135</v>
      </c>
      <c r="AC188">
        <f>VLOOKUP($B188,[8]分省年度数据!$A$1:$IV$65536,3,FALSE)</f>
        <v>8.8000000000000007</v>
      </c>
      <c r="AD188">
        <f>VLOOKUP($B188,[9]分省年度数据!$A$1:$IV$65536,3,FALSE)</f>
        <v>775.82</v>
      </c>
      <c r="AE188">
        <f>VLOOKUP($B188,[10]分省年度数据!$A$1:$IV$65536,3,FALSE)</f>
        <v>8.73</v>
      </c>
      <c r="AF188">
        <f>VLOOKUP($B188,[11]分省年度数据!$A$1:$IV$65536,3,FALSE)</f>
        <v>8.8800000000000008</v>
      </c>
      <c r="AG188">
        <f>VLOOKUP($B188,[12]分省年度数据!$A$1:$IV$65536,3,FALSE)</f>
        <v>14.13</v>
      </c>
      <c r="AH188">
        <f>VLOOKUP($B188,[13]分省年度数据!$A$1:$IV$65536,3,FALSE)</f>
        <v>15854348</v>
      </c>
      <c r="AI188">
        <f>VLOOKUP($B188,[14]分省年度数据!$A$1:$IV$65536,3,FALSE)</f>
        <v>1171.1199999999999</v>
      </c>
      <c r="AJ188">
        <f>VLOOKUP($B188,[15]分省年度数据!$A$1:$IV$65536,3,FALSE)</f>
        <v>5251</v>
      </c>
    </row>
    <row r="189" spans="1:36" x14ac:dyDescent="0.2">
      <c r="A189">
        <v>12</v>
      </c>
      <c r="B189" t="s">
        <v>2</v>
      </c>
      <c r="C189">
        <v>2022</v>
      </c>
      <c r="D189" t="s">
        <v>32</v>
      </c>
      <c r="H189">
        <f>VLOOKUP(B189,[1]分省年度数据!$A$1:$IV$65536,3,FALSE)</f>
        <v>1363</v>
      </c>
      <c r="I189" s="2">
        <f>VLOOKUP(B189,[2]分省年度数据!$A$1:$IV$65536,3,FALSE)</f>
        <v>0.5</v>
      </c>
      <c r="J189" s="2">
        <f t="shared" si="9"/>
        <v>3.6683785766691124E-4</v>
      </c>
      <c r="P189">
        <v>16845</v>
      </c>
      <c r="Q189" s="4">
        <v>48976</v>
      </c>
      <c r="R189">
        <f t="shared" si="7"/>
        <v>0.34394397255798759</v>
      </c>
      <c r="X189">
        <f>VLOOKUP(B189,[3]分省年度数据!$A$1:$IV$65536,3,FALSE)</f>
        <v>122.81</v>
      </c>
      <c r="Y189">
        <f>VLOOKUP(B189,[4]分省年度数据!$A$1:$IV$65536,3,FALSE)</f>
        <v>27865</v>
      </c>
      <c r="Z189">
        <f>VLOOKUP(B189,[5]分省年度数据!$A$1:$O$65536,3,FALSE)</f>
        <v>6282</v>
      </c>
      <c r="AA189">
        <f>VLOOKUP($B189,[6]分省年度数据!$A$1:$IV$65536,3,FALSE)</f>
        <v>6.85</v>
      </c>
      <c r="AB189">
        <f>VLOOKUP($B189,[7]分省年度数据!$A$1:$IV$65536,3,FALSE)</f>
        <v>91</v>
      </c>
      <c r="AC189">
        <f>VLOOKUP($B189,[8]分省年度数据!$A$1:$IV$65536,3,FALSE)</f>
        <v>8</v>
      </c>
      <c r="AD189">
        <f>VLOOKUP($B189,[9]分省年度数据!$A$1:$IV$65536,3,FALSE)</f>
        <v>176.61</v>
      </c>
      <c r="AE189">
        <f>VLOOKUP($B189,[10]分省年度数据!$A$1:$IV$65536,3,FALSE)</f>
        <v>11.64</v>
      </c>
      <c r="AF189">
        <f>VLOOKUP($B189,[11]分省年度数据!$A$1:$IV$65536,3,FALSE)</f>
        <v>11.78</v>
      </c>
      <c r="AG189">
        <f>VLOOKUP($B189,[12]分省年度数据!$A$1:$IV$65536,3,FALSE)</f>
        <v>15.59</v>
      </c>
      <c r="AH189">
        <f>VLOOKUP($B189,[13]分省年度数据!$A$1:$IV$65536,3,FALSE)</f>
        <v>6565887</v>
      </c>
      <c r="AI189">
        <f>VLOOKUP($B189,[14]分省年度数据!$A$1:$IV$65536,3,FALSE)</f>
        <v>478.94</v>
      </c>
      <c r="AJ189">
        <f>VLOOKUP($B189,[15]分省年度数据!$A$1:$IV$65536,3,FALSE)</f>
        <v>6562</v>
      </c>
    </row>
    <row r="190" spans="1:36" x14ac:dyDescent="0.2">
      <c r="A190">
        <v>13</v>
      </c>
      <c r="B190" t="s">
        <v>3</v>
      </c>
      <c r="C190">
        <v>2022</v>
      </c>
      <c r="D190" t="s">
        <v>32</v>
      </c>
      <c r="H190">
        <f>VLOOKUP(B190,[1]分省年度数据!$A$1:$IV$65536,3,FALSE)</f>
        <v>7420</v>
      </c>
      <c r="I190" s="2">
        <f>VLOOKUP(B190,[2]分省年度数据!$A$1:$IV$65536,3,FALSE)</f>
        <v>94.2</v>
      </c>
      <c r="J190" s="2">
        <f t="shared" si="9"/>
        <v>1.2695417789757413E-2</v>
      </c>
      <c r="P190">
        <v>9743.636363636364</v>
      </c>
      <c r="Q190" s="4">
        <v>30867</v>
      </c>
      <c r="R190">
        <f t="shared" si="7"/>
        <v>0.31566515578567284</v>
      </c>
      <c r="X190">
        <f>VLOOKUP(B190,[3]分省年度数据!$A$1:$IV$65536,3,FALSE)</f>
        <v>123.31</v>
      </c>
      <c r="Y190">
        <f>VLOOKUP(B190,[4]分省年度数据!$A$1:$IV$65536,3,FALSE)</f>
        <v>86512</v>
      </c>
      <c r="Z190">
        <f>VLOOKUP(B190,[5]分省年度数据!$A$1:$O$65536,3,FALSE)</f>
        <v>90194</v>
      </c>
      <c r="AA190">
        <f>VLOOKUP($B190,[6]分省年度数据!$A$1:$IV$65536,3,FALSE)</f>
        <v>48.57</v>
      </c>
      <c r="AB190">
        <f>VLOOKUP($B190,[7]分省年度数据!$A$1:$IV$65536,3,FALSE)</f>
        <v>79</v>
      </c>
      <c r="AC190">
        <f>VLOOKUP($B190,[8]分省年度数据!$A$1:$IV$65536,3,FALSE)</f>
        <v>9.1</v>
      </c>
      <c r="AD190">
        <f>VLOOKUP($B190,[9]分省年度数据!$A$1:$IV$65536,3,FALSE)</f>
        <v>925.3</v>
      </c>
      <c r="AE190">
        <f>VLOOKUP($B190,[10]分省年度数据!$A$1:$IV$65536,3,FALSE)</f>
        <v>13.07</v>
      </c>
      <c r="AF190">
        <f>VLOOKUP($B190,[11]分省年度数据!$A$1:$IV$65536,3,FALSE)</f>
        <v>13.57</v>
      </c>
      <c r="AG190">
        <f>VLOOKUP($B190,[12]分省年度数据!$A$1:$IV$65536,3,FALSE)</f>
        <v>16.25</v>
      </c>
      <c r="AH190">
        <f>VLOOKUP($B190,[13]分省年度数据!$A$1:$IV$65536,3,FALSE)</f>
        <v>24395755</v>
      </c>
      <c r="AI190">
        <f>VLOOKUP($B190,[14]分省年度数据!$A$1:$IV$65536,3,FALSE)</f>
        <v>1771.15</v>
      </c>
      <c r="AJ190">
        <f>VLOOKUP($B190,[15]分省年度数据!$A$1:$IV$65536,3,FALSE)</f>
        <v>4080</v>
      </c>
    </row>
    <row r="191" spans="1:36" x14ac:dyDescent="0.2">
      <c r="A191">
        <v>14</v>
      </c>
      <c r="B191" t="s">
        <v>4</v>
      </c>
      <c r="C191">
        <v>2022</v>
      </c>
      <c r="D191" t="s">
        <v>32</v>
      </c>
      <c r="H191">
        <f>VLOOKUP(B191,[1]分省年度数据!$A$1:$IV$65536,3,FALSE)</f>
        <v>3481</v>
      </c>
      <c r="I191" s="2">
        <f>VLOOKUP(B191,[2]分省年度数据!$A$1:$IV$65536,3,FALSE)</f>
        <v>214.2</v>
      </c>
      <c r="J191" s="2">
        <f t="shared" si="9"/>
        <v>6.1534041941970694E-2</v>
      </c>
      <c r="P191">
        <v>6726.818181818182</v>
      </c>
      <c r="Q191" s="4">
        <v>29178</v>
      </c>
      <c r="R191">
        <f t="shared" si="7"/>
        <v>0.23054418335109267</v>
      </c>
      <c r="X191">
        <f>VLOOKUP(B191,[3]分省年度数据!$A$1:$IV$65536,3,FALSE)</f>
        <v>136.52000000000001</v>
      </c>
      <c r="Y191">
        <f>VLOOKUP(B191,[4]分省年度数据!$A$1:$IV$65536,3,FALSE)</f>
        <v>50510</v>
      </c>
      <c r="Z191">
        <f>VLOOKUP(B191,[5]分省年度数据!$A$1:$O$65536,3,FALSE)</f>
        <v>39661</v>
      </c>
      <c r="AA191">
        <f>VLOOKUP($B191,[6]分省年度数据!$A$1:$IV$65536,3,FALSE)</f>
        <v>22.84</v>
      </c>
      <c r="AB191">
        <f>VLOOKUP($B191,[7]分省年度数据!$A$1:$IV$65536,3,FALSE)</f>
        <v>82</v>
      </c>
      <c r="AC191">
        <f>VLOOKUP($B191,[8]分省年度数据!$A$1:$IV$65536,3,FALSE)</f>
        <v>10.1</v>
      </c>
      <c r="AD191">
        <f>VLOOKUP($B191,[9]分省年度数据!$A$1:$IV$65536,3,FALSE)</f>
        <v>495.05</v>
      </c>
      <c r="AE191">
        <f>VLOOKUP($B191,[10]分省年度数据!$A$1:$IV$65536,3,FALSE)</f>
        <v>10.57</v>
      </c>
      <c r="AF191">
        <f>VLOOKUP($B191,[11]分省年度数据!$A$1:$IV$65536,3,FALSE)</f>
        <v>10.56</v>
      </c>
      <c r="AG191">
        <f>VLOOKUP($B191,[12]分省年度数据!$A$1:$IV$65536,3,FALSE)</f>
        <v>13.7</v>
      </c>
      <c r="AH191">
        <f>VLOOKUP($B191,[13]分省年度数据!$A$1:$IV$65536,3,FALSE)</f>
        <v>12125465</v>
      </c>
      <c r="AI191">
        <f>VLOOKUP($B191,[14]分省年度数据!$A$1:$IV$65536,3,FALSE)</f>
        <v>861.35</v>
      </c>
      <c r="AJ191">
        <f>VLOOKUP($B191,[15]分省年度数据!$A$1:$IV$65536,3,FALSE)</f>
        <v>7015</v>
      </c>
    </row>
    <row r="192" spans="1:36" x14ac:dyDescent="0.2">
      <c r="A192">
        <v>15</v>
      </c>
      <c r="B192" t="s">
        <v>5</v>
      </c>
      <c r="C192">
        <v>2022</v>
      </c>
      <c r="D192" t="s">
        <v>32</v>
      </c>
      <c r="H192">
        <f>VLOOKUP(B192,[1]分省年度数据!$A$1:$IV$65536,3,FALSE)</f>
        <v>2401</v>
      </c>
      <c r="I192" s="2">
        <f>VLOOKUP(B192,[2]分省年度数据!$A$1:$IV$65536,3,FALSE)</f>
        <v>256.39999999999998</v>
      </c>
      <c r="J192" s="2">
        <f t="shared" si="9"/>
        <v>0.10678883798417325</v>
      </c>
      <c r="P192">
        <v>6734.5555555555557</v>
      </c>
      <c r="Q192" s="4">
        <v>35921</v>
      </c>
      <c r="R192">
        <f t="shared" si="7"/>
        <v>0.18748240738163069</v>
      </c>
      <c r="X192">
        <f>VLOOKUP(B192,[3]分省年度数据!$A$1:$IV$65536,3,FALSE)</f>
        <v>119.25</v>
      </c>
      <c r="Y192">
        <f>VLOOKUP(B192,[4]分省年度数据!$A$1:$IV$65536,3,FALSE)</f>
        <v>47229</v>
      </c>
      <c r="Z192">
        <f>VLOOKUP(B192,[5]分省年度数据!$A$1:$O$65536,3,FALSE)</f>
        <v>25062</v>
      </c>
      <c r="AA192">
        <f>VLOOKUP($B192,[6]分省年度数据!$A$1:$IV$65536,3,FALSE)</f>
        <v>16.77</v>
      </c>
      <c r="AB192">
        <f>VLOOKUP($B192,[7]分省年度数据!$A$1:$IV$65536,3,FALSE)</f>
        <v>90</v>
      </c>
      <c r="AC192">
        <f>VLOOKUP($B192,[8]分省年度数据!$A$1:$IV$65536,3,FALSE)</f>
        <v>9.1</v>
      </c>
      <c r="AD192">
        <f>VLOOKUP($B192,[9]分省年度数据!$A$1:$IV$65536,3,FALSE)</f>
        <v>433.78</v>
      </c>
      <c r="AE192">
        <f>VLOOKUP($B192,[10]分省年度数据!$A$1:$IV$65536,3,FALSE)</f>
        <v>10.45</v>
      </c>
      <c r="AF192">
        <f>VLOOKUP($B192,[11]分省年度数据!$A$1:$IV$65536,3,FALSE)</f>
        <v>10.44</v>
      </c>
      <c r="AG192">
        <f>VLOOKUP($B192,[12]分省年度数据!$A$1:$IV$65536,3,FALSE)</f>
        <v>12.59</v>
      </c>
      <c r="AH192">
        <f>VLOOKUP($B192,[13]分省年度数据!$A$1:$IV$65536,3,FALSE)</f>
        <v>9230537</v>
      </c>
      <c r="AI192">
        <f>VLOOKUP($B192,[14]分省年度数据!$A$1:$IV$65536,3,FALSE)</f>
        <v>692.38</v>
      </c>
      <c r="AJ192">
        <f>VLOOKUP($B192,[15]分省年度数据!$A$1:$IV$65536,3,FALSE)</f>
        <v>3359</v>
      </c>
    </row>
    <row r="193" spans="1:36" x14ac:dyDescent="0.2">
      <c r="A193">
        <v>21</v>
      </c>
      <c r="B193" t="s">
        <v>6</v>
      </c>
      <c r="C193">
        <v>2022</v>
      </c>
      <c r="D193" t="s">
        <v>33</v>
      </c>
      <c r="H193">
        <f>VLOOKUP(B193,[1]分省年度数据!$A$1:$IV$65536,3,FALSE)</f>
        <v>4197</v>
      </c>
      <c r="I193" s="2">
        <f>VLOOKUP(B193,[2]分省年度数据!$A$1:$IV$65536,3,FALSE)</f>
        <v>294.7</v>
      </c>
      <c r="J193" s="2">
        <f t="shared" si="9"/>
        <v>7.021682153919466E-2</v>
      </c>
      <c r="P193">
        <v>5844.5714285714284</v>
      </c>
      <c r="Q193" s="4">
        <v>36089</v>
      </c>
      <c r="R193">
        <f t="shared" si="7"/>
        <v>0.16194883284578204</v>
      </c>
      <c r="X193">
        <f>VLOOKUP(B193,[3]分省年度数据!$A$1:$IV$65536,3,FALSE)</f>
        <v>155.81</v>
      </c>
      <c r="Y193">
        <f>VLOOKUP(B193,[4]分省年度数据!$A$1:$IV$65536,3,FALSE)</f>
        <v>42584</v>
      </c>
      <c r="Z193">
        <f>VLOOKUP(B193,[5]分省年度数据!$A$1:$O$65536,3,FALSE)</f>
        <v>32679</v>
      </c>
      <c r="AA193">
        <f>VLOOKUP($B193,[6]分省年度数据!$A$1:$IV$65536,3,FALSE)</f>
        <v>32.619999999999997</v>
      </c>
      <c r="AB193">
        <f>VLOOKUP($B193,[7]分省年度数据!$A$1:$IV$65536,3,FALSE)</f>
        <v>81</v>
      </c>
      <c r="AC193">
        <f>VLOOKUP($B193,[8]分省年度数据!$A$1:$IV$65536,3,FALSE)</f>
        <v>9.6</v>
      </c>
      <c r="AD193">
        <f>VLOOKUP($B193,[9]分省年度数据!$A$1:$IV$65536,3,FALSE)</f>
        <v>466.59</v>
      </c>
      <c r="AE193">
        <f>VLOOKUP($B193,[10]分省年度数据!$A$1:$IV$65536,3,FALSE)</f>
        <v>11.4</v>
      </c>
      <c r="AF193">
        <f>VLOOKUP($B193,[11]分省年度数据!$A$1:$IV$65536,3,FALSE)</f>
        <v>9.66</v>
      </c>
      <c r="AG193">
        <f>VLOOKUP($B193,[12]分省年度数据!$A$1:$IV$65536,3,FALSE)</f>
        <v>14</v>
      </c>
      <c r="AH193">
        <f>VLOOKUP($B193,[13]分省年度数据!$A$1:$IV$65536,3,FALSE)</f>
        <v>11674506</v>
      </c>
      <c r="AI193">
        <f>VLOOKUP($B193,[14]分省年度数据!$A$1:$IV$65536,3,FALSE)</f>
        <v>745.91</v>
      </c>
      <c r="AJ193">
        <f>VLOOKUP($B193,[15]分省年度数据!$A$1:$IV$65536,3,FALSE)</f>
        <v>4934</v>
      </c>
    </row>
    <row r="194" spans="1:36" x14ac:dyDescent="0.2">
      <c r="A194">
        <v>22</v>
      </c>
      <c r="B194" t="s">
        <v>7</v>
      </c>
      <c r="C194">
        <v>2022</v>
      </c>
      <c r="D194" t="s">
        <v>33</v>
      </c>
      <c r="H194">
        <f>VLOOKUP(B194,[1]分省年度数据!$A$1:$IV$65536,3,FALSE)</f>
        <v>2348</v>
      </c>
      <c r="I194" s="2">
        <f>VLOOKUP(B194,[2]分省年度数据!$A$1:$IV$65536,3,FALSE)</f>
        <v>80.900000000000006</v>
      </c>
      <c r="J194" s="2">
        <f t="shared" si="9"/>
        <v>3.4454855195911419E-2</v>
      </c>
      <c r="P194">
        <v>5398.625</v>
      </c>
      <c r="Q194" s="4">
        <v>27975</v>
      </c>
      <c r="R194">
        <f t="shared" si="7"/>
        <v>0.19298033958891866</v>
      </c>
      <c r="X194">
        <f>VLOOKUP(B194,[3]分省年度数据!$A$1:$IV$65536,3,FALSE)</f>
        <v>121.83</v>
      </c>
      <c r="Y194">
        <f>VLOOKUP(B194,[4]分省年度数据!$A$1:$IV$65536,3,FALSE)</f>
        <v>37132</v>
      </c>
      <c r="Z194">
        <f>VLOOKUP(B194,[5]分省年度数据!$A$1:$O$65536,3,FALSE)</f>
        <v>25031</v>
      </c>
      <c r="AA194">
        <f>VLOOKUP($B194,[6]分省年度数据!$A$1:$IV$65536,3,FALSE)</f>
        <v>17.72</v>
      </c>
      <c r="AB194">
        <f>VLOOKUP($B194,[7]分省年度数据!$A$1:$IV$65536,3,FALSE)</f>
        <v>93</v>
      </c>
      <c r="AC194">
        <f>VLOOKUP($B194,[8]分省年度数据!$A$1:$IV$65536,3,FALSE)</f>
        <v>9.8000000000000007</v>
      </c>
      <c r="AD194">
        <f>VLOOKUP($B194,[9]分省年度数据!$A$1:$IV$65536,3,FALSE)</f>
        <v>381.65</v>
      </c>
      <c r="AE194">
        <f>VLOOKUP($B194,[10]分省年度数据!$A$1:$IV$65536,3,FALSE)</f>
        <v>12.8</v>
      </c>
      <c r="AF194">
        <f>VLOOKUP($B194,[11]分省年度数据!$A$1:$IV$65536,3,FALSE)</f>
        <v>8.99</v>
      </c>
      <c r="AG194">
        <f>VLOOKUP($B194,[12]分省年度数据!$A$1:$IV$65536,3,FALSE)</f>
        <v>10.95</v>
      </c>
      <c r="AH194">
        <f>VLOOKUP($B194,[13]分省年度数据!$A$1:$IV$65536,3,FALSE)</f>
        <v>7484068</v>
      </c>
      <c r="AI194">
        <f>VLOOKUP($B194,[14]分省年度数据!$A$1:$IV$65536,3,FALSE)</f>
        <v>497.82</v>
      </c>
      <c r="AJ194">
        <f>VLOOKUP($B194,[15]分省年度数据!$A$1:$IV$65536,3,FALSE)</f>
        <v>7541</v>
      </c>
    </row>
    <row r="195" spans="1:36" x14ac:dyDescent="0.2">
      <c r="A195">
        <v>23</v>
      </c>
      <c r="B195" t="s">
        <v>8</v>
      </c>
      <c r="C195">
        <v>2022</v>
      </c>
      <c r="D195" t="s">
        <v>33</v>
      </c>
      <c r="H195">
        <f>VLOOKUP(B195,[1]分省年度数据!$A$1:$IV$65536,3,FALSE)</f>
        <v>3099</v>
      </c>
      <c r="I195" s="2">
        <f>VLOOKUP(B195,[2]分省年度数据!$A$1:$IV$65536,3,FALSE)</f>
        <v>18.100000000000001</v>
      </c>
      <c r="J195" s="2">
        <f t="shared" si="9"/>
        <v>5.8405937399161022E-3</v>
      </c>
      <c r="P195">
        <v>4575</v>
      </c>
      <c r="Q195" s="4">
        <v>28346</v>
      </c>
      <c r="R195">
        <f t="shared" ref="R195:R218" si="10">P195/Q195</f>
        <v>0.16139843364143089</v>
      </c>
      <c r="X195">
        <f>VLOOKUP(B195,[3]分省年度数据!$A$1:$IV$65536,3,FALSE)</f>
        <v>127.28</v>
      </c>
      <c r="Y195">
        <f>VLOOKUP(B195,[4]分省年度数据!$A$1:$IV$65536,3,FALSE)</f>
        <v>48757</v>
      </c>
      <c r="Z195">
        <f>VLOOKUP(B195,[5]分省年度数据!$A$1:$O$65536,3,FALSE)</f>
        <v>20599</v>
      </c>
      <c r="AA195">
        <f>VLOOKUP($B195,[6]分省年度数据!$A$1:$IV$65536,3,FALSE)</f>
        <v>26.13</v>
      </c>
      <c r="AB195">
        <f>VLOOKUP($B195,[7]分省年度数据!$A$1:$IV$65536,3,FALSE)</f>
        <v>82</v>
      </c>
      <c r="AC195">
        <f>VLOOKUP($B195,[8]分省年度数据!$A$1:$IV$65536,3,FALSE)</f>
        <v>9.6</v>
      </c>
      <c r="AD195">
        <f>VLOOKUP($B195,[9]分省年度数据!$A$1:$IV$65536,3,FALSE)</f>
        <v>436.55</v>
      </c>
      <c r="AE195">
        <f>VLOOKUP($B195,[10]分省年度数据!$A$1:$IV$65536,3,FALSE)</f>
        <v>12.68</v>
      </c>
      <c r="AF195">
        <f>VLOOKUP($B195,[11]分省年度数据!$A$1:$IV$65536,3,FALSE)</f>
        <v>9.4600000000000009</v>
      </c>
      <c r="AG195">
        <f>VLOOKUP($B195,[12]分省年度数据!$A$1:$IV$65536,3,FALSE)</f>
        <v>11.1</v>
      </c>
      <c r="AH195">
        <f>VLOOKUP($B195,[13]分省年度数据!$A$1:$IV$65536,3,FALSE)</f>
        <v>8806510</v>
      </c>
      <c r="AI195">
        <f>VLOOKUP($B195,[14]分省年度数据!$A$1:$IV$65536,3,FALSE)</f>
        <v>594.39</v>
      </c>
      <c r="AJ195">
        <f>VLOOKUP($B195,[15]分省年度数据!$A$1:$IV$65536,3,FALSE)</f>
        <v>4522</v>
      </c>
    </row>
    <row r="196" spans="1:36" x14ac:dyDescent="0.2">
      <c r="A196">
        <v>31</v>
      </c>
      <c r="B196" t="s">
        <v>9</v>
      </c>
      <c r="C196">
        <v>2022</v>
      </c>
      <c r="D196" t="s">
        <v>34</v>
      </c>
      <c r="H196">
        <f>VLOOKUP(B196,[1]分省年度数据!$A$1:$IV$65536,3,FALSE)</f>
        <v>2475</v>
      </c>
      <c r="I196" s="2">
        <f>VLOOKUP(B196,[2]分省年度数据!$A$1:$IV$65536,3,FALSE)</f>
        <v>42.9</v>
      </c>
      <c r="J196" s="2">
        <f t="shared" si="9"/>
        <v>1.7333333333333333E-2</v>
      </c>
      <c r="P196" s="6">
        <v>49046.913333333301</v>
      </c>
      <c r="Q196" s="4">
        <v>79610</v>
      </c>
      <c r="R196">
        <f t="shared" si="10"/>
        <v>0.61608985470836952</v>
      </c>
      <c r="X196">
        <f>VLOOKUP(B196,[3]分省年度数据!$A$1:$IV$65536,3,FALSE)</f>
        <v>207.04</v>
      </c>
      <c r="Y196">
        <f>VLOOKUP(B196,[4]分省年度数据!$A$1:$IV$65536,3,FALSE)</f>
        <v>24883</v>
      </c>
      <c r="Z196">
        <f>VLOOKUP(B196,[5]分省年度数据!$A$1:$O$65536,3,FALSE)</f>
        <v>6404</v>
      </c>
      <c r="AA196">
        <f>VLOOKUP($B196,[6]分省年度数据!$A$1:$IV$65536,3,FALSE)</f>
        <v>16.53</v>
      </c>
      <c r="AB196">
        <f>VLOOKUP($B196,[7]分省年度数据!$A$1:$IV$65536,3,FALSE)</f>
        <v>95</v>
      </c>
      <c r="AC196">
        <f>VLOOKUP($B196,[8]分省年度数据!$A$1:$IV$65536,3,FALSE)</f>
        <v>17.2</v>
      </c>
      <c r="AD196">
        <f>VLOOKUP($B196,[9]分省年度数据!$A$1:$IV$65536,3,FALSE)</f>
        <v>1308.26</v>
      </c>
      <c r="AE196">
        <f>VLOOKUP($B196,[10]分省年度数据!$A$1:$IV$65536,3,FALSE)</f>
        <v>9.59</v>
      </c>
      <c r="AF196">
        <f>VLOOKUP($B196,[11]分省年度数据!$A$1:$IV$65536,3,FALSE)</f>
        <v>11.09</v>
      </c>
      <c r="AG196">
        <f>VLOOKUP($B196,[12]分省年度数据!$A$1:$IV$65536,3,FALSE)</f>
        <v>14.02</v>
      </c>
      <c r="AH196">
        <f>VLOOKUP($B196,[13]分省年度数据!$A$1:$IV$65536,3,FALSE)</f>
        <v>16916927</v>
      </c>
      <c r="AI196">
        <f>VLOOKUP($B196,[14]分省年度数据!$A$1:$IV$65536,3,FALSE)</f>
        <v>1122.57</v>
      </c>
      <c r="AJ196">
        <f>VLOOKUP($B196,[15]分省年度数据!$A$1:$IV$65536,3,FALSE)</f>
        <v>1242</v>
      </c>
    </row>
    <row r="197" spans="1:36" x14ac:dyDescent="0.2">
      <c r="A197">
        <v>32</v>
      </c>
      <c r="B197" t="s">
        <v>10</v>
      </c>
      <c r="C197">
        <v>2022</v>
      </c>
      <c r="D197" t="s">
        <v>34</v>
      </c>
      <c r="H197">
        <f>VLOOKUP(B197,[1]分省年度数据!$A$1:$IV$65536,3,FALSE)</f>
        <v>8515</v>
      </c>
      <c r="I197" s="2">
        <f>VLOOKUP(B197,[2]分省年度数据!$A$1:$IV$65536,3,FALSE)</f>
        <v>45.2</v>
      </c>
      <c r="J197" s="2">
        <f t="shared" si="9"/>
        <v>5.3082795067527899E-3</v>
      </c>
      <c r="P197">
        <v>13639.30769230769</v>
      </c>
      <c r="Q197" s="4">
        <v>49862</v>
      </c>
      <c r="R197">
        <f t="shared" si="10"/>
        <v>0.27354112735766095</v>
      </c>
      <c r="X197">
        <f>VLOOKUP(B197,[3]分省年度数据!$A$1:$IV$65536,3,FALSE)</f>
        <v>211.54</v>
      </c>
      <c r="Y197">
        <f>VLOOKUP(B197,[4]分省年度数据!$A$1:$IV$65536,3,FALSE)</f>
        <v>119206</v>
      </c>
      <c r="Z197">
        <f>VLOOKUP(B197,[5]分省年度数据!$A$1:$O$65536,3,FALSE)</f>
        <v>37001</v>
      </c>
      <c r="AA197">
        <f>VLOOKUP($B197,[6]分省年度数据!$A$1:$IV$65536,3,FALSE)</f>
        <v>56.3</v>
      </c>
      <c r="AB197">
        <f>VLOOKUP($B197,[7]分省年度数据!$A$1:$IV$65536,3,FALSE)</f>
        <v>84</v>
      </c>
      <c r="AC197">
        <f>VLOOKUP($B197,[8]分省年度数据!$A$1:$IV$65536,3,FALSE)</f>
        <v>8.9</v>
      </c>
      <c r="AD197">
        <f>VLOOKUP($B197,[9]分省年度数据!$A$1:$IV$65536,3,FALSE)</f>
        <v>1442.51</v>
      </c>
      <c r="AE197">
        <f>VLOOKUP($B197,[10]分省年度数据!$A$1:$IV$65536,3,FALSE)</f>
        <v>11.13</v>
      </c>
      <c r="AF197">
        <f>VLOOKUP($B197,[11]分省年度数据!$A$1:$IV$65536,3,FALSE)</f>
        <v>11.83</v>
      </c>
      <c r="AG197">
        <f>VLOOKUP($B197,[12]分省年度数据!$A$1:$IV$65536,3,FALSE)</f>
        <v>16.16</v>
      </c>
      <c r="AH197">
        <f>VLOOKUP($B197,[13]分省年度数据!$A$1:$IV$65536,3,FALSE)</f>
        <v>38820349</v>
      </c>
      <c r="AI197">
        <f>VLOOKUP($B197,[14]分省年度数据!$A$1:$IV$65536,3,FALSE)</f>
        <v>2598.0500000000002</v>
      </c>
      <c r="AJ197">
        <f>VLOOKUP($B197,[15]分省年度数据!$A$1:$IV$65536,3,FALSE)</f>
        <v>10529</v>
      </c>
    </row>
    <row r="198" spans="1:36" x14ac:dyDescent="0.2">
      <c r="A198">
        <v>33</v>
      </c>
      <c r="B198" t="s">
        <v>11</v>
      </c>
      <c r="C198">
        <v>2022</v>
      </c>
      <c r="D198" t="s">
        <v>34</v>
      </c>
      <c r="H198">
        <f>VLOOKUP(B198,[1]分省年度数据!$A$1:$IV$65536,3,FALSE)</f>
        <v>6577</v>
      </c>
      <c r="I198" s="2">
        <f>VLOOKUP(B198,[2]分省年度数据!$A$1:$IV$65536,3,FALSE)</f>
        <v>203.7</v>
      </c>
      <c r="J198" s="2">
        <f t="shared" si="9"/>
        <v>3.0971567584004864E-2</v>
      </c>
      <c r="P198">
        <v>17976.727272727268</v>
      </c>
      <c r="Q198" s="4">
        <v>60302</v>
      </c>
      <c r="R198">
        <f t="shared" si="10"/>
        <v>0.2981116260277813</v>
      </c>
      <c r="X198">
        <f>VLOOKUP(B198,[3]分省年度数据!$A$1:$IV$65536,3,FALSE)</f>
        <v>215.05</v>
      </c>
      <c r="Y198">
        <f>VLOOKUP(B198,[4]分省年度数据!$A$1:$IV$65536,3,FALSE)</f>
        <v>162339</v>
      </c>
      <c r="Z198">
        <f>VLOOKUP(B198,[5]分省年度数据!$A$1:$O$65536,3,FALSE)</f>
        <v>35967</v>
      </c>
      <c r="AA198">
        <f>VLOOKUP($B198,[6]分省年度数据!$A$1:$IV$65536,3,FALSE)</f>
        <v>38.17</v>
      </c>
      <c r="AB198">
        <f>VLOOKUP($B198,[7]分省年度数据!$A$1:$IV$65536,3,FALSE)</f>
        <v>93</v>
      </c>
      <c r="AC198">
        <f>VLOOKUP($B198,[8]分省年度数据!$A$1:$IV$65536,3,FALSE)</f>
        <v>8.5</v>
      </c>
      <c r="AD198">
        <f>VLOOKUP($B198,[9]分省年度数据!$A$1:$IV$65536,3,FALSE)</f>
        <v>1236.08</v>
      </c>
      <c r="AE198">
        <f>VLOOKUP($B198,[10]分省年度数据!$A$1:$IV$65536,3,FALSE)</f>
        <v>11.03</v>
      </c>
      <c r="AF198">
        <f>VLOOKUP($B198,[11]分省年度数据!$A$1:$IV$65536,3,FALSE)</f>
        <v>12.38</v>
      </c>
      <c r="AG198">
        <f>VLOOKUP($B198,[12]分省年度数据!$A$1:$IV$65536,3,FALSE)</f>
        <v>16.93</v>
      </c>
      <c r="AH198">
        <f>VLOOKUP($B198,[13]分省年度数据!$A$1:$IV$65536,3,FALSE)</f>
        <v>34440066</v>
      </c>
      <c r="AI198">
        <f>VLOOKUP($B198,[14]分省年度数据!$A$1:$IV$65536,3,FALSE)</f>
        <v>2197.2600000000002</v>
      </c>
      <c r="AJ198">
        <f>VLOOKUP($B198,[15]分省年度数据!$A$1:$IV$65536,3,FALSE)</f>
        <v>10812</v>
      </c>
    </row>
    <row r="199" spans="1:36" x14ac:dyDescent="0.2">
      <c r="A199">
        <v>34</v>
      </c>
      <c r="B199" t="s">
        <v>12</v>
      </c>
      <c r="C199">
        <v>2022</v>
      </c>
      <c r="D199" t="s">
        <v>34</v>
      </c>
      <c r="H199">
        <f>VLOOKUP(B199,[1]分省年度数据!$A$1:$IV$65536,3,FALSE)</f>
        <v>6127</v>
      </c>
      <c r="I199" s="2">
        <f>VLOOKUP(B199,[2]分省年度数据!$A$1:$IV$65536,3,FALSE)</f>
        <v>263.3</v>
      </c>
      <c r="J199" s="2">
        <f t="shared" si="9"/>
        <v>4.2973722866002942E-2</v>
      </c>
      <c r="P199">
        <v>8166</v>
      </c>
      <c r="Q199" s="4">
        <v>32745</v>
      </c>
      <c r="R199">
        <f t="shared" si="10"/>
        <v>0.24938158497480531</v>
      </c>
      <c r="X199">
        <f>VLOOKUP(B199,[3]分省年度数据!$A$1:$IV$65536,3,FALSE)</f>
        <v>194.31</v>
      </c>
      <c r="Y199">
        <f>VLOOKUP(B199,[4]分省年度数据!$A$1:$IV$65536,3,FALSE)</f>
        <v>81143</v>
      </c>
      <c r="Z199">
        <f>VLOOKUP(B199,[5]分省年度数据!$A$1:$O$65536,3,FALSE)</f>
        <v>30176</v>
      </c>
      <c r="AA199">
        <f>VLOOKUP($B199,[6]分省年度数据!$A$1:$IV$65536,3,FALSE)</f>
        <v>44.4</v>
      </c>
      <c r="AB199">
        <f>VLOOKUP($B199,[7]分省年度数据!$A$1:$IV$65536,3,FALSE)</f>
        <v>77</v>
      </c>
      <c r="AC199">
        <f>VLOOKUP($B199,[8]分省年度数据!$A$1:$IV$65536,3,FALSE)</f>
        <v>8.8000000000000007</v>
      </c>
      <c r="AD199">
        <f>VLOOKUP($B199,[9]分省年度数据!$A$1:$IV$65536,3,FALSE)</f>
        <v>808.08</v>
      </c>
      <c r="AE199">
        <f>VLOOKUP($B199,[10]分省年度数据!$A$1:$IV$65536,3,FALSE)</f>
        <v>13.32</v>
      </c>
      <c r="AF199">
        <f>VLOOKUP($B199,[11]分省年度数据!$A$1:$IV$65536,3,FALSE)</f>
        <v>13.37</v>
      </c>
      <c r="AG199">
        <f>VLOOKUP($B199,[12]分省年度数据!$A$1:$IV$65536,3,FALSE)</f>
        <v>17.440000000000001</v>
      </c>
      <c r="AH199">
        <f>VLOOKUP($B199,[13]分省年度数据!$A$1:$IV$65536,3,FALSE)</f>
        <v>20532087</v>
      </c>
      <c r="AI199">
        <f>VLOOKUP($B199,[14]分省年度数据!$A$1:$IV$65536,3,FALSE)</f>
        <v>1420.87</v>
      </c>
      <c r="AJ199">
        <f>VLOOKUP($B199,[15]分省年度数据!$A$1:$IV$65536,3,FALSE)</f>
        <v>8712</v>
      </c>
    </row>
    <row r="200" spans="1:36" x14ac:dyDescent="0.2">
      <c r="A200">
        <v>35</v>
      </c>
      <c r="B200" t="s">
        <v>13</v>
      </c>
      <c r="C200">
        <v>2022</v>
      </c>
      <c r="D200" t="s">
        <v>34</v>
      </c>
      <c r="H200">
        <f>VLOOKUP(B200,[1]分省年度数据!$A$1:$IV$65536,3,FALSE)</f>
        <v>4188</v>
      </c>
      <c r="I200" s="2">
        <f>VLOOKUP(B200,[2]分省年度数据!$A$1:$IV$65536,3,FALSE)</f>
        <v>138.69999999999999</v>
      </c>
      <c r="J200" s="2">
        <f t="shared" si="9"/>
        <v>3.3118433619866279E-2</v>
      </c>
      <c r="P200">
        <v>17759.444444444449</v>
      </c>
      <c r="Q200" s="4">
        <v>43118</v>
      </c>
      <c r="R200">
        <f t="shared" si="10"/>
        <v>0.41188006040271924</v>
      </c>
      <c r="X200">
        <f>VLOOKUP(B200,[3]分省年度数据!$A$1:$IV$65536,3,FALSE)</f>
        <v>228.88</v>
      </c>
      <c r="Y200">
        <f>VLOOKUP(B200,[4]分省年度数据!$A$1:$IV$65536,3,FALSE)</f>
        <v>46228</v>
      </c>
      <c r="Z200">
        <f>VLOOKUP(B200,[5]分省年度数据!$A$1:$O$65536,3,FALSE)</f>
        <v>29116</v>
      </c>
      <c r="AA200">
        <f>VLOOKUP($B200,[6]分省年度数据!$A$1:$IV$65536,3,FALSE)</f>
        <v>23.24</v>
      </c>
      <c r="AB200">
        <f>VLOOKUP($B200,[7]分省年度数据!$A$1:$IV$65536,3,FALSE)</f>
        <v>74</v>
      </c>
      <c r="AC200">
        <f>VLOOKUP($B200,[8]分省年度数据!$A$1:$IV$65536,3,FALSE)</f>
        <v>8.6999999999999993</v>
      </c>
      <c r="AD200">
        <f>VLOOKUP($B200,[9]分省年度数据!$A$1:$IV$65536,3,FALSE)</f>
        <v>606.35</v>
      </c>
      <c r="AE200">
        <f>VLOOKUP($B200,[10]分省年度数据!$A$1:$IV$65536,3,FALSE)</f>
        <v>12.94</v>
      </c>
      <c r="AF200">
        <f>VLOOKUP($B200,[11]分省年度数据!$A$1:$IV$65536,3,FALSE)</f>
        <v>13.48</v>
      </c>
      <c r="AG200">
        <f>VLOOKUP($B200,[12]分省年度数据!$A$1:$IV$65536,3,FALSE)</f>
        <v>17.579999999999998</v>
      </c>
      <c r="AH200">
        <f>VLOOKUP($B200,[13]分省年度数据!$A$1:$IV$65536,3,FALSE)</f>
        <v>17625677</v>
      </c>
      <c r="AI200">
        <f>VLOOKUP($B200,[14]分省年度数据!$A$1:$IV$65536,3,FALSE)</f>
        <v>1217.26</v>
      </c>
      <c r="AJ200">
        <f>VLOOKUP($B200,[15]分省年度数据!$A$1:$IV$65536,3,FALSE)</f>
        <v>7645</v>
      </c>
    </row>
    <row r="201" spans="1:36" x14ac:dyDescent="0.2">
      <c r="A201">
        <v>36</v>
      </c>
      <c r="B201" t="s">
        <v>14</v>
      </c>
      <c r="C201">
        <v>2022</v>
      </c>
      <c r="D201" t="s">
        <v>34</v>
      </c>
      <c r="H201">
        <f>VLOOKUP(B201,[1]分省年度数据!$A$1:$IV$65536,3,FALSE)</f>
        <v>4528</v>
      </c>
      <c r="I201" s="2">
        <f>VLOOKUP(B201,[2]分省年度数据!$A$1:$IV$65536,3,FALSE)</f>
        <v>1109.7</v>
      </c>
      <c r="J201" s="2">
        <f t="shared" ref="J201:J218" si="11">I201/H201</f>
        <v>0.24507508833922262</v>
      </c>
      <c r="P201">
        <v>7698.090909090909</v>
      </c>
      <c r="Q201" s="4">
        <v>32419</v>
      </c>
      <c r="R201">
        <f t="shared" si="10"/>
        <v>0.23745614945220114</v>
      </c>
      <c r="X201">
        <f>VLOOKUP(B201,[3]分省年度数据!$A$1:$IV$65536,3,FALSE)</f>
        <v>222.48</v>
      </c>
      <c r="Y201">
        <f>VLOOKUP(B201,[4]分省年度数据!$A$1:$IV$65536,3,FALSE)</f>
        <v>57691</v>
      </c>
      <c r="Z201">
        <f>VLOOKUP(B201,[5]分省年度数据!$A$1:$O$65536,3,FALSE)</f>
        <v>35683</v>
      </c>
      <c r="AA201">
        <f>VLOOKUP($B201,[6]分省年度数据!$A$1:$IV$65536,3,FALSE)</f>
        <v>31.45</v>
      </c>
      <c r="AB201">
        <f>VLOOKUP($B201,[7]分省年度数据!$A$1:$IV$65536,3,FALSE)</f>
        <v>69</v>
      </c>
      <c r="AC201">
        <f>VLOOKUP($B201,[8]分省年度数据!$A$1:$IV$65536,3,FALSE)</f>
        <v>9</v>
      </c>
      <c r="AD201">
        <f>VLOOKUP($B201,[9]分省年度数据!$A$1:$IV$65536,3,FALSE)</f>
        <v>707.78</v>
      </c>
      <c r="AE201">
        <f>VLOOKUP($B201,[10]分省年度数据!$A$1:$IV$65536,3,FALSE)</f>
        <v>14.79</v>
      </c>
      <c r="AF201">
        <f>VLOOKUP($B201,[11]分省年度数据!$A$1:$IV$65536,3,FALSE)</f>
        <v>13.67</v>
      </c>
      <c r="AG201">
        <f>VLOOKUP($B201,[12]分省年度数据!$A$1:$IV$65536,3,FALSE)</f>
        <v>15.83</v>
      </c>
      <c r="AH201">
        <f>VLOOKUP($B201,[13]分省年度数据!$A$1:$IV$65536,3,FALSE)</f>
        <v>18915971</v>
      </c>
      <c r="AI201">
        <f>VLOOKUP($B201,[14]分省年度数据!$A$1:$IV$65536,3,FALSE)</f>
        <v>1320.01</v>
      </c>
      <c r="AJ201">
        <f>VLOOKUP($B201,[15]分省年度数据!$A$1:$IV$65536,3,FALSE)</f>
        <v>3842</v>
      </c>
    </row>
    <row r="202" spans="1:36" x14ac:dyDescent="0.2">
      <c r="A202">
        <v>37</v>
      </c>
      <c r="B202" t="s">
        <v>15</v>
      </c>
      <c r="C202">
        <v>2022</v>
      </c>
      <c r="D202" t="s">
        <v>34</v>
      </c>
      <c r="H202">
        <f>VLOOKUP(B202,[1]分省年度数据!$A$1:$IV$65536,3,FALSE)</f>
        <v>10163</v>
      </c>
      <c r="I202" s="2">
        <f>VLOOKUP(B202,[2]分省年度数据!$A$1:$IV$65536,3,FALSE)</f>
        <v>31.5</v>
      </c>
      <c r="J202" s="2">
        <f t="shared" si="11"/>
        <v>3.0994785004427828E-3</v>
      </c>
      <c r="P202">
        <v>9551.3125</v>
      </c>
      <c r="Q202" s="4">
        <v>37560</v>
      </c>
      <c r="R202">
        <f t="shared" si="10"/>
        <v>0.25429479499467517</v>
      </c>
      <c r="X202">
        <f>VLOOKUP(B202,[3]分省年度数据!$A$1:$IV$65536,3,FALSE)</f>
        <v>126.22</v>
      </c>
      <c r="Y202">
        <f>VLOOKUP(B202,[4]分省年度数据!$A$1:$IV$65536,3,FALSE)</f>
        <v>186163</v>
      </c>
      <c r="Z202">
        <f>VLOOKUP(B202,[5]分省年度数据!$A$1:$O$65536,3,FALSE)</f>
        <v>86026</v>
      </c>
      <c r="AA202">
        <f>VLOOKUP($B202,[6]分省年度数据!$A$1:$IV$65536,3,FALSE)</f>
        <v>69.36</v>
      </c>
      <c r="AB202">
        <f>VLOOKUP($B202,[7]分省年度数据!$A$1:$IV$65536,3,FALSE)</f>
        <v>86</v>
      </c>
      <c r="AC202">
        <f>VLOOKUP($B202,[8]分省年度数据!$A$1:$IV$65536,3,FALSE)</f>
        <v>8.4</v>
      </c>
      <c r="AD202">
        <f>VLOOKUP($B202,[9]分省年度数据!$A$1:$IV$65536,3,FALSE)</f>
        <v>1234.0999999999999</v>
      </c>
      <c r="AE202">
        <f>VLOOKUP($B202,[10]分省年度数据!$A$1:$IV$65536,3,FALSE)</f>
        <v>11.76</v>
      </c>
      <c r="AF202">
        <f>VLOOKUP($B202,[11]分省年度数据!$A$1:$IV$65536,3,FALSE)</f>
        <v>12.55</v>
      </c>
      <c r="AG202">
        <f>VLOOKUP($B202,[12]分省年度数据!$A$1:$IV$65536,3,FALSE)</f>
        <v>16.27</v>
      </c>
      <c r="AH202">
        <f>VLOOKUP($B202,[13]分省年度数据!$A$1:$IV$65536,3,FALSE)</f>
        <v>37144368</v>
      </c>
      <c r="AI202">
        <f>VLOOKUP($B202,[14]分省年度数据!$A$1:$IV$65536,3,FALSE)</f>
        <v>2626.48</v>
      </c>
      <c r="AJ202">
        <f>VLOOKUP($B202,[15]分省年度数据!$A$1:$IV$65536,3,FALSE)</f>
        <v>12404</v>
      </c>
    </row>
    <row r="203" spans="1:36" x14ac:dyDescent="0.2">
      <c r="A203">
        <v>41</v>
      </c>
      <c r="B203" t="s">
        <v>16</v>
      </c>
      <c r="C203">
        <v>2022</v>
      </c>
      <c r="D203" t="s">
        <v>35</v>
      </c>
      <c r="H203">
        <f>VLOOKUP(B203,[1]分省年度数据!$A$1:$IV$65536,3,FALSE)</f>
        <v>9872</v>
      </c>
      <c r="I203" s="2">
        <f>VLOOKUP(B203,[2]分省年度数据!$A$1:$IV$65536,3,FALSE)</f>
        <v>799.9</v>
      </c>
      <c r="J203" s="2">
        <f t="shared" si="11"/>
        <v>8.1027147487844411E-2</v>
      </c>
      <c r="P203">
        <v>7089.2352941176468</v>
      </c>
      <c r="Q203" s="4">
        <v>28222</v>
      </c>
      <c r="R203">
        <f t="shared" si="10"/>
        <v>0.25119535447940072</v>
      </c>
      <c r="X203">
        <f>VLOOKUP(B203,[3]分省年度数据!$A$1:$IV$65536,3,FALSE)</f>
        <v>139.88999999999999</v>
      </c>
      <c r="Y203">
        <f>VLOOKUP(B203,[4]分省年度数据!$A$1:$IV$65536,3,FALSE)</f>
        <v>56554</v>
      </c>
      <c r="Z203">
        <f>VLOOKUP(B203,[5]分省年度数据!$A$1:$O$65536,3,FALSE)</f>
        <v>81694</v>
      </c>
      <c r="AA203">
        <f>VLOOKUP($B203,[6]分省年度数据!$A$1:$IV$65536,3,FALSE)</f>
        <v>75.22</v>
      </c>
      <c r="AB203">
        <f>VLOOKUP($B203,[7]分省年度数据!$A$1:$IV$65536,3,FALSE)</f>
        <v>82</v>
      </c>
      <c r="AC203">
        <f>VLOOKUP($B203,[8]分省年度数据!$A$1:$IV$65536,3,FALSE)</f>
        <v>9.3000000000000007</v>
      </c>
      <c r="AD203">
        <f>VLOOKUP($B203,[9]分省年度数据!$A$1:$IV$65536,3,FALSE)</f>
        <v>1161.28</v>
      </c>
      <c r="AE203">
        <f>VLOOKUP($B203,[10]分省年度数据!$A$1:$IV$65536,3,FALSE)</f>
        <v>13.59</v>
      </c>
      <c r="AF203">
        <f>VLOOKUP($B203,[11]分省年度数据!$A$1:$IV$65536,3,FALSE)</f>
        <v>13.66</v>
      </c>
      <c r="AG203">
        <f>VLOOKUP($B203,[12]分省年度数据!$A$1:$IV$65536,3,FALSE)</f>
        <v>16.260000000000002</v>
      </c>
      <c r="AH203">
        <f>VLOOKUP($B203,[13]分省年度数据!$A$1:$IV$65536,3,FALSE)</f>
        <v>29695708</v>
      </c>
      <c r="AI203">
        <f>VLOOKUP($B203,[14]分省年度数据!$A$1:$IV$65536,3,FALSE)</f>
        <v>1895.57</v>
      </c>
      <c r="AJ203">
        <f>VLOOKUP($B203,[15]分省年度数据!$A$1:$IV$65536,3,FALSE)</f>
        <v>23568</v>
      </c>
    </row>
    <row r="204" spans="1:36" x14ac:dyDescent="0.2">
      <c r="A204">
        <v>42</v>
      </c>
      <c r="B204" t="s">
        <v>17</v>
      </c>
      <c r="C204">
        <v>2022</v>
      </c>
      <c r="D204" t="s">
        <v>35</v>
      </c>
      <c r="H204">
        <f>VLOOKUP(B204,[1]分省年度数据!$A$1:$IV$65536,3,FALSE)</f>
        <v>5844</v>
      </c>
      <c r="I204" s="2">
        <f>VLOOKUP(B204,[2]分省年度数据!$A$1:$IV$65536,3,FALSE)</f>
        <v>1163.9000000000001</v>
      </c>
      <c r="J204" s="2">
        <f t="shared" si="11"/>
        <v>0.19916153319644081</v>
      </c>
      <c r="P204">
        <v>6960.916666666667</v>
      </c>
      <c r="Q204" s="4">
        <v>32914</v>
      </c>
      <c r="R204">
        <f t="shared" si="10"/>
        <v>0.2114880192825748</v>
      </c>
      <c r="X204">
        <f>VLOOKUP(B204,[3]分省年度数据!$A$1:$IV$65536,3,FALSE)</f>
        <v>199.93</v>
      </c>
      <c r="Y204">
        <f>VLOOKUP(B204,[4]分省年度数据!$A$1:$IV$65536,3,FALSE)</f>
        <v>43272</v>
      </c>
      <c r="Z204">
        <f>VLOOKUP(B204,[5]分省年度数据!$A$1:$O$65536,3,FALSE)</f>
        <v>36782</v>
      </c>
      <c r="AA204">
        <f>VLOOKUP($B204,[6]分省年度数据!$A$1:$IV$65536,3,FALSE)</f>
        <v>45.03</v>
      </c>
      <c r="AB204">
        <f>VLOOKUP($B204,[7]分省年度数据!$A$1:$IV$65536,3,FALSE)</f>
        <v>80</v>
      </c>
      <c r="AC204">
        <f>VLOOKUP($B204,[8]分省年度数据!$A$1:$IV$65536,3,FALSE)</f>
        <v>9.1999999999999993</v>
      </c>
      <c r="AD204">
        <f>VLOOKUP($B204,[9]分省年度数据!$A$1:$IV$65536,3,FALSE)</f>
        <v>799.47</v>
      </c>
      <c r="AE204">
        <f>VLOOKUP($B204,[10]分省年度数据!$A$1:$IV$65536,3,FALSE)</f>
        <v>13.18</v>
      </c>
      <c r="AF204">
        <f>VLOOKUP($B204,[11]分省年度数据!$A$1:$IV$65536,3,FALSE)</f>
        <v>12.72</v>
      </c>
      <c r="AG204">
        <f>VLOOKUP($B204,[12]分省年度数据!$A$1:$IV$65536,3,FALSE)</f>
        <v>17.32</v>
      </c>
      <c r="AH204">
        <f>VLOOKUP($B204,[13]分省年度数据!$A$1:$IV$65536,3,FALSE)</f>
        <v>19405534</v>
      </c>
      <c r="AI204">
        <f>VLOOKUP($B204,[14]分省年度数据!$A$1:$IV$65536,3,FALSE)</f>
        <v>1279.08</v>
      </c>
      <c r="AJ204">
        <f>VLOOKUP($B204,[15]分省年度数据!$A$1:$IV$65536,3,FALSE)</f>
        <v>30164</v>
      </c>
    </row>
    <row r="205" spans="1:36" x14ac:dyDescent="0.2">
      <c r="A205">
        <v>43</v>
      </c>
      <c r="B205" t="s">
        <v>18</v>
      </c>
      <c r="C205">
        <v>2022</v>
      </c>
      <c r="D205" t="s">
        <v>35</v>
      </c>
      <c r="H205">
        <f>VLOOKUP(B205,[1]分省年度数据!$A$1:$IV$65536,3,FALSE)</f>
        <v>6604</v>
      </c>
      <c r="I205" s="2">
        <f>VLOOKUP(B205,[2]分省年度数据!$A$1:$IV$65536,3,FALSE)</f>
        <v>1183.7</v>
      </c>
      <c r="J205" s="2">
        <f t="shared" si="11"/>
        <v>0.17923985463355543</v>
      </c>
      <c r="P205">
        <v>6258</v>
      </c>
      <c r="Q205" s="4">
        <v>34036</v>
      </c>
      <c r="R205">
        <f t="shared" si="10"/>
        <v>0.18386414384769068</v>
      </c>
      <c r="X205">
        <f>VLOOKUP(B205,[3]分省年度数据!$A$1:$IV$65536,3,FALSE)</f>
        <v>217.07</v>
      </c>
      <c r="Y205">
        <f>VLOOKUP(B205,[4]分省年度数据!$A$1:$IV$65536,3,FALSE)</f>
        <v>59522</v>
      </c>
      <c r="Z205">
        <f>VLOOKUP(B205,[5]分省年度数据!$A$1:$O$65536,3,FALSE)</f>
        <v>55338</v>
      </c>
      <c r="AA205">
        <f>VLOOKUP($B205,[6]分省年度数据!$A$1:$IV$65536,3,FALSE)</f>
        <v>54.45</v>
      </c>
      <c r="AB205">
        <f>VLOOKUP($B205,[7]分省年度数据!$A$1:$IV$65536,3,FALSE)</f>
        <v>79</v>
      </c>
      <c r="AC205">
        <f>VLOOKUP($B205,[8]分省年度数据!$A$1:$IV$65536,3,FALSE)</f>
        <v>9.5</v>
      </c>
      <c r="AD205">
        <f>VLOOKUP($B205,[9]分省年度数据!$A$1:$IV$65536,3,FALSE)</f>
        <v>820.61</v>
      </c>
      <c r="AE205">
        <f>VLOOKUP($B205,[10]分省年度数据!$A$1:$IV$65536,3,FALSE)</f>
        <v>13.91</v>
      </c>
      <c r="AF205">
        <f>VLOOKUP($B205,[11]分省年度数据!$A$1:$IV$65536,3,FALSE)</f>
        <v>13.25</v>
      </c>
      <c r="AG205">
        <f>VLOOKUP($B205,[12]分省年度数据!$A$1:$IV$65536,3,FALSE)</f>
        <v>16.7</v>
      </c>
      <c r="AH205">
        <f>VLOOKUP($B205,[13]分省年度数据!$A$1:$IV$65536,3,FALSE)</f>
        <v>22100519</v>
      </c>
      <c r="AI205">
        <f>VLOOKUP($B205,[14]分省年度数据!$A$1:$IV$65536,3,FALSE)</f>
        <v>1500.39</v>
      </c>
      <c r="AJ205">
        <f>VLOOKUP($B205,[15]分省年度数据!$A$1:$IV$65536,3,FALSE)</f>
        <v>11879</v>
      </c>
    </row>
    <row r="206" spans="1:36" x14ac:dyDescent="0.2">
      <c r="A206">
        <v>44</v>
      </c>
      <c r="B206" t="s">
        <v>19</v>
      </c>
      <c r="C206">
        <v>2022</v>
      </c>
      <c r="D206" t="s">
        <v>35</v>
      </c>
      <c r="H206">
        <f>VLOOKUP(B206,[1]分省年度数据!$A$1:$IV$65536,3,FALSE)</f>
        <v>12657</v>
      </c>
      <c r="I206" s="2">
        <f>VLOOKUP(B206,[2]分省年度数据!$A$1:$IV$65536,3,FALSE)</f>
        <v>408.7</v>
      </c>
      <c r="J206" s="2">
        <f t="shared" si="11"/>
        <v>3.2290432171920673E-2</v>
      </c>
      <c r="P206">
        <v>12726.523809523809</v>
      </c>
      <c r="Q206" s="4">
        <v>47065</v>
      </c>
      <c r="R206">
        <f t="shared" si="10"/>
        <v>0.27040314054018505</v>
      </c>
      <c r="X206">
        <f>VLOOKUP(B206,[3]分省年度数据!$A$1:$IV$65536,3,FALSE)</f>
        <v>241.53</v>
      </c>
      <c r="Y206">
        <f>VLOOKUP(B206,[4]分省年度数据!$A$1:$IV$65536,3,FALSE)</f>
        <v>127333</v>
      </c>
      <c r="Z206">
        <f>VLOOKUP(B206,[5]分省年度数据!$A$1:$O$65536,3,FALSE)</f>
        <v>59531</v>
      </c>
      <c r="AA206">
        <f>VLOOKUP($B206,[6]分省年度数据!$A$1:$IV$65536,3,FALSE)</f>
        <v>60.83</v>
      </c>
      <c r="AB206">
        <f>VLOOKUP($B206,[7]分省年度数据!$A$1:$IV$65536,3,FALSE)</f>
        <v>72</v>
      </c>
      <c r="AC206">
        <f>VLOOKUP($B206,[8]分省年度数据!$A$1:$IV$65536,3,FALSE)</f>
        <v>8.3000000000000007</v>
      </c>
      <c r="AD206">
        <f>VLOOKUP($B206,[9]分省年度数据!$A$1:$IV$65536,3,FALSE)</f>
        <v>2081.25</v>
      </c>
      <c r="AE206">
        <f>VLOOKUP($B206,[10]分省年度数据!$A$1:$IV$65536,3,FALSE)</f>
        <v>12.86</v>
      </c>
      <c r="AF206">
        <f>VLOOKUP($B206,[11]分省年度数据!$A$1:$IV$65536,3,FALSE)</f>
        <v>13.83</v>
      </c>
      <c r="AG206">
        <f>VLOOKUP($B206,[12]分省年度数据!$A$1:$IV$65536,3,FALSE)</f>
        <v>18.010000000000002</v>
      </c>
      <c r="AH206">
        <f>VLOOKUP($B206,[13]分省年度数据!$A$1:$IV$65536,3,FALSE)</f>
        <v>61902003</v>
      </c>
      <c r="AI206">
        <f>VLOOKUP($B206,[14]分省年度数据!$A$1:$IV$65536,3,FALSE)</f>
        <v>3871.14</v>
      </c>
      <c r="AJ206">
        <f>VLOOKUP($B206,[15]分省年度数据!$A$1:$IV$65536,3,FALSE)</f>
        <v>25353</v>
      </c>
    </row>
    <row r="207" spans="1:36" x14ac:dyDescent="0.2">
      <c r="A207">
        <v>45</v>
      </c>
      <c r="B207" t="s">
        <v>20</v>
      </c>
      <c r="C207">
        <v>2022</v>
      </c>
      <c r="D207" t="s">
        <v>35</v>
      </c>
      <c r="H207">
        <f>VLOOKUP(B207,[1]分省年度数据!$A$1:$IV$65536,3,FALSE)</f>
        <v>5047</v>
      </c>
      <c r="I207" s="2">
        <f>VLOOKUP(B207,[2]分省年度数据!$A$1:$IV$65536,3,FALSE)</f>
        <v>713.9</v>
      </c>
      <c r="J207" s="2">
        <f t="shared" si="11"/>
        <v>0.14145036655438875</v>
      </c>
      <c r="P207">
        <v>5722.5</v>
      </c>
      <c r="Q207" s="4">
        <v>27981</v>
      </c>
      <c r="R207">
        <f t="shared" si="10"/>
        <v>0.2045137772059612</v>
      </c>
      <c r="X207">
        <f>VLOOKUP(B207,[3]分省年度数据!$A$1:$IV$65536,3,FALSE)</f>
        <v>273.73</v>
      </c>
      <c r="Y207">
        <f>VLOOKUP(B207,[4]分省年度数据!$A$1:$IV$65536,3,FALSE)</f>
        <v>40487</v>
      </c>
      <c r="Z207">
        <f>VLOOKUP(B207,[5]分省年度数据!$A$1:$O$65536,3,FALSE)</f>
        <v>34500</v>
      </c>
      <c r="AA207">
        <f>VLOOKUP($B207,[6]分省年度数据!$A$1:$IV$65536,3,FALSE)</f>
        <v>34.17</v>
      </c>
      <c r="AB207">
        <f>VLOOKUP($B207,[7]分省年度数据!$A$1:$IV$65536,3,FALSE)</f>
        <v>82</v>
      </c>
      <c r="AC207">
        <f>VLOOKUP($B207,[8]分省年度数据!$A$1:$IV$65536,3,FALSE)</f>
        <v>8.8000000000000007</v>
      </c>
      <c r="AD207">
        <f>VLOOKUP($B207,[9]分省年度数据!$A$1:$IV$65536,3,FALSE)</f>
        <v>635.61</v>
      </c>
      <c r="AE207">
        <f>VLOOKUP($B207,[10]分省年度数据!$A$1:$IV$65536,3,FALSE)</f>
        <v>15.07</v>
      </c>
      <c r="AF207">
        <f>VLOOKUP($B207,[11]分省年度数据!$A$1:$IV$65536,3,FALSE)</f>
        <v>14.57</v>
      </c>
      <c r="AG207">
        <f>VLOOKUP($B207,[12]分省年度数据!$A$1:$IV$65536,3,FALSE)</f>
        <v>17.32</v>
      </c>
      <c r="AH207">
        <f>VLOOKUP($B207,[13]分省年度数据!$A$1:$IV$65536,3,FALSE)</f>
        <v>17038772</v>
      </c>
      <c r="AI207">
        <f>VLOOKUP($B207,[14]分省年度数据!$A$1:$IV$65536,3,FALSE)</f>
        <v>1141.72</v>
      </c>
      <c r="AJ207">
        <f>VLOOKUP($B207,[15]分省年度数据!$A$1:$IV$65536,3,FALSE)</f>
        <v>16185</v>
      </c>
    </row>
    <row r="208" spans="1:36" x14ac:dyDescent="0.2">
      <c r="A208">
        <v>46</v>
      </c>
      <c r="B208" t="s">
        <v>21</v>
      </c>
      <c r="C208">
        <v>2022</v>
      </c>
      <c r="D208" t="s">
        <v>35</v>
      </c>
      <c r="H208">
        <f>VLOOKUP(B208,[1]分省年度数据!$A$1:$IV$65536,3,FALSE)</f>
        <v>1027</v>
      </c>
      <c r="I208" s="2">
        <f>VLOOKUP(B208,[2]分省年度数据!$A$1:$IV$65536,3,FALSE)</f>
        <v>9.8000000000000007</v>
      </c>
      <c r="J208" s="2">
        <f t="shared" si="11"/>
        <v>9.5423563777994169E-3</v>
      </c>
      <c r="P208" s="6">
        <v>23323.906859846207</v>
      </c>
      <c r="Q208" s="4">
        <v>30957</v>
      </c>
      <c r="R208">
        <f t="shared" si="10"/>
        <v>0.75342917142637233</v>
      </c>
      <c r="X208">
        <f>VLOOKUP(B208,[3]分省年度数据!$A$1:$IV$65536,3,FALSE)</f>
        <v>287.04000000000002</v>
      </c>
      <c r="Y208">
        <f>VLOOKUP(B208,[4]分省年度数据!$A$1:$IV$65536,3,FALSE)</f>
        <v>13267</v>
      </c>
      <c r="Z208">
        <f>VLOOKUP(B208,[5]分省年度数据!$A$1:$O$65536,3,FALSE)</f>
        <v>6384</v>
      </c>
      <c r="AA208">
        <f>VLOOKUP($B208,[6]分省年度数据!$A$1:$IV$65536,3,FALSE)</f>
        <v>6.12</v>
      </c>
      <c r="AB208">
        <f>VLOOKUP($B208,[7]分省年度数据!$A$1:$IV$65536,3,FALSE)</f>
        <v>81</v>
      </c>
      <c r="AC208">
        <f>VLOOKUP($B208,[8]分省年度数据!$A$1:$IV$65536,3,FALSE)</f>
        <v>9.3000000000000007</v>
      </c>
      <c r="AD208">
        <f>VLOOKUP($B208,[9]分省年度数据!$A$1:$IV$65536,3,FALSE)</f>
        <v>251.52</v>
      </c>
      <c r="AE208">
        <f>VLOOKUP($B208,[10]分省年度数据!$A$1:$IV$65536,3,FALSE)</f>
        <v>12.86</v>
      </c>
      <c r="AF208">
        <f>VLOOKUP($B208,[11]分省年度数据!$A$1:$IV$65536,3,FALSE)</f>
        <v>13.39</v>
      </c>
      <c r="AG208">
        <f>VLOOKUP($B208,[12]分省年度数据!$A$1:$IV$65536,3,FALSE)</f>
        <v>15.07</v>
      </c>
      <c r="AH208">
        <f>VLOOKUP($B208,[13]分省年度数据!$A$1:$IV$65536,3,FALSE)</f>
        <v>4833662</v>
      </c>
      <c r="AI208">
        <f>VLOOKUP($B208,[14]分省年度数据!$A$1:$IV$65536,3,FALSE)</f>
        <v>313.91000000000003</v>
      </c>
      <c r="AJ208">
        <f>VLOOKUP($B208,[15]分省年度数据!$A$1:$IV$65536,3,FALSE)</f>
        <v>2664</v>
      </c>
    </row>
    <row r="209" spans="1:36" x14ac:dyDescent="0.2">
      <c r="A209">
        <v>50</v>
      </c>
      <c r="B209" t="s">
        <v>22</v>
      </c>
      <c r="C209">
        <v>2022</v>
      </c>
      <c r="D209" t="s">
        <v>36</v>
      </c>
      <c r="H209">
        <f>VLOOKUP(B209,[1]分省年度数据!$A$1:$IV$65536,3,FALSE)</f>
        <v>3213</v>
      </c>
      <c r="I209" s="2">
        <f>VLOOKUP(B209,[2]分省年度数据!$A$1:$IV$65536,3,FALSE)</f>
        <v>372.3</v>
      </c>
      <c r="J209" s="2">
        <f t="shared" si="11"/>
        <v>0.11587301587301588</v>
      </c>
      <c r="P209">
        <v>11854</v>
      </c>
      <c r="Q209" s="4">
        <v>35666</v>
      </c>
      <c r="R209">
        <f t="shared" si="10"/>
        <v>0.33236135254864579</v>
      </c>
      <c r="X209">
        <f>VLOOKUP(B209,[3]分省年度数据!$A$1:$IV$65536,3,FALSE)</f>
        <v>180.77</v>
      </c>
      <c r="Y209">
        <f>VLOOKUP(B209,[4]分省年度数据!$A$1:$IV$65536,3,FALSE)</f>
        <v>30161</v>
      </c>
      <c r="Z209">
        <f>VLOOKUP(B209,[5]分省年度数据!$A$1:$O$65536,3,FALSE)</f>
        <v>22259</v>
      </c>
      <c r="AA209">
        <f>VLOOKUP($B209,[6]分省年度数据!$A$1:$IV$65536,3,FALSE)</f>
        <v>25.08</v>
      </c>
      <c r="AB209">
        <f>VLOOKUP($B209,[7]分省年度数据!$A$1:$IV$65536,3,FALSE)</f>
        <v>79</v>
      </c>
      <c r="AC209">
        <f>VLOOKUP($B209,[8]分省年度数据!$A$1:$IV$65536,3,FALSE)</f>
        <v>9.6</v>
      </c>
      <c r="AD209">
        <f>VLOOKUP($B209,[9]分省年度数据!$A$1:$IV$65536,3,FALSE)</f>
        <v>484.87</v>
      </c>
      <c r="AE209">
        <f>VLOOKUP($B209,[10]分省年度数据!$A$1:$IV$65536,3,FALSE)</f>
        <v>15</v>
      </c>
      <c r="AF209">
        <f>VLOOKUP($B209,[11]分省年度数据!$A$1:$IV$65536,3,FALSE)</f>
        <v>12.71</v>
      </c>
      <c r="AG209">
        <f>VLOOKUP($B209,[12]分省年度数据!$A$1:$IV$65536,3,FALSE)</f>
        <v>15.16</v>
      </c>
      <c r="AH209">
        <f>VLOOKUP($B209,[13]分省年度数据!$A$1:$IV$65536,3,FALSE)</f>
        <v>13146996</v>
      </c>
      <c r="AI209">
        <f>VLOOKUP($B209,[14]分省年度数据!$A$1:$IV$65536,3,FALSE)</f>
        <v>822.17</v>
      </c>
      <c r="AJ209">
        <f>VLOOKUP($B209,[15]分省年度数据!$A$1:$IV$65536,3,FALSE)</f>
        <v>4127</v>
      </c>
    </row>
    <row r="210" spans="1:36" x14ac:dyDescent="0.2">
      <c r="A210">
        <v>51</v>
      </c>
      <c r="B210" t="s">
        <v>23</v>
      </c>
      <c r="C210">
        <v>2022</v>
      </c>
      <c r="D210" t="s">
        <v>36</v>
      </c>
      <c r="H210">
        <f>VLOOKUP(B210,[1]分省年度数据!$A$1:$IV$65536,3,FALSE)</f>
        <v>8374</v>
      </c>
      <c r="I210" s="2">
        <f>VLOOKUP(B210,[2]分省年度数据!$A$1:$IV$65536,3,FALSE)</f>
        <v>1103</v>
      </c>
      <c r="J210" s="2">
        <f t="shared" si="11"/>
        <v>0.13171721996656316</v>
      </c>
      <c r="P210">
        <v>6674.4444444444443</v>
      </c>
      <c r="Q210" s="4">
        <v>30679</v>
      </c>
      <c r="R210">
        <f t="shared" si="10"/>
        <v>0.21755743161264854</v>
      </c>
      <c r="X210">
        <f>VLOOKUP(B210,[3]分省年度数据!$A$1:$IV$65536,3,FALSE)</f>
        <v>195.31</v>
      </c>
      <c r="Y210">
        <f>VLOOKUP(B210,[4]分省年度数据!$A$1:$IV$65536,3,FALSE)</f>
        <v>65520</v>
      </c>
      <c r="Z210">
        <f>VLOOKUP(B210,[5]分省年度数据!$A$1:$O$65536,3,FALSE)</f>
        <v>74041</v>
      </c>
      <c r="AA210">
        <f>VLOOKUP($B210,[6]分省年度数据!$A$1:$IV$65536,3,FALSE)</f>
        <v>68.39</v>
      </c>
      <c r="AB210">
        <f>VLOOKUP($B210,[7]分省年度数据!$A$1:$IV$65536,3,FALSE)</f>
        <v>83</v>
      </c>
      <c r="AC210">
        <f>VLOOKUP($B210,[8]分省年度数据!$A$1:$IV$65536,3,FALSE)</f>
        <v>10.199999999999999</v>
      </c>
      <c r="AD210">
        <f>VLOOKUP($B210,[9]分省年度数据!$A$1:$IV$65536,3,FALSE)</f>
        <v>1170.92</v>
      </c>
      <c r="AE210">
        <f>VLOOKUP($B210,[10]分省年度数据!$A$1:$IV$65536,3,FALSE)</f>
        <v>13.15</v>
      </c>
      <c r="AF210">
        <f>VLOOKUP($B210,[11]分省年度数据!$A$1:$IV$65536,3,FALSE)</f>
        <v>12.4</v>
      </c>
      <c r="AG210">
        <f>VLOOKUP($B210,[12]分省年度数据!$A$1:$IV$65536,3,FALSE)</f>
        <v>15.59</v>
      </c>
      <c r="AH210">
        <f>VLOOKUP($B210,[13]分省年度数据!$A$1:$IV$65536,3,FALSE)</f>
        <v>28294459</v>
      </c>
      <c r="AI210">
        <f>VLOOKUP($B210,[14]分省年度数据!$A$1:$IV$65536,3,FALSE)</f>
        <v>1865.04</v>
      </c>
      <c r="AJ210">
        <f>VLOOKUP($B210,[15]分省年度数据!$A$1:$IV$65536,3,FALSE)</f>
        <v>7569</v>
      </c>
    </row>
    <row r="211" spans="1:36" x14ac:dyDescent="0.2">
      <c r="A211">
        <v>52</v>
      </c>
      <c r="B211" t="s">
        <v>24</v>
      </c>
      <c r="C211">
        <v>2022</v>
      </c>
      <c r="D211" t="s">
        <v>36</v>
      </c>
      <c r="H211">
        <f>VLOOKUP(B211,[1]分省年度数据!$A$1:$IV$65536,3,FALSE)</f>
        <v>3856</v>
      </c>
      <c r="I211" s="2">
        <f>VLOOKUP(B211,[2]分省年度数据!$A$1:$IV$65536,3,FALSE)</f>
        <v>592.9</v>
      </c>
      <c r="J211" s="2">
        <f t="shared" si="11"/>
        <v>0.15376037344398338</v>
      </c>
      <c r="P211">
        <v>5600</v>
      </c>
      <c r="Q211" s="4">
        <v>25508</v>
      </c>
      <c r="R211">
        <f t="shared" si="10"/>
        <v>0.21953896816684962</v>
      </c>
      <c r="X211">
        <f>VLOOKUP(B211,[3]分省年度数据!$A$1:$IV$65536,3,FALSE)</f>
        <v>175.8</v>
      </c>
      <c r="Y211">
        <f>VLOOKUP(B211,[4]分省年度数据!$A$1:$IV$65536,3,FALSE)</f>
        <v>27047</v>
      </c>
      <c r="Z211">
        <f>VLOOKUP(B211,[5]分省年度数据!$A$1:$O$65536,3,FALSE)</f>
        <v>29150</v>
      </c>
      <c r="AA211">
        <f>VLOOKUP($B211,[6]分省年度数据!$A$1:$IV$65536,3,FALSE)</f>
        <v>30.97</v>
      </c>
      <c r="AB211">
        <f>VLOOKUP($B211,[7]分省年度数据!$A$1:$IV$65536,3,FALSE)</f>
        <v>83</v>
      </c>
      <c r="AC211">
        <f>VLOOKUP($B211,[8]分省年度数据!$A$1:$IV$65536,3,FALSE)</f>
        <v>8.5</v>
      </c>
      <c r="AD211">
        <f>VLOOKUP($B211,[9]分省年度数据!$A$1:$IV$65536,3,FALSE)</f>
        <v>583.59</v>
      </c>
      <c r="AE211">
        <f>VLOOKUP($B211,[10]分省年度数据!$A$1:$IV$65536,3,FALSE)</f>
        <v>13.25</v>
      </c>
      <c r="AF211">
        <f>VLOOKUP($B211,[11]分省年度数据!$A$1:$IV$65536,3,FALSE)</f>
        <v>14.44</v>
      </c>
      <c r="AG211">
        <f>VLOOKUP($B211,[12]分省年度数据!$A$1:$IV$65536,3,FALSE)</f>
        <v>18.190000000000001</v>
      </c>
      <c r="AH211">
        <f>VLOOKUP($B211,[13]分省年度数据!$A$1:$IV$65536,3,FALSE)</f>
        <v>15801330</v>
      </c>
      <c r="AI211">
        <f>VLOOKUP($B211,[14]分省年度数据!$A$1:$IV$65536,3,FALSE)</f>
        <v>1155.33</v>
      </c>
      <c r="AJ211">
        <f>VLOOKUP($B211,[15]分省年度数据!$A$1:$IV$65536,3,FALSE)</f>
        <v>14554</v>
      </c>
    </row>
    <row r="212" spans="1:36" x14ac:dyDescent="0.2">
      <c r="A212">
        <v>53</v>
      </c>
      <c r="B212" t="s">
        <v>25</v>
      </c>
      <c r="C212">
        <v>2022</v>
      </c>
      <c r="D212" t="s">
        <v>36</v>
      </c>
      <c r="H212">
        <f>VLOOKUP(B212,[1]分省年度数据!$A$1:$IV$65536,3,FALSE)</f>
        <v>4693</v>
      </c>
      <c r="I212" s="2">
        <f>VLOOKUP(B212,[2]分省年度数据!$A$1:$IV$65536,3,FALSE)</f>
        <v>1038.7</v>
      </c>
      <c r="J212" s="2">
        <f t="shared" si="11"/>
        <v>0.22132963988919668</v>
      </c>
      <c r="P212">
        <v>7603.125</v>
      </c>
      <c r="Q212" s="4">
        <v>26937</v>
      </c>
      <c r="R212">
        <f t="shared" si="10"/>
        <v>0.28225581913353381</v>
      </c>
      <c r="X212">
        <f>VLOOKUP(B212,[3]分省年度数据!$A$1:$IV$65536,3,FALSE)</f>
        <v>186.59</v>
      </c>
      <c r="Y212">
        <f>VLOOKUP(B212,[4]分省年度数据!$A$1:$IV$65536,3,FALSE)</f>
        <v>55335</v>
      </c>
      <c r="Z212">
        <f>VLOOKUP(B212,[5]分省年度数据!$A$1:$O$65536,3,FALSE)</f>
        <v>27528</v>
      </c>
      <c r="AA212">
        <f>VLOOKUP($B212,[6]分省年度数据!$A$1:$IV$65536,3,FALSE)</f>
        <v>34.119999999999997</v>
      </c>
      <c r="AB212">
        <f>VLOOKUP($B212,[7]分省年度数据!$A$1:$IV$65536,3,FALSE)</f>
        <v>85</v>
      </c>
      <c r="AC212">
        <f>VLOOKUP($B212,[8]分省年度数据!$A$1:$IV$65536,3,FALSE)</f>
        <v>8.6</v>
      </c>
      <c r="AD212">
        <f>VLOOKUP($B212,[9]分省年度数据!$A$1:$IV$65536,3,FALSE)</f>
        <v>725.88</v>
      </c>
      <c r="AE212">
        <f>VLOOKUP($B212,[10]分省年度数据!$A$1:$IV$65536,3,FALSE)</f>
        <v>13.78</v>
      </c>
      <c r="AF212">
        <f>VLOOKUP($B212,[11]分省年度数据!$A$1:$IV$65536,3,FALSE)</f>
        <v>13.45</v>
      </c>
      <c r="AG212">
        <f>VLOOKUP($B212,[12]分省年度数据!$A$1:$IV$65536,3,FALSE)</f>
        <v>16.329999999999998</v>
      </c>
      <c r="AH212">
        <f>VLOOKUP($B212,[13]分省年度数据!$A$1:$IV$65536,3,FALSE)</f>
        <v>17068501</v>
      </c>
      <c r="AI212">
        <f>VLOOKUP($B212,[14]分省年度数据!$A$1:$IV$65536,3,FALSE)</f>
        <v>1164.8900000000001</v>
      </c>
      <c r="AJ212">
        <f>VLOOKUP($B212,[15]分省年度数据!$A$1:$IV$65536,3,FALSE)</f>
        <v>6307</v>
      </c>
    </row>
    <row r="213" spans="1:36" x14ac:dyDescent="0.2">
      <c r="A213">
        <v>54</v>
      </c>
      <c r="B213" t="s">
        <v>26</v>
      </c>
      <c r="C213">
        <v>2022</v>
      </c>
      <c r="D213" t="s">
        <v>36</v>
      </c>
      <c r="H213">
        <f>VLOOKUP(B213,[1]分省年度数据!$A$1:$IV$65536,3,FALSE)</f>
        <v>364</v>
      </c>
      <c r="I213" s="2">
        <f>VLOOKUP(B213,[2]分省年度数据!$A$1:$IV$65536,3,FALSE)</f>
        <v>16.899999999999999</v>
      </c>
      <c r="J213" s="2">
        <f t="shared" si="11"/>
        <v>4.6428571428571423E-2</v>
      </c>
      <c r="P213">
        <v>9022.25</v>
      </c>
      <c r="Q213" s="4">
        <v>26675</v>
      </c>
      <c r="R213">
        <f t="shared" si="10"/>
        <v>0.33822867853795691</v>
      </c>
      <c r="X213">
        <f>VLOOKUP(B213,[3]分省年度数据!$A$1:$IV$65536,3,FALSE)</f>
        <v>245.66</v>
      </c>
      <c r="Y213">
        <f>VLOOKUP(B213,[4]分省年度数据!$A$1:$IV$65536,3,FALSE)</f>
        <v>3242</v>
      </c>
      <c r="Z213">
        <f>VLOOKUP(B213,[5]分省年度数据!$A$1:$O$65536,3,FALSE)</f>
        <v>6906</v>
      </c>
      <c r="AA213">
        <f>VLOOKUP($B213,[6]分省年度数据!$A$1:$IV$65536,3,FALSE)</f>
        <v>2</v>
      </c>
      <c r="AB213">
        <f>VLOOKUP($B213,[7]分省年度数据!$A$1:$IV$65536,3,FALSE)</f>
        <v>73</v>
      </c>
      <c r="AC213">
        <f>VLOOKUP($B213,[8]分省年度数据!$A$1:$IV$65536,3,FALSE)</f>
        <v>7.9</v>
      </c>
      <c r="AD213">
        <f>VLOOKUP($B213,[9]分省年度数据!$A$1:$IV$65536,3,FALSE)</f>
        <v>189.88</v>
      </c>
      <c r="AE213">
        <f>VLOOKUP($B213,[10]分省年度数据!$A$1:$IV$65536,3,FALSE)</f>
        <v>12.03</v>
      </c>
      <c r="AF213">
        <f>VLOOKUP($B213,[11]分省年度数据!$A$1:$IV$65536,3,FALSE)</f>
        <v>11.94</v>
      </c>
      <c r="AG213">
        <f>VLOOKUP($B213,[12]分省年度数据!$A$1:$IV$65536,3,FALSE)</f>
        <v>14.78</v>
      </c>
      <c r="AH213">
        <f>VLOOKUP($B213,[13]分省年度数据!$A$1:$IV$65536,3,FALSE)</f>
        <v>3643259</v>
      </c>
      <c r="AI213">
        <f>VLOOKUP($B213,[14]分省年度数据!$A$1:$IV$65536,3,FALSE)</f>
        <v>316.67</v>
      </c>
      <c r="AJ213">
        <f>VLOOKUP($B213,[15]分省年度数据!$A$1:$IV$65536,3,FALSE)</f>
        <v>507</v>
      </c>
    </row>
    <row r="214" spans="1:36" x14ac:dyDescent="0.2">
      <c r="A214">
        <v>61</v>
      </c>
      <c r="B214" t="s">
        <v>27</v>
      </c>
      <c r="C214">
        <v>2022</v>
      </c>
      <c r="D214" t="s">
        <v>37</v>
      </c>
      <c r="H214">
        <f>VLOOKUP(B214,[1]分省年度数据!$A$1:$IV$65536,3,FALSE)</f>
        <v>3956</v>
      </c>
      <c r="I214" s="2">
        <f>VLOOKUP(B214,[2]分省年度数据!$A$1:$IV$65536,3,FALSE)</f>
        <v>427.6</v>
      </c>
      <c r="J214" s="2">
        <f t="shared" si="11"/>
        <v>0.10808897876643074</v>
      </c>
      <c r="P214">
        <v>7174.4</v>
      </c>
      <c r="Q214" s="4">
        <v>30116</v>
      </c>
      <c r="R214">
        <f t="shared" si="10"/>
        <v>0.23822552795856022</v>
      </c>
      <c r="X214">
        <f>VLOOKUP(B214,[3]分省年度数据!$A$1:$IV$65536,3,FALSE)</f>
        <v>162.5</v>
      </c>
      <c r="Y214">
        <f>VLOOKUP(B214,[4]分省年度数据!$A$1:$IV$65536,3,FALSE)</f>
        <v>28762</v>
      </c>
      <c r="Z214">
        <f>VLOOKUP(B214,[5]分省年度数据!$A$1:$O$65536,3,FALSE)</f>
        <v>34779</v>
      </c>
      <c r="AA214">
        <f>VLOOKUP($B214,[6]分省年度数据!$A$1:$IV$65536,3,FALSE)</f>
        <v>28.96</v>
      </c>
      <c r="AB214">
        <f>VLOOKUP($B214,[7]分省年度数据!$A$1:$IV$65536,3,FALSE)</f>
        <v>96</v>
      </c>
      <c r="AC214">
        <f>VLOOKUP($B214,[8]分省年度数据!$A$1:$IV$65536,3,FALSE)</f>
        <v>9.1</v>
      </c>
      <c r="AD214">
        <f>VLOOKUP($B214,[9]分省年度数据!$A$1:$IV$65536,3,FALSE)</f>
        <v>664.04</v>
      </c>
      <c r="AE214">
        <f>VLOOKUP($B214,[10]分省年度数据!$A$1:$IV$65536,3,FALSE)</f>
        <v>11.81</v>
      </c>
      <c r="AF214">
        <f>VLOOKUP($B214,[11]分省年度数据!$A$1:$IV$65536,3,FALSE)</f>
        <v>11.98</v>
      </c>
      <c r="AG214">
        <f>VLOOKUP($B214,[12]分省年度数据!$A$1:$IV$65536,3,FALSE)</f>
        <v>15.9</v>
      </c>
      <c r="AH214">
        <f>VLOOKUP($B214,[13]分省年度数据!$A$1:$IV$65536,3,FALSE)</f>
        <v>14954384</v>
      </c>
      <c r="AI214">
        <f>VLOOKUP($B214,[14]分省年度数据!$A$1:$IV$65536,3,FALSE)</f>
        <v>1060.3800000000001</v>
      </c>
      <c r="AJ214">
        <f>VLOOKUP($B214,[15]分省年度数据!$A$1:$IV$65536,3,FALSE)</f>
        <v>4413</v>
      </c>
    </row>
    <row r="215" spans="1:36" x14ac:dyDescent="0.2">
      <c r="A215">
        <v>62</v>
      </c>
      <c r="B215" t="s">
        <v>28</v>
      </c>
      <c r="C215">
        <v>2022</v>
      </c>
      <c r="D215" t="s">
        <v>37</v>
      </c>
      <c r="H215">
        <f>VLOOKUP(B215,[1]分省年度数据!$A$1:$IV$65536,3,FALSE)</f>
        <v>2492</v>
      </c>
      <c r="I215" s="2">
        <f>VLOOKUP(B215,[2]分省年度数据!$A$1:$IV$65536,3,FALSE)</f>
        <v>483</v>
      </c>
      <c r="J215" s="2">
        <f t="shared" si="11"/>
        <v>0.19382022471910113</v>
      </c>
      <c r="P215">
        <v>6648.583333333333</v>
      </c>
      <c r="Q215" s="4">
        <v>23273</v>
      </c>
      <c r="R215">
        <f t="shared" si="10"/>
        <v>0.28567796731548717</v>
      </c>
      <c r="X215">
        <f>VLOOKUP(B215,[3]分省年度数据!$A$1:$IV$65536,3,FALSE)</f>
        <v>138.88</v>
      </c>
      <c r="Y215">
        <f>VLOOKUP(B215,[4]分省年度数据!$A$1:$IV$65536,3,FALSE)</f>
        <v>22838</v>
      </c>
      <c r="Z215">
        <f>VLOOKUP(B215,[5]分省年度数据!$A$1:$O$65536,3,FALSE)</f>
        <v>25266</v>
      </c>
      <c r="AA215">
        <f>VLOOKUP($B215,[6]分省年度数据!$A$1:$IV$65536,3,FALSE)</f>
        <v>18.89</v>
      </c>
      <c r="AB215">
        <f>VLOOKUP($B215,[7]分省年度数据!$A$1:$IV$65536,3,FALSE)</f>
        <v>83</v>
      </c>
      <c r="AC215">
        <f>VLOOKUP($B215,[8]分省年度数据!$A$1:$IV$65536,3,FALSE)</f>
        <v>8.6</v>
      </c>
      <c r="AD215">
        <f>VLOOKUP($B215,[9]分省年度数据!$A$1:$IV$65536,3,FALSE)</f>
        <v>402.29</v>
      </c>
      <c r="AE215">
        <f>VLOOKUP($B215,[10]分省年度数据!$A$1:$IV$65536,3,FALSE)</f>
        <v>10.96</v>
      </c>
      <c r="AF215">
        <f>VLOOKUP($B215,[11]分省年度数据!$A$1:$IV$65536,3,FALSE)</f>
        <v>10.94</v>
      </c>
      <c r="AG215">
        <f>VLOOKUP($B215,[12]分省年度数据!$A$1:$IV$65536,3,FALSE)</f>
        <v>13.3</v>
      </c>
      <c r="AH215">
        <f>VLOOKUP($B215,[13]分省年度数据!$A$1:$IV$65536,3,FALSE)</f>
        <v>9055895</v>
      </c>
      <c r="AI215">
        <f>VLOOKUP($B215,[14]分省年度数据!$A$1:$IV$65536,3,FALSE)</f>
        <v>699.58</v>
      </c>
      <c r="AJ215">
        <f>VLOOKUP($B215,[15]分省年度数据!$A$1:$IV$65536,3,FALSE)</f>
        <v>2888</v>
      </c>
    </row>
    <row r="216" spans="1:36" x14ac:dyDescent="0.2">
      <c r="A216">
        <v>63</v>
      </c>
      <c r="B216" t="s">
        <v>29</v>
      </c>
      <c r="C216">
        <v>2022</v>
      </c>
      <c r="D216" t="s">
        <v>37</v>
      </c>
      <c r="H216">
        <f>VLOOKUP(B216,[1]分省年度数据!$A$1:$IV$65536,3,FALSE)</f>
        <v>595</v>
      </c>
      <c r="I216" s="2">
        <f>VLOOKUP(B216,[2]分省年度数据!$A$1:$IV$65536,3,FALSE)</f>
        <v>85.2</v>
      </c>
      <c r="J216" s="2">
        <f t="shared" si="11"/>
        <v>0.14319327731092438</v>
      </c>
      <c r="P216">
        <v>8849</v>
      </c>
      <c r="Q216" s="4">
        <v>27000</v>
      </c>
      <c r="R216">
        <f t="shared" si="10"/>
        <v>0.32774074074074072</v>
      </c>
      <c r="X216">
        <f>VLOOKUP(B216,[3]分省年度数据!$A$1:$IV$65536,3,FALSE)</f>
        <v>174.9</v>
      </c>
      <c r="Y216">
        <f>VLOOKUP(B216,[4]分省年度数据!$A$1:$IV$65536,3,FALSE)</f>
        <v>12200</v>
      </c>
      <c r="Z216">
        <f>VLOOKUP(B216,[5]分省年度数据!$A$1:$O$65536,3,FALSE)</f>
        <v>6376</v>
      </c>
      <c r="AA216">
        <f>VLOOKUP($B216,[6]分省年度数据!$A$1:$IV$65536,3,FALSE)</f>
        <v>4.29</v>
      </c>
      <c r="AB216">
        <f>VLOOKUP($B216,[7]分省年度数据!$A$1:$IV$65536,3,FALSE)</f>
        <v>88</v>
      </c>
      <c r="AC216">
        <f>VLOOKUP($B216,[8]分省年度数据!$A$1:$IV$65536,3,FALSE)</f>
        <v>8.8000000000000007</v>
      </c>
      <c r="AD216">
        <f>VLOOKUP($B216,[9]分省年度数据!$A$1:$IV$65536,3,FALSE)</f>
        <v>177.44</v>
      </c>
      <c r="AE216">
        <f>VLOOKUP($B216,[10]分省年度数据!$A$1:$IV$65536,3,FALSE)</f>
        <v>12.41</v>
      </c>
      <c r="AF216">
        <f>VLOOKUP($B216,[11]分省年度数据!$A$1:$IV$65536,3,FALSE)</f>
        <v>13.61</v>
      </c>
      <c r="AG216">
        <f>VLOOKUP($B216,[12]分省年度数据!$A$1:$IV$65536,3,FALSE)</f>
        <v>17.399999999999999</v>
      </c>
      <c r="AH216">
        <f>VLOOKUP($B216,[13]分省年度数据!$A$1:$IV$65536,3,FALSE)</f>
        <v>3085235</v>
      </c>
      <c r="AI216">
        <f>VLOOKUP($B216,[14]分省年度数据!$A$1:$IV$65536,3,FALSE)</f>
        <v>220.95</v>
      </c>
      <c r="AJ216">
        <f>VLOOKUP($B216,[15]分省年度数据!$A$1:$IV$65536,3,FALSE)</f>
        <v>1490</v>
      </c>
    </row>
    <row r="217" spans="1:36" x14ac:dyDescent="0.2">
      <c r="A217">
        <v>64</v>
      </c>
      <c r="B217" t="s">
        <v>30</v>
      </c>
      <c r="C217">
        <v>2022</v>
      </c>
      <c r="D217" t="s">
        <v>37</v>
      </c>
      <c r="H217">
        <f>VLOOKUP(B217,[1]分省年度数据!$A$1:$IV$65536,3,FALSE)</f>
        <v>728</v>
      </c>
      <c r="I217" s="2">
        <f>VLOOKUP(B217,[2]分省年度数据!$A$1:$IV$65536,3,FALSE)</f>
        <v>28.6</v>
      </c>
      <c r="J217" s="2">
        <f t="shared" si="11"/>
        <v>3.9285714285714285E-2</v>
      </c>
      <c r="P217">
        <v>5040.2</v>
      </c>
      <c r="Q217" s="4">
        <v>29599</v>
      </c>
      <c r="R217">
        <f t="shared" si="10"/>
        <v>0.17028277982364268</v>
      </c>
      <c r="X217">
        <f>VLOOKUP(B217,[3]分省年度数据!$A$1:$IV$65536,3,FALSE)</f>
        <v>165.8</v>
      </c>
      <c r="Y217">
        <f>VLOOKUP(B217,[4]分省年度数据!$A$1:$IV$65536,3,FALSE)</f>
        <v>10784</v>
      </c>
      <c r="Z217">
        <f>VLOOKUP(B217,[5]分省年度数据!$A$1:$O$65536,3,FALSE)</f>
        <v>4607</v>
      </c>
      <c r="AA217">
        <f>VLOOKUP($B217,[6]分省年度数据!$A$1:$IV$65536,3,FALSE)</f>
        <v>4.18</v>
      </c>
      <c r="AB217">
        <f>VLOOKUP($B217,[7]分省年度数据!$A$1:$IV$65536,3,FALSE)</f>
        <v>85</v>
      </c>
      <c r="AC217">
        <f>VLOOKUP($B217,[8]分省年度数据!$A$1:$IV$65536,3,FALSE)</f>
        <v>8.1999999999999993</v>
      </c>
      <c r="AD217">
        <f>VLOOKUP($B217,[9]分省年度数据!$A$1:$IV$65536,3,FALSE)</f>
        <v>137.44</v>
      </c>
      <c r="AE217">
        <f>VLOOKUP($B217,[10]分省年度数据!$A$1:$IV$65536,3,FALSE)</f>
        <v>13.2</v>
      </c>
      <c r="AF217">
        <f>VLOOKUP($B217,[11]分省年度数据!$A$1:$IV$65536,3,FALSE)</f>
        <v>13.25</v>
      </c>
      <c r="AG217">
        <f>VLOOKUP($B217,[12]分省年度数据!$A$1:$IV$65536,3,FALSE)</f>
        <v>16.97</v>
      </c>
      <c r="AH217">
        <f>VLOOKUP($B217,[13]分省年度数据!$A$1:$IV$65536,3,FALSE)</f>
        <v>3332220</v>
      </c>
      <c r="AI217">
        <f>VLOOKUP($B217,[14]分省年度数据!$A$1:$IV$65536,3,FALSE)</f>
        <v>212.35</v>
      </c>
      <c r="AJ217">
        <f>VLOOKUP($B217,[15]分省年度数据!$A$1:$IV$65536,3,FALSE)</f>
        <v>1639</v>
      </c>
    </row>
    <row r="218" spans="1:36" x14ac:dyDescent="0.2">
      <c r="A218">
        <v>65</v>
      </c>
      <c r="B218" t="s">
        <v>31</v>
      </c>
      <c r="C218">
        <v>2022</v>
      </c>
      <c r="D218" t="s">
        <v>37</v>
      </c>
      <c r="H218">
        <f>VLOOKUP(B218,[1]分省年度数据!$A$1:$IV$65536,3,FALSE)</f>
        <v>2587</v>
      </c>
      <c r="I218" s="2">
        <f>VLOOKUP(B218,[2]分省年度数据!$A$1:$IV$65536,3,FALSE)</f>
        <v>36.5</v>
      </c>
      <c r="J218" s="2">
        <f t="shared" si="11"/>
        <v>1.4109006571318129E-2</v>
      </c>
      <c r="P218">
        <v>5107.75</v>
      </c>
      <c r="Q218" s="4">
        <v>27063</v>
      </c>
      <c r="R218">
        <f t="shared" si="10"/>
        <v>0.18873554299227727</v>
      </c>
      <c r="X218">
        <f>VLOOKUP(B218,[3]分省年度数据!$A$1:$IV$65536,3,FALSE)</f>
        <v>164.39</v>
      </c>
      <c r="Y218">
        <f>VLOOKUP(B218,[4]分省年度数据!$A$1:$IV$65536,3,FALSE)</f>
        <v>19755</v>
      </c>
      <c r="Z218">
        <f>VLOOKUP(B218,[5]分省年度数据!$A$1:$O$65536,3,FALSE)</f>
        <v>16999</v>
      </c>
      <c r="AA218">
        <f>VLOOKUP($B218,[6]分省年度数据!$A$1:$IV$65536,3,FALSE)</f>
        <v>17.96</v>
      </c>
      <c r="AB218">
        <f>VLOOKUP($B218,[7]分省年度数据!$A$1:$IV$65536,3,FALSE)</f>
        <v>80</v>
      </c>
      <c r="AC218">
        <f>VLOOKUP($B218,[8]分省年度数据!$A$1:$IV$65536,3,FALSE)</f>
        <v>8.3000000000000007</v>
      </c>
      <c r="AD218">
        <f>VLOOKUP($B218,[9]分省年度数据!$A$1:$IV$65536,3,FALSE)</f>
        <v>595.55999999999995</v>
      </c>
      <c r="AE218">
        <f>VLOOKUP($B218,[10]分省年度数据!$A$1:$IV$65536,3,FALSE)</f>
        <v>12.98</v>
      </c>
      <c r="AF218">
        <f>VLOOKUP($B218,[11]分省年度数据!$A$1:$IV$65536,3,FALSE)</f>
        <v>13.19</v>
      </c>
      <c r="AG218">
        <f>VLOOKUP($B218,[12]分省年度数据!$A$1:$IV$65536,3,FALSE)</f>
        <v>17.66</v>
      </c>
      <c r="AH218">
        <f>VLOOKUP($B218,[13]分省年度数据!$A$1:$IV$65536,3,FALSE)</f>
        <v>11612882</v>
      </c>
      <c r="AI218">
        <f>VLOOKUP($B218,[14]分省年度数据!$A$1:$IV$65536,3,FALSE)</f>
        <v>1088.6199999999999</v>
      </c>
      <c r="AJ218">
        <f>VLOOKUP($B218,[15]分省年度数据!$A$1:$IV$65536,3,FALSE)</f>
        <v>4652</v>
      </c>
    </row>
  </sheetData>
  <autoFilter ref="A1:AJ218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Li</dc:creator>
  <cp:lastModifiedBy>Victor Li</cp:lastModifiedBy>
  <dcterms:created xsi:type="dcterms:W3CDTF">2015-06-05T18:19:34Z</dcterms:created>
  <dcterms:modified xsi:type="dcterms:W3CDTF">2025-01-30T16:02:15Z</dcterms:modified>
</cp:coreProperties>
</file>