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3_ncr:1_{204E6F35-A6A7-41F2-B7E3-E580374EECD4}" xr6:coauthVersionLast="32" xr6:coauthVersionMax="32" xr10:uidLastSave="{00000000-0000-0000-0000-000000000000}"/>
  <bookViews>
    <workbookView xWindow="240" yWindow="1785" windowWidth="14805" windowHeight="8010" xr2:uid="{00000000-000D-0000-FFFF-FFFF00000000}"/>
  </bookViews>
  <sheets>
    <sheet name="Sheet1" sheetId="1" r:id="rId1"/>
  </sheets>
  <definedNames>
    <definedName name="e">Sheet1!$X$2</definedName>
    <definedName name="G7_">Sheet1!$W$2</definedName>
    <definedName name="nd">Sheet1!$Y$2</definedName>
    <definedName name="nd_">Sheet1!$Y$2</definedName>
    <definedName name="S">Sheet1!$T$2</definedName>
    <definedName name="W">Sheet1!$U$2</definedName>
  </definedNames>
  <calcPr calcId="179017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V2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" i="1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E4" i="1"/>
  <c r="G4" i="1" s="1"/>
  <c r="E5" i="1"/>
  <c r="G5" i="1" s="1"/>
  <c r="E6" i="1"/>
  <c r="G6" i="1" s="1"/>
  <c r="E7" i="1"/>
  <c r="M7" i="1" s="1"/>
  <c r="G7" i="1"/>
  <c r="E8" i="1"/>
  <c r="G8" i="1" s="1"/>
  <c r="F8" i="1"/>
  <c r="E9" i="1"/>
  <c r="G9" i="1" s="1"/>
  <c r="E10" i="1"/>
  <c r="J10" i="1" s="1"/>
  <c r="G10" i="1"/>
  <c r="E11" i="1"/>
  <c r="G11" i="1" s="1"/>
  <c r="E12" i="1"/>
  <c r="G12" i="1" s="1"/>
  <c r="E13" i="1"/>
  <c r="G13" i="1" s="1"/>
  <c r="E14" i="1"/>
  <c r="J14" i="1" s="1"/>
  <c r="E15" i="1"/>
  <c r="M15" i="1" s="1"/>
  <c r="E16" i="1"/>
  <c r="G16" i="1" s="1"/>
  <c r="E17" i="1"/>
  <c r="G17" i="1" s="1"/>
  <c r="E18" i="1"/>
  <c r="G18" i="1" s="1"/>
  <c r="E19" i="1"/>
  <c r="J19" i="1" s="1"/>
  <c r="E20" i="1"/>
  <c r="N20" i="1" s="1"/>
  <c r="G20" i="1"/>
  <c r="E21" i="1"/>
  <c r="G21" i="1" s="1"/>
  <c r="E22" i="1"/>
  <c r="G22" i="1" s="1"/>
  <c r="E23" i="1"/>
  <c r="M23" i="1" s="1"/>
  <c r="G23" i="1"/>
  <c r="E24" i="1"/>
  <c r="J24" i="1" s="1"/>
  <c r="K24" i="1" s="1"/>
  <c r="E25" i="1"/>
  <c r="G25" i="1" s="1"/>
  <c r="E26" i="1"/>
  <c r="G26" i="1" s="1"/>
  <c r="E27" i="1"/>
  <c r="G27" i="1" s="1"/>
  <c r="E28" i="1"/>
  <c r="N28" i="1" s="1"/>
  <c r="E29" i="1"/>
  <c r="G29" i="1" s="1"/>
  <c r="E30" i="1"/>
  <c r="G30" i="1" s="1"/>
  <c r="E31" i="1"/>
  <c r="M31" i="1" s="1"/>
  <c r="E32" i="1"/>
  <c r="G32" i="1" s="1"/>
  <c r="E33" i="1"/>
  <c r="G33" i="1" s="1"/>
  <c r="E34" i="1"/>
  <c r="G34" i="1" s="1"/>
  <c r="E35" i="1"/>
  <c r="J35" i="1" s="1"/>
  <c r="K14" i="1" l="1"/>
  <c r="G31" i="1"/>
  <c r="G28" i="1"/>
  <c r="G15" i="1"/>
  <c r="K10" i="1"/>
  <c r="N33" i="1"/>
  <c r="J31" i="1"/>
  <c r="M28" i="1"/>
  <c r="N25" i="1"/>
  <c r="J23" i="1"/>
  <c r="M20" i="1"/>
  <c r="N17" i="1"/>
  <c r="J15" i="1"/>
  <c r="M12" i="1"/>
  <c r="N9" i="1"/>
  <c r="J7" i="1"/>
  <c r="K7" i="1" s="1"/>
  <c r="L7" i="1" s="1"/>
  <c r="M4" i="1"/>
  <c r="M33" i="1"/>
  <c r="N30" i="1"/>
  <c r="J28" i="1"/>
  <c r="K28" i="1" s="1"/>
  <c r="L28" i="1" s="1"/>
  <c r="O28" i="1" s="1"/>
  <c r="P28" i="1" s="1"/>
  <c r="Q28" i="1" s="1"/>
  <c r="M25" i="1"/>
  <c r="N22" i="1"/>
  <c r="J20" i="1"/>
  <c r="K20" i="1" s="1"/>
  <c r="M17" i="1"/>
  <c r="N14" i="1"/>
  <c r="J12" i="1"/>
  <c r="K12" i="1" s="1"/>
  <c r="M9" i="1"/>
  <c r="N6" i="1"/>
  <c r="J4" i="1"/>
  <c r="K4" i="1" s="1"/>
  <c r="G35" i="1"/>
  <c r="G24" i="1"/>
  <c r="G19" i="1"/>
  <c r="G14" i="1"/>
  <c r="N35" i="1"/>
  <c r="J33" i="1"/>
  <c r="K33" i="1" s="1"/>
  <c r="L33" i="1" s="1"/>
  <c r="O33" i="1" s="1"/>
  <c r="P33" i="1" s="1"/>
  <c r="Q33" i="1" s="1"/>
  <c r="M30" i="1"/>
  <c r="N27" i="1"/>
  <c r="J25" i="1"/>
  <c r="K25" i="1" s="1"/>
  <c r="M22" i="1"/>
  <c r="N19" i="1"/>
  <c r="J17" i="1"/>
  <c r="K17" i="1" s="1"/>
  <c r="L17" i="1" s="1"/>
  <c r="M14" i="1"/>
  <c r="N11" i="1"/>
  <c r="J9" i="1"/>
  <c r="K9" i="1" s="1"/>
  <c r="L9" i="1" s="1"/>
  <c r="O9" i="1" s="1"/>
  <c r="P9" i="1" s="1"/>
  <c r="Q9" i="1" s="1"/>
  <c r="M6" i="1"/>
  <c r="M35" i="1"/>
  <c r="N32" i="1"/>
  <c r="J30" i="1"/>
  <c r="K30" i="1" s="1"/>
  <c r="L30" i="1" s="1"/>
  <c r="O30" i="1" s="1"/>
  <c r="P30" i="1" s="1"/>
  <c r="Q30" i="1" s="1"/>
  <c r="M27" i="1"/>
  <c r="N24" i="1"/>
  <c r="J22" i="1"/>
  <c r="K22" i="1" s="1"/>
  <c r="L22" i="1" s="1"/>
  <c r="M19" i="1"/>
  <c r="N16" i="1"/>
  <c r="M11" i="1"/>
  <c r="N8" i="1"/>
  <c r="J6" i="1"/>
  <c r="K6" i="1" s="1"/>
  <c r="L6" i="1" s="1"/>
  <c r="O6" i="1" s="1"/>
  <c r="P6" i="1" s="1"/>
  <c r="Q6" i="1" s="1"/>
  <c r="M32" i="1"/>
  <c r="N29" i="1"/>
  <c r="J27" i="1"/>
  <c r="K27" i="1" s="1"/>
  <c r="L27" i="1" s="1"/>
  <c r="O27" i="1" s="1"/>
  <c r="P27" i="1" s="1"/>
  <c r="Q27" i="1" s="1"/>
  <c r="M24" i="1"/>
  <c r="N21" i="1"/>
  <c r="M16" i="1"/>
  <c r="N13" i="1"/>
  <c r="J11" i="1"/>
  <c r="M8" i="1"/>
  <c r="N5" i="1"/>
  <c r="N34" i="1"/>
  <c r="J32" i="1"/>
  <c r="K32" i="1" s="1"/>
  <c r="L32" i="1" s="1"/>
  <c r="M29" i="1"/>
  <c r="N26" i="1"/>
  <c r="M21" i="1"/>
  <c r="N18" i="1"/>
  <c r="J16" i="1"/>
  <c r="K16" i="1" s="1"/>
  <c r="L16" i="1" s="1"/>
  <c r="O16" i="1" s="1"/>
  <c r="P16" i="1" s="1"/>
  <c r="Q16" i="1" s="1"/>
  <c r="M13" i="1"/>
  <c r="N10" i="1"/>
  <c r="J8" i="1"/>
  <c r="K8" i="1" s="1"/>
  <c r="L8" i="1" s="1"/>
  <c r="M5" i="1"/>
  <c r="M34" i="1"/>
  <c r="N31" i="1"/>
  <c r="J29" i="1"/>
  <c r="K29" i="1" s="1"/>
  <c r="L29" i="1" s="1"/>
  <c r="O29" i="1" s="1"/>
  <c r="P29" i="1" s="1"/>
  <c r="Q29" i="1" s="1"/>
  <c r="M26" i="1"/>
  <c r="N23" i="1"/>
  <c r="J21" i="1"/>
  <c r="K21" i="1" s="1"/>
  <c r="L21" i="1" s="1"/>
  <c r="O21" i="1" s="1"/>
  <c r="P21" i="1" s="1"/>
  <c r="Q21" i="1" s="1"/>
  <c r="M18" i="1"/>
  <c r="N15" i="1"/>
  <c r="J13" i="1"/>
  <c r="K13" i="1" s="1"/>
  <c r="M10" i="1"/>
  <c r="N7" i="1"/>
  <c r="J5" i="1"/>
  <c r="K5" i="1" s="1"/>
  <c r="L5" i="1" s="1"/>
  <c r="O5" i="1" s="1"/>
  <c r="P5" i="1" s="1"/>
  <c r="Q5" i="1" s="1"/>
  <c r="J34" i="1"/>
  <c r="K34" i="1" s="1"/>
  <c r="L34" i="1" s="1"/>
  <c r="J26" i="1"/>
  <c r="K26" i="1" s="1"/>
  <c r="L26" i="1" s="1"/>
  <c r="O26" i="1" s="1"/>
  <c r="P26" i="1" s="1"/>
  <c r="Q26" i="1" s="1"/>
  <c r="J18" i="1"/>
  <c r="K18" i="1" s="1"/>
  <c r="L18" i="1" s="1"/>
  <c r="O18" i="1" s="1"/>
  <c r="P18" i="1" s="1"/>
  <c r="Q18" i="1" s="1"/>
  <c r="N12" i="1"/>
  <c r="N4" i="1"/>
  <c r="K35" i="1"/>
  <c r="L35" i="1" s="1"/>
  <c r="O35" i="1" s="1"/>
  <c r="P35" i="1" s="1"/>
  <c r="Q35" i="1" s="1"/>
  <c r="K31" i="1"/>
  <c r="L31" i="1" s="1"/>
  <c r="O31" i="1" s="1"/>
  <c r="P31" i="1" s="1"/>
  <c r="Q31" i="1" s="1"/>
  <c r="K23" i="1"/>
  <c r="L23" i="1" s="1"/>
  <c r="K19" i="1"/>
  <c r="L19" i="1" s="1"/>
  <c r="K15" i="1"/>
  <c r="L15" i="1" s="1"/>
  <c r="O15" i="1" s="1"/>
  <c r="P15" i="1" s="1"/>
  <c r="Q15" i="1" s="1"/>
  <c r="K11" i="1"/>
  <c r="L11" i="1" s="1"/>
  <c r="O11" i="1" s="1"/>
  <c r="P11" i="1" s="1"/>
  <c r="Q11" i="1" s="1"/>
  <c r="L25" i="1"/>
  <c r="O25" i="1" s="1"/>
  <c r="P25" i="1" s="1"/>
  <c r="Q25" i="1" s="1"/>
  <c r="L13" i="1"/>
  <c r="L14" i="1"/>
  <c r="L10" i="1"/>
  <c r="O10" i="1" s="1"/>
  <c r="P10" i="1" s="1"/>
  <c r="Q10" i="1" s="1"/>
  <c r="L24" i="1"/>
  <c r="L20" i="1"/>
  <c r="L12" i="1"/>
  <c r="O12" i="1" s="1"/>
  <c r="P12" i="1" s="1"/>
  <c r="Q12" i="1" s="1"/>
  <c r="L4" i="1"/>
  <c r="O4" i="1" s="1"/>
  <c r="P4" i="1" s="1"/>
  <c r="Q4" i="1" s="1"/>
  <c r="E3" i="1"/>
  <c r="F3" i="1"/>
  <c r="O7" i="1" l="1"/>
  <c r="P7" i="1" s="1"/>
  <c r="Q7" i="1" s="1"/>
  <c r="O24" i="1"/>
  <c r="P24" i="1" s="1"/>
  <c r="Q24" i="1" s="1"/>
  <c r="O34" i="1"/>
  <c r="P34" i="1" s="1"/>
  <c r="Q34" i="1" s="1"/>
  <c r="O17" i="1"/>
  <c r="P17" i="1" s="1"/>
  <c r="Q17" i="1" s="1"/>
  <c r="O20" i="1"/>
  <c r="P20" i="1" s="1"/>
  <c r="Q20" i="1" s="1"/>
  <c r="O19" i="1"/>
  <c r="P19" i="1" s="1"/>
  <c r="Q19" i="1" s="1"/>
  <c r="O14" i="1"/>
  <c r="P14" i="1" s="1"/>
  <c r="Q14" i="1" s="1"/>
  <c r="O22" i="1"/>
  <c r="P22" i="1" s="1"/>
  <c r="Q22" i="1" s="1"/>
  <c r="O8" i="1"/>
  <c r="P8" i="1" s="1"/>
  <c r="Q8" i="1" s="1"/>
  <c r="O32" i="1"/>
  <c r="P32" i="1" s="1"/>
  <c r="Q32" i="1" s="1"/>
  <c r="O13" i="1"/>
  <c r="P13" i="1" s="1"/>
  <c r="Q13" i="1" s="1"/>
  <c r="O23" i="1"/>
  <c r="P23" i="1" s="1"/>
  <c r="Q23" i="1" s="1"/>
  <c r="M3" i="1"/>
  <c r="G3" i="1"/>
  <c r="J3" i="1"/>
  <c r="K3" i="1" s="1"/>
  <c r="L3" i="1" s="1"/>
  <c r="N3" i="1"/>
  <c r="O3" i="1" l="1"/>
  <c r="P3" i="1" s="1"/>
  <c r="Q3" i="1" s="1"/>
</calcChain>
</file>

<file path=xl/sharedStrings.xml><?xml version="1.0" encoding="utf-8"?>
<sst xmlns="http://schemas.openxmlformats.org/spreadsheetml/2006/main" count="29" uniqueCount="25">
  <si>
    <t>V</t>
  </si>
  <si>
    <t>I</t>
  </si>
  <si>
    <t>ln(p)</t>
  </si>
  <si>
    <t>1/T</t>
  </si>
  <si>
    <t>n</t>
  </si>
  <si>
    <t>p</t>
  </si>
  <si>
    <t>ni</t>
  </si>
  <si>
    <t>σ</t>
  </si>
  <si>
    <t>S</t>
  </si>
  <si>
    <t>W</t>
  </si>
  <si>
    <t>G7</t>
  </si>
  <si>
    <t>e</t>
  </si>
  <si>
    <t>nd</t>
  </si>
  <si>
    <r>
      <t>μ</t>
    </r>
    <r>
      <rPr>
        <b/>
        <sz val="9"/>
        <color theme="1"/>
        <rFont val="Calibri"/>
        <family val="2"/>
      </rPr>
      <t>n</t>
    </r>
  </si>
  <si>
    <r>
      <t>μ</t>
    </r>
    <r>
      <rPr>
        <b/>
        <sz val="10"/>
        <color theme="1"/>
        <rFont val="Calibri"/>
        <family val="2"/>
        <scheme val="minor"/>
      </rPr>
      <t>p</t>
    </r>
  </si>
  <si>
    <t>ρ</t>
  </si>
  <si>
    <t>Measured</t>
  </si>
  <si>
    <t>Calculated</t>
  </si>
  <si>
    <t>Defined Variables</t>
  </si>
  <si>
    <r>
      <t>T(</t>
    </r>
    <r>
      <rPr>
        <b/>
        <sz val="11"/>
        <color theme="1"/>
        <rFont val="Calibri"/>
        <family val="2"/>
      </rPr>
      <t>°</t>
    </r>
    <r>
      <rPr>
        <b/>
        <sz val="12.65"/>
        <color theme="1"/>
        <rFont val="Calibri"/>
        <family val="2"/>
      </rPr>
      <t>C</t>
    </r>
    <r>
      <rPr>
        <b/>
        <sz val="11"/>
        <color theme="1"/>
        <rFont val="Calibri"/>
        <family val="2"/>
        <scheme val="minor"/>
      </rPr>
      <t>)</t>
    </r>
  </si>
  <si>
    <r>
      <t>T(</t>
    </r>
    <r>
      <rPr>
        <b/>
        <sz val="11"/>
        <color theme="1"/>
        <rFont val="Calibri"/>
        <family val="2"/>
      </rPr>
      <t>°</t>
    </r>
    <r>
      <rPr>
        <b/>
        <sz val="11"/>
        <color theme="1"/>
        <rFont val="Calibri"/>
        <family val="2"/>
        <scheme val="minor"/>
      </rPr>
      <t>K)</t>
    </r>
  </si>
  <si>
    <t>Table 1</t>
  </si>
  <si>
    <t>W/S</t>
  </si>
  <si>
    <t>G7 (W/S)</t>
  </si>
  <si>
    <t>G6 (W/S)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</si>
</sst>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E+00"/>
    <numFmt numFmtId="165" formatCode="0.00000"/>
    <numFmt numFmtId="166" formatCode="##0.00E+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9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12.65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8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2" fontId="0" fillId="2" borderId="0" xfId="0" applyNumberForma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.00000"/>
      <alignment horizontal="center" vertical="bottom" textRotation="0" wrapText="0" indent="0" justifyLastLine="0" shrinkToFit="0" readingOrder="0"/>
    </dxf>
    <dxf>
      <numFmt numFmtId="16" formatCode="##0.0E+0"/>
      <alignment horizontal="center" vertical="bottom" textRotation="0" wrapText="0" indent="0" justifyLastLine="0" shrinkToFit="0" readingOrder="0"/>
    </dxf>
    <dxf>
      <numFmt numFmtId="166" formatCode="##0.00E+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Band Gap (ln(</a:t>
            </a:r>
            <a:r>
              <a:rPr lang="el-GR">
                <a:latin typeface="Calibri" panose="020F0502020204030204" pitchFamily="34" charset="0"/>
                <a:cs typeface="Calibri" panose="020F0502020204030204" pitchFamily="34" charset="0"/>
              </a:rPr>
              <a:t>ρ</a:t>
            </a:r>
            <a:r>
              <a:rPr lang="en-AU">
                <a:latin typeface="Calibri" panose="020F0502020204030204" pitchFamily="34" charset="0"/>
                <a:cs typeface="Calibri" panose="020F0502020204030204" pitchFamily="34" charset="0"/>
              </a:rPr>
              <a:t>) Vs 1/T 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92374013694615"/>
          <c:y val="7.5006213282736836E-2"/>
          <c:w val="0.70531343840320349"/>
          <c:h val="0.83030157141903327"/>
        </c:manualLayout>
      </c:layout>
      <c:scatterChart>
        <c:scatterStyle val="smoothMarker"/>
        <c:varyColors val="0"/>
        <c:ser>
          <c:idx val="0"/>
          <c:order val="0"/>
          <c:tx>
            <c:v>Measured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Sheet1!$G$3:$G$35</c:f>
              <c:numCache>
                <c:formatCode>General</c:formatCode>
                <c:ptCount val="33"/>
                <c:pt idx="0">
                  <c:v>2.2565722667268421E-3</c:v>
                </c:pt>
                <c:pt idx="1">
                  <c:v>2.2823234052265209E-3</c:v>
                </c:pt>
                <c:pt idx="2">
                  <c:v>2.3086690522913541E-3</c:v>
                </c:pt>
                <c:pt idx="3">
                  <c:v>2.3356300362022656E-3</c:v>
                </c:pt>
                <c:pt idx="4">
                  <c:v>2.3632281696797826E-3</c:v>
                </c:pt>
                <c:pt idx="5">
                  <c:v>2.3914863087408826E-3</c:v>
                </c:pt>
                <c:pt idx="6">
                  <c:v>2.4204284158296022E-3</c:v>
                </c:pt>
                <c:pt idx="7">
                  <c:v>2.4500796275878966E-3</c:v>
                </c:pt>
                <c:pt idx="8">
                  <c:v>2.4804663276696021E-3</c:v>
                </c:pt>
                <c:pt idx="9">
                  <c:v>2.511616225040814E-3</c:v>
                </c:pt>
                <c:pt idx="10">
                  <c:v>2.5435584382551188E-3</c:v>
                </c:pt>
                <c:pt idx="11">
                  <c:v>2.5763235862424324E-3</c:v>
                </c:pt>
                <c:pt idx="12">
                  <c:v>2.6099438862064468E-3</c:v>
                </c:pt>
                <c:pt idx="13">
                  <c:v>2.6444532592886424E-3</c:v>
                </c:pt>
                <c:pt idx="14">
                  <c:v>2.6798874447273215E-3</c:v>
                </c:pt>
                <c:pt idx="15">
                  <c:v>2.7162841233192994E-3</c:v>
                </c:pt>
                <c:pt idx="16">
                  <c:v>2.7536830510808208E-3</c:v>
                </c:pt>
                <c:pt idx="17">
                  <c:v>2.7921262041044259E-3</c:v>
                </c:pt>
                <c:pt idx="18">
                  <c:v>2.831657935721365E-3</c:v>
                </c:pt>
                <c:pt idx="19">
                  <c:v>2.8723251472066642E-3</c:v>
                </c:pt>
                <c:pt idx="20">
                  <c:v>2.9141774734081308E-3</c:v>
                </c:pt>
                <c:pt idx="21">
                  <c:v>2.9572674848440043E-3</c:v>
                </c:pt>
                <c:pt idx="22">
                  <c:v>3.0016509079993999E-3</c:v>
                </c:pt>
                <c:pt idx="23">
                  <c:v>3.0473868657626088E-3</c:v>
                </c:pt>
                <c:pt idx="24">
                  <c:v>3.0945381401825778E-3</c:v>
                </c:pt>
                <c:pt idx="25">
                  <c:v>3.1138097462245057E-3</c:v>
                </c:pt>
                <c:pt idx="26">
                  <c:v>3.1333228889237038E-3</c:v>
                </c:pt>
                <c:pt idx="27">
                  <c:v>3.1530821377896896E-3</c:v>
                </c:pt>
                <c:pt idx="28">
                  <c:v>3.1730921783277807E-3</c:v>
                </c:pt>
                <c:pt idx="29">
                  <c:v>3.1933578157432542E-3</c:v>
                </c:pt>
                <c:pt idx="30">
                  <c:v>3.2138839787883662E-3</c:v>
                </c:pt>
                <c:pt idx="31">
                  <c:v>3.2346757237586934E-3</c:v>
                </c:pt>
                <c:pt idx="32">
                  <c:v>3.255738238645613E-3</c:v>
                </c:pt>
              </c:numCache>
            </c:numRef>
          </c:xVal>
          <c:yVal>
            <c:numRef>
              <c:f>Sheet1!$F$3:$F$35</c:f>
              <c:numCache>
                <c:formatCode>General</c:formatCode>
                <c:ptCount val="33"/>
                <c:pt idx="0">
                  <c:v>2.7906909811702647</c:v>
                </c:pt>
                <c:pt idx="1">
                  <c:v>2.83151297569052</c:v>
                </c:pt>
                <c:pt idx="2">
                  <c:v>2.9358729910147625</c:v>
                </c:pt>
                <c:pt idx="3">
                  <c:v>3.0385271450748461</c:v>
                </c:pt>
                <c:pt idx="4">
                  <c:v>3.1316175681408578</c:v>
                </c:pt>
                <c:pt idx="5">
                  <c:v>3.2502233105487046</c:v>
                </c:pt>
                <c:pt idx="6">
                  <c:v>3.3621412267526902</c:v>
                </c:pt>
                <c:pt idx="7">
                  <c:v>3.4942009487657564</c:v>
                </c:pt>
                <c:pt idx="8">
                  <c:v>3.6016211973865935</c:v>
                </c:pt>
                <c:pt idx="9">
                  <c:v>3.7478037075646751</c:v>
                </c:pt>
                <c:pt idx="10">
                  <c:v>3.8788319699710789</c:v>
                </c:pt>
                <c:pt idx="11">
                  <c:v>4.0314777586189168</c:v>
                </c:pt>
                <c:pt idx="12">
                  <c:v>4.1612369853220157</c:v>
                </c:pt>
                <c:pt idx="13">
                  <c:v>4.3266617417224928</c:v>
                </c:pt>
                <c:pt idx="14">
                  <c:v>4.4509012189777879</c:v>
                </c:pt>
                <c:pt idx="15">
                  <c:v>4.5380775988553426</c:v>
                </c:pt>
                <c:pt idx="16">
                  <c:v>4.7543007073249788</c:v>
                </c:pt>
                <c:pt idx="17">
                  <c:v>4.8920265074848368</c:v>
                </c:pt>
                <c:pt idx="18">
                  <c:v>5.0342777334023543</c:v>
                </c:pt>
                <c:pt idx="19">
                  <c:v>5.1539006959807452</c:v>
                </c:pt>
                <c:pt idx="20">
                  <c:v>5.270375686977113</c:v>
                </c:pt>
                <c:pt idx="21">
                  <c:v>5.6202210798101842</c:v>
                </c:pt>
                <c:pt idx="22">
                  <c:v>5.4423177923538946</c:v>
                </c:pt>
                <c:pt idx="23">
                  <c:v>5.4987411822724743</c:v>
                </c:pt>
                <c:pt idx="24">
                  <c:v>5.5335451044671666</c:v>
                </c:pt>
                <c:pt idx="25">
                  <c:v>5.53956317679273</c:v>
                </c:pt>
                <c:pt idx="26">
                  <c:v>5.5375611741220565</c:v>
                </c:pt>
                <c:pt idx="27">
                  <c:v>5.53956317679273</c:v>
                </c:pt>
                <c:pt idx="28">
                  <c:v>5.5593658040889098</c:v>
                </c:pt>
                <c:pt idx="29">
                  <c:v>5.5415611794554032</c:v>
                </c:pt>
                <c:pt idx="30">
                  <c:v>5.5388962878050263</c:v>
                </c:pt>
                <c:pt idx="31">
                  <c:v>5.535527265671158</c:v>
                </c:pt>
                <c:pt idx="32">
                  <c:v>5.529472756762452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E7-461D-A62B-3C56163BB7A4}"/>
            </c:ext>
          </c:extLst>
        </c:ser>
        <c:ser>
          <c:idx val="1"/>
          <c:order val="1"/>
          <c:tx>
            <c:v>Calculated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Sheet1!$G$3:$G$35</c:f>
              <c:numCache>
                <c:formatCode>General</c:formatCode>
                <c:ptCount val="33"/>
                <c:pt idx="0">
                  <c:v>2.2565722667268421E-3</c:v>
                </c:pt>
                <c:pt idx="1">
                  <c:v>2.2823234052265209E-3</c:v>
                </c:pt>
                <c:pt idx="2">
                  <c:v>2.3086690522913541E-3</c:v>
                </c:pt>
                <c:pt idx="3">
                  <c:v>2.3356300362022656E-3</c:v>
                </c:pt>
                <c:pt idx="4">
                  <c:v>2.3632281696797826E-3</c:v>
                </c:pt>
                <c:pt idx="5">
                  <c:v>2.3914863087408826E-3</c:v>
                </c:pt>
                <c:pt idx="6">
                  <c:v>2.4204284158296022E-3</c:v>
                </c:pt>
                <c:pt idx="7">
                  <c:v>2.4500796275878966E-3</c:v>
                </c:pt>
                <c:pt idx="8">
                  <c:v>2.4804663276696021E-3</c:v>
                </c:pt>
                <c:pt idx="9">
                  <c:v>2.511616225040814E-3</c:v>
                </c:pt>
                <c:pt idx="10">
                  <c:v>2.5435584382551188E-3</c:v>
                </c:pt>
                <c:pt idx="11">
                  <c:v>2.5763235862424324E-3</c:v>
                </c:pt>
                <c:pt idx="12">
                  <c:v>2.6099438862064468E-3</c:v>
                </c:pt>
                <c:pt idx="13">
                  <c:v>2.6444532592886424E-3</c:v>
                </c:pt>
                <c:pt idx="14">
                  <c:v>2.6798874447273215E-3</c:v>
                </c:pt>
                <c:pt idx="15">
                  <c:v>2.7162841233192994E-3</c:v>
                </c:pt>
                <c:pt idx="16">
                  <c:v>2.7536830510808208E-3</c:v>
                </c:pt>
                <c:pt idx="17">
                  <c:v>2.7921262041044259E-3</c:v>
                </c:pt>
                <c:pt idx="18">
                  <c:v>2.831657935721365E-3</c:v>
                </c:pt>
                <c:pt idx="19">
                  <c:v>2.8723251472066642E-3</c:v>
                </c:pt>
                <c:pt idx="20">
                  <c:v>2.9141774734081308E-3</c:v>
                </c:pt>
                <c:pt idx="21">
                  <c:v>2.9572674848440043E-3</c:v>
                </c:pt>
                <c:pt idx="22">
                  <c:v>3.0016509079993999E-3</c:v>
                </c:pt>
                <c:pt idx="23">
                  <c:v>3.0473868657626088E-3</c:v>
                </c:pt>
                <c:pt idx="24">
                  <c:v>3.0945381401825778E-3</c:v>
                </c:pt>
                <c:pt idx="25">
                  <c:v>3.1138097462245057E-3</c:v>
                </c:pt>
                <c:pt idx="26">
                  <c:v>3.1333228889237038E-3</c:v>
                </c:pt>
                <c:pt idx="27">
                  <c:v>3.1530821377896896E-3</c:v>
                </c:pt>
                <c:pt idx="28">
                  <c:v>3.1730921783277807E-3</c:v>
                </c:pt>
                <c:pt idx="29">
                  <c:v>3.1933578157432542E-3</c:v>
                </c:pt>
                <c:pt idx="30">
                  <c:v>3.2138839787883662E-3</c:v>
                </c:pt>
                <c:pt idx="31">
                  <c:v>3.2346757237586934E-3</c:v>
                </c:pt>
                <c:pt idx="32">
                  <c:v>3.255738238645613E-3</c:v>
                </c:pt>
              </c:numCache>
            </c:numRef>
          </c:xVal>
          <c:yVal>
            <c:numRef>
              <c:f>Sheet1!$Q$3:$Q$35</c:f>
              <c:numCache>
                <c:formatCode>General</c:formatCode>
                <c:ptCount val="33"/>
                <c:pt idx="0">
                  <c:v>-0.97945945585811478</c:v>
                </c:pt>
                <c:pt idx="1">
                  <c:v>-0.87140415426970519</c:v>
                </c:pt>
                <c:pt idx="2">
                  <c:v>-0.7615152195602326</c:v>
                </c:pt>
                <c:pt idx="3">
                  <c:v>-0.64984220538980708</c:v>
                </c:pt>
                <c:pt idx="4">
                  <c:v>-0.53645719773596801</c:v>
                </c:pt>
                <c:pt idx="5">
                  <c:v>-0.42145972097989826</c:v>
                </c:pt>
                <c:pt idx="6">
                  <c:v>-0.30498252206473114</c:v>
                </c:pt>
                <c:pt idx="7">
                  <c:v>-0.18719831749036356</c:v>
                </c:pt>
                <c:pt idx="8">
                  <c:v>-6.8327554701793164E-2</c:v>
                </c:pt>
                <c:pt idx="9">
                  <c:v>5.1352821788517085E-2</c:v>
                </c:pt>
                <c:pt idx="10">
                  <c:v>0.1714997096682904</c:v>
                </c:pt>
                <c:pt idx="11">
                  <c:v>0.2916935555816616</c:v>
                </c:pt>
                <c:pt idx="12">
                  <c:v>0.41142790553960268</c:v>
                </c:pt>
                <c:pt idx="13">
                  <c:v>0.53009955501268113</c:v>
                </c:pt>
                <c:pt idx="14">
                  <c:v>0.64700038894167755</c:v>
                </c:pt>
                <c:pt idx="15">
                  <c:v>0.76131235322759039</c:v>
                </c:pt>
                <c:pt idx="16">
                  <c:v>0.87210729575648027</c:v>
                </c:pt>
                <c:pt idx="17">
                  <c:v>0.97835355292705284</c:v>
                </c:pt>
                <c:pt idx="18">
                  <c:v>1.0789310352254096</c:v>
                </c:pt>
                <c:pt idx="19">
                  <c:v>1.1726561736637233</c:v>
                </c:pt>
                <c:pt idx="20">
                  <c:v>1.258317676886562</c:v>
                </c:pt>
                <c:pt idx="21">
                  <c:v>1.3347243190860349</c:v>
                </c:pt>
                <c:pt idx="22">
                  <c:v>1.4007680722706872</c:v>
                </c:pt>
                <c:pt idx="23">
                  <c:v>1.4555104654755679</c:v>
                </c:pt>
                <c:pt idx="24">
                  <c:v>1.4983041992089616</c:v>
                </c:pt>
                <c:pt idx="25">
                  <c:v>1.5120131234459888</c:v>
                </c:pt>
                <c:pt idx="26">
                  <c:v>1.5237854444248857</c:v>
                </c:pt>
                <c:pt idx="27">
                  <c:v>1.5336522464306992</c:v>
                </c:pt>
                <c:pt idx="28">
                  <c:v>1.5416631835078334</c:v>
                </c:pt>
                <c:pt idx="29">
                  <c:v>1.547886597018644</c:v>
                </c:pt>
                <c:pt idx="30">
                  <c:v>1.5524086505458261</c:v>
                </c:pt>
                <c:pt idx="31">
                  <c:v>1.5553314084051548</c:v>
                </c:pt>
                <c:pt idx="32">
                  <c:v>1.5567699301106039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E7-461D-A62B-3C56163BB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579496"/>
        <c:axId val="437583432"/>
      </c:scatterChart>
      <c:valAx>
        <c:axId val="437579496"/>
        <c:scaling>
          <c:orientation val="minMax"/>
          <c:min val="2.0000000000000005E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1/T</a:t>
                </a:r>
                <a:r>
                  <a:rPr lang="en-AU" baseline="0"/>
                  <a:t> (K)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83432"/>
        <c:crosses val="autoZero"/>
        <c:crossBetween val="midCat"/>
      </c:valAx>
      <c:valAx>
        <c:axId val="43758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ln(</a:t>
                </a:r>
                <a:r>
                  <a:rPr lang="el-GR"/>
                  <a:t>ρ</a:t>
                </a:r>
                <a:r>
                  <a:rPr lang="en-AU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79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3698575214533053E-4"/>
          <c:y val="0.17621421430184164"/>
          <c:w val="0.15531536912104044"/>
          <c:h val="0.142983189731235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717098</xdr:colOff>
      <xdr:row>4</xdr:row>
      <xdr:rowOff>13607</xdr:rowOff>
    </xdr:from>
    <xdr:to>
      <xdr:col>32</xdr:col>
      <xdr:colOff>517072</xdr:colOff>
      <xdr:row>27</xdr:row>
      <xdr:rowOff>110416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568154-E418-4777-83A2-7B0E161BB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2:G35" totalsRowShown="0" headerRowDxfId="23" dataDxfId="22">
  <autoFilter ref="A2:G35" xr:uid="{00000000-0009-0000-0100-000003000000}"/>
  <tableColumns count="7">
    <tableColumn id="1" xr3:uid="{00000000-0010-0000-0000-000001000000}" name="V" dataDxfId="21"/>
    <tableColumn id="2" xr3:uid="{00000000-0010-0000-0000-000002000000}" name="I" dataDxfId="20"/>
    <tableColumn id="3" xr3:uid="{00000000-0010-0000-0000-000003000000}" name="ρ" dataDxfId="19">
      <calculatedColumnFormula>((($A3*10^3)/$B3)*((2*PI()*S)/(G7_*(W/S))))</calculatedColumnFormula>
    </tableColumn>
    <tableColumn id="4" xr3:uid="{00000000-0010-0000-0000-000004000000}" name="T(°C)" dataDxfId="18"/>
    <tableColumn id="5" xr3:uid="{00000000-0010-0000-0000-000005000000}" name="T(°K)" dataDxfId="17">
      <calculatedColumnFormula>$D3+273.15</calculatedColumnFormula>
    </tableColumn>
    <tableColumn id="6" xr3:uid="{00000000-0010-0000-0000-000006000000}" name="ln(p)" dataDxfId="16">
      <calculatedColumnFormula>LN($C3)</calculatedColumnFormula>
    </tableColumn>
    <tableColumn id="7" xr3:uid="{00000000-0010-0000-0000-000007000000}" name="1/T" dataDxfId="15">
      <calculatedColumnFormula>1/$E3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I2:Q35" totalsRowShown="0" dataDxfId="14">
  <autoFilter ref="I2:Q35" xr:uid="{00000000-0009-0000-0100-000004000000}"/>
  <tableColumns count="9">
    <tableColumn id="1" xr3:uid="{00000000-0010-0000-0100-000001000000}" name="nd" dataDxfId="13">
      <calculatedColumnFormula>nd_</calculatedColumnFormula>
    </tableColumn>
    <tableColumn id="2" xr3:uid="{00000000-0010-0000-0100-000002000000}" name="ni" dataDxfId="12">
      <calculatedColumnFormula>17600000000000000*$E3^1.5*EXP(-4550/$E3)</calculatedColumnFormula>
    </tableColumn>
    <tableColumn id="3" xr3:uid="{00000000-0010-0000-0100-000003000000}" name="n" dataDxfId="11">
      <calculatedColumnFormula>($I3+(10^28+4*$J3^2)^0.5)/2</calculatedColumnFormula>
    </tableColumn>
    <tableColumn id="4" xr3:uid="{00000000-0010-0000-0100-000004000000}" name="p" dataDxfId="10">
      <calculatedColumnFormula>$K3-$I3</calculatedColumnFormula>
    </tableColumn>
    <tableColumn id="5" xr3:uid="{00000000-0010-0000-0100-000005000000}" name="μn" dataDxfId="9">
      <calculatedColumnFormula>50500000*$E3^-1.66</calculatedColumnFormula>
    </tableColumn>
    <tableColumn id="6" xr3:uid="{00000000-0010-0000-0100-000006000000}" name="μp" dataDxfId="8">
      <calculatedColumnFormula>1120000000*$E3^-2.33</calculatedColumnFormula>
    </tableColumn>
    <tableColumn id="7" xr3:uid="{00000000-0010-0000-0100-000007000000}" name="σ" dataDxfId="7">
      <calculatedColumnFormula>($K3*1.6E-19*$M3)+($L3*1.6E-19*$N3)</calculatedColumnFormula>
    </tableColumn>
    <tableColumn id="8" xr3:uid="{00000000-0010-0000-0100-000008000000}" name="ρ" dataDxfId="6">
      <calculatedColumnFormula>1/$O3</calculatedColumnFormula>
    </tableColumn>
    <tableColumn id="9" xr3:uid="{00000000-0010-0000-0100-000009000000}" name="ln(p)" dataDxfId="5">
      <calculatedColumnFormula>LN($P3)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T5:V17" totalsRowShown="0" headerRowDxfId="4" dataDxfId="3">
  <autoFilter ref="T5:V17" xr:uid="{00000000-0009-0000-0100-000002000000}"/>
  <tableColumns count="3">
    <tableColumn id="1" xr3:uid="{00000000-0010-0000-0200-000001000000}" name="W/S" dataDxfId="2"/>
    <tableColumn id="2" xr3:uid="{00000000-0010-0000-0200-000002000000}" name="G6 (W/S)" dataDxfId="1"/>
    <tableColumn id="3" xr3:uid="{00000000-0010-0000-0200-000003000000}" name="G7 (W/S)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Y314"/>
  <sheetViews>
    <sheetView tabSelected="1" topLeftCell="O1" zoomScale="70" zoomScaleNormal="70" workbookViewId="0">
      <selection activeCell="AA3" sqref="AA3"/>
    </sheetView>
  </sheetViews>
  <sheetFormatPr defaultRowHeight="15" x14ac:dyDescent="0.25"/>
  <cols>
    <col min="1" max="1" width="12.28515625" customWidth="1"/>
    <col min="3" max="3" width="11.85546875" bestFit="1" customWidth="1"/>
    <col min="4" max="4" width="13" customWidth="1"/>
    <col min="5" max="5" width="11.5703125" customWidth="1"/>
    <col min="6" max="6" width="12.140625" customWidth="1"/>
    <col min="7" max="7" width="11.140625" customWidth="1"/>
    <col min="9" max="9" width="12" customWidth="1"/>
    <col min="10" max="10" width="13.85546875" customWidth="1"/>
    <col min="11" max="11" width="10.85546875" bestFit="1" customWidth="1"/>
    <col min="12" max="12" width="10.7109375" customWidth="1"/>
    <col min="13" max="13" width="13.42578125" customWidth="1"/>
    <col min="14" max="14" width="10.7109375" customWidth="1"/>
    <col min="15" max="15" width="12.5703125" customWidth="1"/>
    <col min="16" max="16" width="11.85546875" customWidth="1"/>
    <col min="17" max="17" width="15.7109375" customWidth="1"/>
    <col min="19" max="19" width="21.85546875" customWidth="1"/>
    <col min="20" max="20" width="10.42578125" customWidth="1"/>
    <col min="21" max="21" width="12" customWidth="1"/>
    <col min="22" max="22" width="12.140625" customWidth="1"/>
    <col min="25" max="25" width="10.7109375" customWidth="1"/>
  </cols>
  <sheetData>
    <row r="1" spans="1:155" x14ac:dyDescent="0.25">
      <c r="A1" s="17" t="s">
        <v>16</v>
      </c>
      <c r="B1" s="17"/>
      <c r="C1" s="17"/>
      <c r="D1" s="17"/>
      <c r="E1" s="17"/>
      <c r="F1" s="17"/>
      <c r="G1" s="17"/>
      <c r="H1" s="2"/>
      <c r="I1" s="17" t="s">
        <v>17</v>
      </c>
      <c r="J1" s="17"/>
      <c r="K1" s="17"/>
      <c r="L1" s="17"/>
      <c r="M1" s="17"/>
      <c r="N1" s="17"/>
      <c r="O1" s="17"/>
      <c r="P1" s="17"/>
      <c r="Q1" s="17"/>
      <c r="T1" s="2" t="s">
        <v>8</v>
      </c>
      <c r="U1" s="2" t="s">
        <v>9</v>
      </c>
      <c r="V1" s="14" t="s">
        <v>22</v>
      </c>
      <c r="W1" s="2" t="s">
        <v>10</v>
      </c>
      <c r="X1" s="2" t="s">
        <v>11</v>
      </c>
      <c r="Y1" s="2" t="s">
        <v>12</v>
      </c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</row>
    <row r="2" spans="1:155" ht="17.25" x14ac:dyDescent="0.3">
      <c r="A2" s="2" t="s">
        <v>0</v>
      </c>
      <c r="B2" s="2" t="s">
        <v>1</v>
      </c>
      <c r="C2" s="2" t="s">
        <v>15</v>
      </c>
      <c r="D2" s="2" t="s">
        <v>19</v>
      </c>
      <c r="E2" s="2" t="s">
        <v>20</v>
      </c>
      <c r="F2" s="2" t="s">
        <v>2</v>
      </c>
      <c r="G2" s="2" t="s">
        <v>3</v>
      </c>
      <c r="H2" s="1"/>
      <c r="I2" s="2" t="s">
        <v>12</v>
      </c>
      <c r="J2" s="2" t="s">
        <v>6</v>
      </c>
      <c r="K2" s="2" t="s">
        <v>4</v>
      </c>
      <c r="L2" s="2" t="s">
        <v>5</v>
      </c>
      <c r="M2" s="5" t="s">
        <v>13</v>
      </c>
      <c r="N2" s="6" t="s">
        <v>14</v>
      </c>
      <c r="O2" s="3" t="s">
        <v>7</v>
      </c>
      <c r="P2" s="3" t="s">
        <v>15</v>
      </c>
      <c r="Q2" s="2" t="s">
        <v>2</v>
      </c>
      <c r="S2" s="2" t="s">
        <v>18</v>
      </c>
      <c r="T2" s="4">
        <v>2E-3</v>
      </c>
      <c r="U2" s="4">
        <v>5.0000000000000001E-4</v>
      </c>
      <c r="V2" s="15">
        <f>$U$2/$T$2</f>
        <v>0.25</v>
      </c>
      <c r="W2" s="1">
        <v>5.8650000000000002</v>
      </c>
      <c r="X2" s="4">
        <v>1.5999999999999999E-19</v>
      </c>
      <c r="Y2" s="4">
        <v>1000000000000000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</row>
    <row r="3" spans="1:155" x14ac:dyDescent="0.25">
      <c r="A3" s="12">
        <v>9.5999999999999992E-3</v>
      </c>
      <c r="B3" s="12">
        <v>5.0499999999999998E-3</v>
      </c>
      <c r="C3" s="11">
        <f t="shared" ref="C3:C35" si="0">((($A3*10^3)/$B3)*((2*PI()*S)/(G7_*(W/S))))</f>
        <v>16.292273567526514</v>
      </c>
      <c r="D3" s="8">
        <v>170</v>
      </c>
      <c r="E3" s="8">
        <f>$D3+273.15</f>
        <v>443.15</v>
      </c>
      <c r="F3" s="8">
        <f>LN($C3)</f>
        <v>2.7906909811702647</v>
      </c>
      <c r="G3" s="8">
        <f>1/$E3</f>
        <v>2.2565722667268421E-3</v>
      </c>
      <c r="H3" s="7"/>
      <c r="I3" s="4">
        <f t="shared" ref="I3:I35" si="1">nd_</f>
        <v>1000000000000000</v>
      </c>
      <c r="J3" s="13">
        <f>17600000000000000*$E3^1.5*EXP(-4550/$E3)</f>
        <v>5705083150407863</v>
      </c>
      <c r="K3" s="8">
        <f>($I3+(10^28+4*$J3^2)^0.5)/2</f>
        <v>6205302249054621</v>
      </c>
      <c r="L3" s="4">
        <f>$K3-$I3</f>
        <v>5205302249054621</v>
      </c>
      <c r="M3" s="8">
        <f>50500000*$E3^-1.66</f>
        <v>2041.8184653561186</v>
      </c>
      <c r="N3" s="8">
        <f>1120000000*$E3^-2.33</f>
        <v>763.40458974454191</v>
      </c>
      <c r="O3" s="4">
        <f>($K3*1.6E-19*$M3)+($L3*1.6E-19*$N3)</f>
        <v>2.6630163749074338</v>
      </c>
      <c r="P3" s="4">
        <f>1/$O3</f>
        <v>0.37551402590784289</v>
      </c>
      <c r="Q3" s="8">
        <f>LN($P3)</f>
        <v>-0.97945945585811478</v>
      </c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</row>
    <row r="4" spans="1:155" x14ac:dyDescent="0.25">
      <c r="A4" s="12">
        <v>0.01</v>
      </c>
      <c r="B4" s="12">
        <v>5.0499999999999998E-3</v>
      </c>
      <c r="C4" s="11">
        <f t="shared" si="0"/>
        <v>16.971118299506788</v>
      </c>
      <c r="D4" s="8">
        <v>165</v>
      </c>
      <c r="E4" s="8">
        <f t="shared" ref="E4:E35" si="2">$D4+273.15</f>
        <v>438.15</v>
      </c>
      <c r="F4" s="8">
        <f t="shared" ref="F4:F35" si="3">LN($C4)</f>
        <v>2.83151297569052</v>
      </c>
      <c r="G4" s="8">
        <f t="shared" ref="G4:G35" si="4">1/$E4</f>
        <v>2.2823234052265209E-3</v>
      </c>
      <c r="H4" s="7"/>
      <c r="I4" s="4">
        <f t="shared" si="1"/>
        <v>1000000000000000</v>
      </c>
      <c r="J4" s="13">
        <f t="shared" ref="J4:J35" si="5">17600000000000000*$E4^1.5*EXP(-4550/$E4)</f>
        <v>4988670216234814</v>
      </c>
      <c r="K4" s="8">
        <f t="shared" ref="K4:K35" si="6">($I4+(10^28+4*$J4^2)^0.5)/2</f>
        <v>5488920777718194</v>
      </c>
      <c r="L4" s="4">
        <f t="shared" ref="L4:L35" si="7">$K4-$I4</f>
        <v>4488920777718194</v>
      </c>
      <c r="M4" s="8">
        <f t="shared" ref="M4:M35" si="8">50500000*$E4^-1.66</f>
        <v>2080.6426830224145</v>
      </c>
      <c r="N4" s="8">
        <f t="shared" ref="N4:N35" si="9">1120000000*$E4^-2.33</f>
        <v>783.8570366213205</v>
      </c>
      <c r="O4" s="4">
        <f t="shared" ref="O4:O35" si="10">($K4*1.6E-19*$M4)+($L4*1.6E-19*$N4)</f>
        <v>2.3902647987678587</v>
      </c>
      <c r="P4" s="4">
        <f t="shared" ref="P4:P35" si="11">1/$O4</f>
        <v>0.41836368946046615</v>
      </c>
      <c r="Q4" s="8">
        <f t="shared" ref="Q4:Q35" si="12">LN($P4)</f>
        <v>-0.87140415426970519</v>
      </c>
      <c r="R4" s="1"/>
      <c r="S4" s="1"/>
      <c r="T4" s="17" t="s">
        <v>21</v>
      </c>
      <c r="U4" s="17"/>
      <c r="V4" s="17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</row>
    <row r="5" spans="1:155" x14ac:dyDescent="0.25">
      <c r="A5" s="12">
        <v>1.11E-2</v>
      </c>
      <c r="B5" s="12">
        <v>5.0499999999999998E-3</v>
      </c>
      <c r="C5" s="11">
        <f t="shared" si="0"/>
        <v>18.837941312452532</v>
      </c>
      <c r="D5" s="8">
        <v>160</v>
      </c>
      <c r="E5" s="8">
        <f t="shared" si="2"/>
        <v>433.15</v>
      </c>
      <c r="F5" s="8">
        <f t="shared" si="3"/>
        <v>2.9358729910147625</v>
      </c>
      <c r="G5" s="8">
        <f t="shared" si="4"/>
        <v>2.3086690522913541E-3</v>
      </c>
      <c r="H5" s="7"/>
      <c r="I5" s="4">
        <f t="shared" si="1"/>
        <v>1000000000000000</v>
      </c>
      <c r="J5" s="13">
        <f t="shared" si="5"/>
        <v>4349586776249147.5</v>
      </c>
      <c r="K5" s="8">
        <f t="shared" si="6"/>
        <v>4849874150377394</v>
      </c>
      <c r="L5" s="4">
        <f t="shared" si="7"/>
        <v>3849874150377394</v>
      </c>
      <c r="M5" s="8">
        <f t="shared" si="8"/>
        <v>2120.6635364941485</v>
      </c>
      <c r="N5" s="8">
        <f t="shared" si="9"/>
        <v>805.10169322711602</v>
      </c>
      <c r="O5" s="4">
        <f t="shared" si="10"/>
        <v>2.1415186343153634</v>
      </c>
      <c r="P5" s="4">
        <f t="shared" si="11"/>
        <v>0.46695834627640154</v>
      </c>
      <c r="Q5" s="8">
        <f t="shared" si="12"/>
        <v>-0.7615152195602326</v>
      </c>
      <c r="R5" s="1"/>
      <c r="S5" s="1"/>
      <c r="T5" s="8" t="s">
        <v>22</v>
      </c>
      <c r="U5" s="8" t="s">
        <v>24</v>
      </c>
      <c r="V5" s="8" t="s">
        <v>23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</row>
    <row r="6" spans="1:155" x14ac:dyDescent="0.25">
      <c r="A6" s="12">
        <v>1.23E-2</v>
      </c>
      <c r="B6" s="12">
        <v>5.0499999999999998E-3</v>
      </c>
      <c r="C6" s="11">
        <f t="shared" si="0"/>
        <v>20.874475508393349</v>
      </c>
      <c r="D6" s="8">
        <v>155</v>
      </c>
      <c r="E6" s="8">
        <f t="shared" si="2"/>
        <v>428.15</v>
      </c>
      <c r="F6" s="8">
        <f t="shared" si="3"/>
        <v>3.0385271450748461</v>
      </c>
      <c r="G6" s="8">
        <f t="shared" si="4"/>
        <v>2.3356300362022656E-3</v>
      </c>
      <c r="H6" s="7"/>
      <c r="I6" s="4">
        <f t="shared" si="1"/>
        <v>1000000000000000</v>
      </c>
      <c r="J6" s="13">
        <f t="shared" si="5"/>
        <v>3781015557422718.5</v>
      </c>
      <c r="K6" s="8">
        <f t="shared" si="6"/>
        <v>4281346141980740.5</v>
      </c>
      <c r="L6" s="4">
        <f t="shared" si="7"/>
        <v>3281346141980740.5</v>
      </c>
      <c r="M6" s="8">
        <f t="shared" si="8"/>
        <v>2161.9323685146273</v>
      </c>
      <c r="N6" s="8">
        <f t="shared" si="9"/>
        <v>827.17892905986548</v>
      </c>
      <c r="O6" s="4">
        <f t="shared" si="10"/>
        <v>1.9152385908418776</v>
      </c>
      <c r="P6" s="4">
        <f t="shared" si="11"/>
        <v>0.52212815927044998</v>
      </c>
      <c r="Q6" s="8">
        <f t="shared" si="12"/>
        <v>-0.64984220538980708</v>
      </c>
      <c r="R6" s="1"/>
      <c r="S6" s="1"/>
      <c r="T6" s="8">
        <v>0.1</v>
      </c>
      <c r="U6" s="8">
        <v>1.9E-6</v>
      </c>
      <c r="V6" s="8">
        <v>13.863</v>
      </c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</row>
    <row r="7" spans="1:155" x14ac:dyDescent="0.25">
      <c r="A7" s="12">
        <v>1.35E-2</v>
      </c>
      <c r="B7" s="12">
        <v>5.0499999999999998E-3</v>
      </c>
      <c r="C7" s="11">
        <f t="shared" si="0"/>
        <v>22.911009704334159</v>
      </c>
      <c r="D7" s="8">
        <v>150</v>
      </c>
      <c r="E7" s="8">
        <f t="shared" si="2"/>
        <v>423.15</v>
      </c>
      <c r="F7" s="8">
        <f t="shared" si="3"/>
        <v>3.1316175681408578</v>
      </c>
      <c r="G7" s="8">
        <f t="shared" si="4"/>
        <v>2.3632281696797826E-3</v>
      </c>
      <c r="H7" s="7"/>
      <c r="I7" s="4">
        <f t="shared" si="1"/>
        <v>1000000000000000</v>
      </c>
      <c r="J7" s="13">
        <f t="shared" si="5"/>
        <v>3276582043531650.5</v>
      </c>
      <c r="K7" s="8">
        <f t="shared" si="6"/>
        <v>3776963516427066.5</v>
      </c>
      <c r="L7" s="4">
        <f t="shared" si="7"/>
        <v>2776963516427066.5</v>
      </c>
      <c r="M7" s="8">
        <f t="shared" si="8"/>
        <v>2204.5033598696482</v>
      </c>
      <c r="N7" s="8">
        <f t="shared" si="9"/>
        <v>850.13167597883069</v>
      </c>
      <c r="O7" s="4">
        <f t="shared" si="10"/>
        <v>1.7099381456673215</v>
      </c>
      <c r="P7" s="4">
        <f t="shared" si="11"/>
        <v>0.58481647569172124</v>
      </c>
      <c r="Q7" s="8">
        <f t="shared" si="12"/>
        <v>-0.53645719773596801</v>
      </c>
      <c r="R7" s="1"/>
      <c r="S7" s="1"/>
      <c r="T7" s="8">
        <v>0.14099999999999999</v>
      </c>
      <c r="U7" s="8">
        <v>1.8000000000000001E-4</v>
      </c>
      <c r="V7" s="8">
        <v>9.7040000000000006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</row>
    <row r="8" spans="1:155" x14ac:dyDescent="0.25">
      <c r="A8" s="12">
        <v>1.52E-2</v>
      </c>
      <c r="B8" s="12">
        <v>5.0499999999999998E-3</v>
      </c>
      <c r="C8" s="11">
        <f t="shared" si="0"/>
        <v>25.796099815250315</v>
      </c>
      <c r="D8" s="8">
        <v>145</v>
      </c>
      <c r="E8" s="8">
        <f t="shared" si="2"/>
        <v>418.15</v>
      </c>
      <c r="F8" s="8">
        <f t="shared" si="3"/>
        <v>3.2502233105487046</v>
      </c>
      <c r="G8" s="8">
        <f t="shared" si="4"/>
        <v>2.3914863087408826E-3</v>
      </c>
      <c r="H8" s="7"/>
      <c r="I8" s="4">
        <f t="shared" si="1"/>
        <v>1000000000000000</v>
      </c>
      <c r="J8" s="13">
        <f t="shared" si="5"/>
        <v>2830339097780824.5</v>
      </c>
      <c r="K8" s="8">
        <f t="shared" si="6"/>
        <v>3330780706523691.5</v>
      </c>
      <c r="L8" s="4">
        <f t="shared" si="7"/>
        <v>2330780706523691.5</v>
      </c>
      <c r="M8" s="8">
        <f t="shared" si="8"/>
        <v>2248.4337222146714</v>
      </c>
      <c r="N8" s="8">
        <f t="shared" si="9"/>
        <v>874.00562368344879</v>
      </c>
      <c r="O8" s="4">
        <f t="shared" si="10"/>
        <v>1.5241848171079142</v>
      </c>
      <c r="P8" s="4">
        <f t="shared" si="11"/>
        <v>0.65608841445977917</v>
      </c>
      <c r="Q8" s="8">
        <f t="shared" si="12"/>
        <v>-0.42145972097989826</v>
      </c>
      <c r="R8" s="1"/>
      <c r="S8" s="1"/>
      <c r="T8" s="8">
        <v>0.2</v>
      </c>
      <c r="U8" s="8">
        <v>3.4199999999999999E-3</v>
      </c>
      <c r="V8" s="8">
        <v>6.931</v>
      </c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</row>
    <row r="9" spans="1:155" x14ac:dyDescent="0.25">
      <c r="A9" s="12">
        <v>1.7000000000000001E-2</v>
      </c>
      <c r="B9" s="12">
        <v>5.0499999999999998E-3</v>
      </c>
      <c r="C9" s="11">
        <f t="shared" si="0"/>
        <v>28.850901109161541</v>
      </c>
      <c r="D9" s="8">
        <v>140</v>
      </c>
      <c r="E9" s="8">
        <f t="shared" si="2"/>
        <v>413.15</v>
      </c>
      <c r="F9" s="8">
        <f t="shared" si="3"/>
        <v>3.3621412267526902</v>
      </c>
      <c r="G9" s="8">
        <f t="shared" si="4"/>
        <v>2.4204284158296022E-3</v>
      </c>
      <c r="H9" s="7"/>
      <c r="I9" s="4">
        <f t="shared" si="1"/>
        <v>1000000000000000</v>
      </c>
      <c r="J9" s="13">
        <f t="shared" si="5"/>
        <v>2436751243973433.5</v>
      </c>
      <c r="K9" s="8">
        <f t="shared" si="6"/>
        <v>2937264168079873</v>
      </c>
      <c r="L9" s="4">
        <f t="shared" si="7"/>
        <v>1937264168079873</v>
      </c>
      <c r="M9" s="8">
        <f t="shared" si="8"/>
        <v>2293.7839065052331</v>
      </c>
      <c r="N9" s="8">
        <f t="shared" si="9"/>
        <v>898.84943267125345</v>
      </c>
      <c r="O9" s="4">
        <f t="shared" si="10"/>
        <v>1.3566012922094459</v>
      </c>
      <c r="P9" s="4">
        <f t="shared" si="11"/>
        <v>0.73713625789883874</v>
      </c>
      <c r="Q9" s="8">
        <f t="shared" si="12"/>
        <v>-0.30498252206473114</v>
      </c>
      <c r="R9" s="1"/>
      <c r="S9" s="1"/>
      <c r="T9" s="16">
        <v>0.25</v>
      </c>
      <c r="U9" s="16">
        <v>1.8200000000000001E-2</v>
      </c>
      <c r="V9" s="16">
        <v>5.8650000000000002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</row>
    <row r="10" spans="1:155" x14ac:dyDescent="0.25">
      <c r="A10" s="12">
        <v>1.9400000000000001E-2</v>
      </c>
      <c r="B10" s="12">
        <v>5.0499999999999998E-3</v>
      </c>
      <c r="C10" s="11">
        <f t="shared" si="0"/>
        <v>32.923969501043167</v>
      </c>
      <c r="D10" s="8">
        <v>135</v>
      </c>
      <c r="E10" s="8">
        <f t="shared" si="2"/>
        <v>408.15</v>
      </c>
      <c r="F10" s="8">
        <f t="shared" si="3"/>
        <v>3.4942009487657564</v>
      </c>
      <c r="G10" s="8">
        <f t="shared" si="4"/>
        <v>2.4500796275878966E-3</v>
      </c>
      <c r="H10" s="7"/>
      <c r="I10" s="4">
        <f t="shared" si="1"/>
        <v>1000000000000000</v>
      </c>
      <c r="J10" s="13">
        <f t="shared" si="5"/>
        <v>2090678652462137.8</v>
      </c>
      <c r="K10" s="8">
        <f t="shared" si="6"/>
        <v>2591276458974494.5</v>
      </c>
      <c r="L10" s="4">
        <f t="shared" si="7"/>
        <v>1591276458974494.5</v>
      </c>
      <c r="M10" s="8">
        <f t="shared" si="8"/>
        <v>2340.6178285007149</v>
      </c>
      <c r="N10" s="8">
        <f t="shared" si="9"/>
        <v>924.71496647287802</v>
      </c>
      <c r="O10" s="4">
        <f t="shared" si="10"/>
        <v>1.2058664057375332</v>
      </c>
      <c r="P10" s="4">
        <f t="shared" si="11"/>
        <v>0.82927925949506731</v>
      </c>
      <c r="Q10" s="8">
        <f t="shared" si="12"/>
        <v>-0.18719831749036356</v>
      </c>
      <c r="R10" s="1"/>
      <c r="S10" s="1"/>
      <c r="T10" s="8">
        <v>0.33</v>
      </c>
      <c r="U10" s="8">
        <v>6.0400000000000002E-2</v>
      </c>
      <c r="V10" s="8">
        <v>4.1589999999999998</v>
      </c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</row>
    <row r="11" spans="1:155" x14ac:dyDescent="0.25">
      <c r="A11" s="12">
        <v>2.1600000000000001E-2</v>
      </c>
      <c r="B11" s="12">
        <v>5.0499999999999998E-3</v>
      </c>
      <c r="C11" s="11">
        <f t="shared" si="0"/>
        <v>36.657615526934663</v>
      </c>
      <c r="D11" s="8">
        <v>130</v>
      </c>
      <c r="E11" s="8">
        <f t="shared" si="2"/>
        <v>403.15</v>
      </c>
      <c r="F11" s="8">
        <f t="shared" si="3"/>
        <v>3.6016211973865935</v>
      </c>
      <c r="G11" s="8">
        <f t="shared" si="4"/>
        <v>2.4804663276696021E-3</v>
      </c>
      <c r="H11" s="7"/>
      <c r="I11" s="4">
        <f t="shared" si="1"/>
        <v>1000000000000000</v>
      </c>
      <c r="J11" s="13">
        <f t="shared" si="5"/>
        <v>1787360879387700.3</v>
      </c>
      <c r="K11" s="8">
        <f t="shared" si="6"/>
        <v>2288060097749953.5</v>
      </c>
      <c r="L11" s="4">
        <f t="shared" si="7"/>
        <v>1288060097749953.5</v>
      </c>
      <c r="M11" s="8">
        <f t="shared" si="8"/>
        <v>2389.003112970006</v>
      </c>
      <c r="N11" s="8">
        <f t="shared" si="9"/>
        <v>951.65754517201412</v>
      </c>
      <c r="O11" s="4">
        <f t="shared" si="10"/>
        <v>1.0707159690953345</v>
      </c>
      <c r="P11" s="4">
        <f t="shared" si="11"/>
        <v>0.93395450228029797</v>
      </c>
      <c r="Q11" s="8">
        <f t="shared" si="12"/>
        <v>-6.8327554701793164E-2</v>
      </c>
      <c r="R11" s="1"/>
      <c r="S11" s="1"/>
      <c r="T11" s="8">
        <v>0.5</v>
      </c>
      <c r="U11" s="8">
        <v>0.22800000000000001</v>
      </c>
      <c r="V11" s="8">
        <v>2.78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</row>
    <row r="12" spans="1:155" x14ac:dyDescent="0.25">
      <c r="A12" s="12">
        <v>2.5000000000000001E-2</v>
      </c>
      <c r="B12" s="12">
        <v>5.0499999999999998E-3</v>
      </c>
      <c r="C12" s="11">
        <f t="shared" si="0"/>
        <v>42.427795748766968</v>
      </c>
      <c r="D12" s="8">
        <v>125</v>
      </c>
      <c r="E12" s="8">
        <f t="shared" si="2"/>
        <v>398.15</v>
      </c>
      <c r="F12" s="8">
        <f t="shared" si="3"/>
        <v>3.7478037075646751</v>
      </c>
      <c r="G12" s="8">
        <f t="shared" si="4"/>
        <v>2.511616225040814E-3</v>
      </c>
      <c r="H12" s="7"/>
      <c r="I12" s="4">
        <f t="shared" si="1"/>
        <v>1000000000000000</v>
      </c>
      <c r="J12" s="13">
        <f t="shared" si="5"/>
        <v>1522400409774994.8</v>
      </c>
      <c r="K12" s="8">
        <f t="shared" si="6"/>
        <v>2023221260251796.8</v>
      </c>
      <c r="L12" s="4">
        <f t="shared" si="7"/>
        <v>1023221260251796.8</v>
      </c>
      <c r="M12" s="8">
        <f t="shared" si="8"/>
        <v>2439.0113584053902</v>
      </c>
      <c r="N12" s="8">
        <f t="shared" si="9"/>
        <v>979.73622245520778</v>
      </c>
      <c r="O12" s="4">
        <f t="shared" si="10"/>
        <v>0.94994345065221641</v>
      </c>
      <c r="P12" s="4">
        <f t="shared" si="11"/>
        <v>1.0526942412344815</v>
      </c>
      <c r="Q12" s="8">
        <f t="shared" si="12"/>
        <v>5.1352821788517085E-2</v>
      </c>
      <c r="R12" s="1"/>
      <c r="S12" s="1"/>
      <c r="T12" s="8">
        <v>1</v>
      </c>
      <c r="U12" s="8">
        <v>0.68300000000000005</v>
      </c>
      <c r="V12" s="8">
        <v>1.504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</row>
    <row r="13" spans="1:155" x14ac:dyDescent="0.25">
      <c r="A13" s="12">
        <v>2.8500000000000001E-2</v>
      </c>
      <c r="B13" s="12">
        <v>5.0499999999999998E-3</v>
      </c>
      <c r="C13" s="11">
        <f t="shared" si="0"/>
        <v>48.367687153594346</v>
      </c>
      <c r="D13" s="8">
        <v>120</v>
      </c>
      <c r="E13" s="8">
        <f t="shared" si="2"/>
        <v>393.15</v>
      </c>
      <c r="F13" s="8">
        <f t="shared" si="3"/>
        <v>3.8788319699710789</v>
      </c>
      <c r="G13" s="8">
        <f t="shared" si="4"/>
        <v>2.5435584382551188E-3</v>
      </c>
      <c r="H13" s="7"/>
      <c r="I13" s="4">
        <f t="shared" si="1"/>
        <v>1000000000000000</v>
      </c>
      <c r="J13" s="13">
        <f t="shared" si="5"/>
        <v>1291746056880297.8</v>
      </c>
      <c r="K13" s="8">
        <f t="shared" si="6"/>
        <v>1792713377151252.8</v>
      </c>
      <c r="L13" s="4">
        <f t="shared" si="7"/>
        <v>792713377151252.75</v>
      </c>
      <c r="M13" s="8">
        <f t="shared" si="8"/>
        <v>2490.7184242508697</v>
      </c>
      <c r="N13" s="8">
        <f t="shared" si="9"/>
        <v>1009.0140887051932</v>
      </c>
      <c r="O13" s="4">
        <f t="shared" si="10"/>
        <v>0.84240051259556969</v>
      </c>
      <c r="P13" s="4">
        <f t="shared" si="11"/>
        <v>1.1870837980841693</v>
      </c>
      <c r="Q13" s="8">
        <f t="shared" si="12"/>
        <v>0.1714997096682904</v>
      </c>
      <c r="R13" s="1"/>
      <c r="S13" s="1"/>
      <c r="T13" s="8">
        <v>1.415</v>
      </c>
      <c r="U13" s="8">
        <v>0.84799999999999998</v>
      </c>
      <c r="V13" s="8">
        <v>1.2230000000000001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</row>
    <row r="14" spans="1:155" x14ac:dyDescent="0.25">
      <c r="A14" s="12">
        <v>3.32E-2</v>
      </c>
      <c r="B14" s="12">
        <v>5.0499999999999998E-3</v>
      </c>
      <c r="C14" s="11">
        <f t="shared" si="0"/>
        <v>56.344112754362534</v>
      </c>
      <c r="D14" s="8">
        <v>115</v>
      </c>
      <c r="E14" s="8">
        <f t="shared" si="2"/>
        <v>388.15</v>
      </c>
      <c r="F14" s="8">
        <f t="shared" si="3"/>
        <v>4.0314777586189168</v>
      </c>
      <c r="G14" s="8">
        <f t="shared" si="4"/>
        <v>2.5763235862424324E-3</v>
      </c>
      <c r="H14" s="7"/>
      <c r="I14" s="4">
        <f t="shared" si="1"/>
        <v>1000000000000000</v>
      </c>
      <c r="J14" s="13">
        <f t="shared" si="5"/>
        <v>1091676271737507.5</v>
      </c>
      <c r="K14" s="8">
        <f t="shared" si="6"/>
        <v>1592820699966240.8</v>
      </c>
      <c r="L14" s="4">
        <f t="shared" si="7"/>
        <v>592820699966240.75</v>
      </c>
      <c r="M14" s="8">
        <f t="shared" si="8"/>
        <v>2544.2047428757874</v>
      </c>
      <c r="N14" s="8">
        <f t="shared" si="9"/>
        <v>1039.5586029559311</v>
      </c>
      <c r="O14" s="4">
        <f t="shared" si="10"/>
        <v>0.74699741409041653</v>
      </c>
      <c r="P14" s="4">
        <f t="shared" si="11"/>
        <v>1.3386927198639005</v>
      </c>
      <c r="Q14" s="8">
        <f t="shared" si="12"/>
        <v>0.2916935555816616</v>
      </c>
      <c r="R14" s="1"/>
      <c r="S14" s="1"/>
      <c r="T14" s="8">
        <v>2</v>
      </c>
      <c r="U14" s="8">
        <v>0.93300000000000005</v>
      </c>
      <c r="V14" s="8">
        <v>1.0940000000000001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</row>
    <row r="15" spans="1:155" x14ac:dyDescent="0.25">
      <c r="A15" s="12">
        <v>3.78E-2</v>
      </c>
      <c r="B15" s="12">
        <v>5.0499999999999998E-3</v>
      </c>
      <c r="C15" s="11">
        <f t="shared" si="0"/>
        <v>64.150827172135649</v>
      </c>
      <c r="D15" s="8">
        <v>110</v>
      </c>
      <c r="E15" s="8">
        <f t="shared" si="2"/>
        <v>383.15</v>
      </c>
      <c r="F15" s="8">
        <f t="shared" si="3"/>
        <v>4.1612369853220157</v>
      </c>
      <c r="G15" s="8">
        <f t="shared" si="4"/>
        <v>2.6099438862064468E-3</v>
      </c>
      <c r="H15" s="7"/>
      <c r="I15" s="4">
        <f t="shared" si="1"/>
        <v>1000000000000000</v>
      </c>
      <c r="J15" s="13">
        <f t="shared" si="5"/>
        <v>918782418100168.63</v>
      </c>
      <c r="K15" s="8">
        <f t="shared" si="6"/>
        <v>1420141908517372.8</v>
      </c>
      <c r="L15" s="4">
        <f t="shared" si="7"/>
        <v>420141908517372.75</v>
      </c>
      <c r="M15" s="8">
        <f t="shared" si="8"/>
        <v>2599.5556587777878</v>
      </c>
      <c r="N15" s="8">
        <f t="shared" si="9"/>
        <v>1071.4419568737005</v>
      </c>
      <c r="O15" s="4">
        <f t="shared" si="10"/>
        <v>0.66270329650885262</v>
      </c>
      <c r="P15" s="4">
        <f t="shared" si="11"/>
        <v>1.5089709154429136</v>
      </c>
      <c r="Q15" s="8">
        <f t="shared" si="12"/>
        <v>0.41142790553960268</v>
      </c>
      <c r="R15" s="1"/>
      <c r="S15" s="1"/>
      <c r="T15" s="8">
        <v>3.3330000000000002</v>
      </c>
      <c r="U15" s="8">
        <v>0.98380000000000001</v>
      </c>
      <c r="V15" s="8">
        <v>1.0227999999999999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</row>
    <row r="16" spans="1:155" x14ac:dyDescent="0.25">
      <c r="A16" s="12">
        <v>4.4600000000000001E-2</v>
      </c>
      <c r="B16" s="12">
        <v>5.0499999999999998E-3</v>
      </c>
      <c r="C16" s="11">
        <f t="shared" si="0"/>
        <v>75.691187615800274</v>
      </c>
      <c r="D16" s="8">
        <v>105</v>
      </c>
      <c r="E16" s="8">
        <f t="shared" si="2"/>
        <v>378.15</v>
      </c>
      <c r="F16" s="8">
        <f t="shared" si="3"/>
        <v>4.3266617417224928</v>
      </c>
      <c r="G16" s="8">
        <f t="shared" si="4"/>
        <v>2.6444532592886424E-3</v>
      </c>
      <c r="H16" s="7"/>
      <c r="I16" s="4">
        <f t="shared" si="1"/>
        <v>1000000000000000</v>
      </c>
      <c r="J16" s="13">
        <f t="shared" si="5"/>
        <v>769952068890426</v>
      </c>
      <c r="K16" s="8">
        <f t="shared" si="6"/>
        <v>1271573838584906.5</v>
      </c>
      <c r="L16" s="4">
        <f t="shared" si="7"/>
        <v>271573838584906.5</v>
      </c>
      <c r="M16" s="8">
        <f t="shared" si="8"/>
        <v>2656.8617977848635</v>
      </c>
      <c r="N16" s="8">
        <f t="shared" si="9"/>
        <v>1104.7414743223178</v>
      </c>
      <c r="O16" s="4">
        <f t="shared" si="10"/>
        <v>0.58854637401992882</v>
      </c>
      <c r="P16" s="4">
        <f t="shared" si="11"/>
        <v>1.6991014542655885</v>
      </c>
      <c r="Q16" s="8">
        <f t="shared" si="12"/>
        <v>0.53009955501268113</v>
      </c>
      <c r="R16" s="1"/>
      <c r="S16" s="1"/>
      <c r="T16" s="8">
        <v>5</v>
      </c>
      <c r="U16" s="8">
        <v>0.99480000000000002</v>
      </c>
      <c r="V16" s="8">
        <v>1.0069999999999999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</row>
    <row r="17" spans="1:155" x14ac:dyDescent="0.25">
      <c r="A17" s="12">
        <v>5.0500000000000003E-2</v>
      </c>
      <c r="B17" s="12">
        <v>5.0499999999999998E-3</v>
      </c>
      <c r="C17" s="11">
        <f t="shared" si="0"/>
        <v>85.704147412509272</v>
      </c>
      <c r="D17" s="8">
        <v>100</v>
      </c>
      <c r="E17" s="8">
        <f t="shared" si="2"/>
        <v>373.15</v>
      </c>
      <c r="F17" s="8">
        <f t="shared" si="3"/>
        <v>4.4509012189777879</v>
      </c>
      <c r="G17" s="8">
        <f t="shared" si="4"/>
        <v>2.6798874447273215E-3</v>
      </c>
      <c r="H17" s="7"/>
      <c r="I17" s="4">
        <f t="shared" si="1"/>
        <v>1000000000000000</v>
      </c>
      <c r="J17" s="13">
        <f t="shared" si="5"/>
        <v>642352380813924.13</v>
      </c>
      <c r="K17" s="8">
        <f t="shared" si="6"/>
        <v>1144295414493473.5</v>
      </c>
      <c r="L17" s="4">
        <f t="shared" si="7"/>
        <v>144295414493473.5</v>
      </c>
      <c r="M17" s="8">
        <f t="shared" si="8"/>
        <v>2716.2194693490237</v>
      </c>
      <c r="N17" s="8">
        <f t="shared" si="9"/>
        <v>1139.5400505192729</v>
      </c>
      <c r="O17" s="4">
        <f t="shared" si="10"/>
        <v>0.52361406199289218</v>
      </c>
      <c r="P17" s="4">
        <f t="shared" si="11"/>
        <v>1.9098035606491686</v>
      </c>
      <c r="Q17" s="8">
        <f t="shared" si="12"/>
        <v>0.64700038894167755</v>
      </c>
      <c r="R17" s="1"/>
      <c r="S17" s="1"/>
      <c r="T17" s="8">
        <v>10</v>
      </c>
      <c r="U17" s="8">
        <v>0.99299999999999999</v>
      </c>
      <c r="V17" s="8">
        <v>1.0004500000000001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</row>
    <row r="18" spans="1:155" x14ac:dyDescent="0.25">
      <c r="A18" s="12">
        <v>5.5100000000000003E-2</v>
      </c>
      <c r="B18" s="12">
        <v>5.0499999999999998E-3</v>
      </c>
      <c r="C18" s="11">
        <f t="shared" si="0"/>
        <v>93.510861830282394</v>
      </c>
      <c r="D18" s="8">
        <v>95</v>
      </c>
      <c r="E18" s="8">
        <f t="shared" si="2"/>
        <v>368.15</v>
      </c>
      <c r="F18" s="8">
        <f t="shared" si="3"/>
        <v>4.5380775988553426</v>
      </c>
      <c r="G18" s="8">
        <f t="shared" si="4"/>
        <v>2.7162841233192994E-3</v>
      </c>
      <c r="H18" s="7"/>
      <c r="I18" s="4">
        <f t="shared" si="1"/>
        <v>1000000000000000</v>
      </c>
      <c r="J18" s="13">
        <f t="shared" si="5"/>
        <v>533413603952459.44</v>
      </c>
      <c r="K18" s="8">
        <f t="shared" si="6"/>
        <v>1035751876227747.1</v>
      </c>
      <c r="L18" s="4">
        <f t="shared" si="7"/>
        <v>35751876227747.125</v>
      </c>
      <c r="M18" s="8">
        <f t="shared" si="8"/>
        <v>2777.731105389395</v>
      </c>
      <c r="N18" s="8">
        <f t="shared" si="9"/>
        <v>1175.9266353018018</v>
      </c>
      <c r="O18" s="4">
        <f t="shared" si="10"/>
        <v>0.4670530860130338</v>
      </c>
      <c r="P18" s="4">
        <f t="shared" si="11"/>
        <v>2.1410842363475862</v>
      </c>
      <c r="Q18" s="8">
        <f t="shared" si="12"/>
        <v>0.76131235322759039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</row>
    <row r="19" spans="1:155" x14ac:dyDescent="0.25">
      <c r="A19" s="12">
        <v>6.8400000000000002E-2</v>
      </c>
      <c r="B19" s="12">
        <v>5.0499999999999998E-3</v>
      </c>
      <c r="C19" s="11">
        <f t="shared" si="0"/>
        <v>116.08244916862644</v>
      </c>
      <c r="D19" s="8">
        <v>90</v>
      </c>
      <c r="E19" s="8">
        <f t="shared" si="2"/>
        <v>363.15</v>
      </c>
      <c r="F19" s="8">
        <f t="shared" si="3"/>
        <v>4.7543007073249788</v>
      </c>
      <c r="G19" s="8">
        <f t="shared" si="4"/>
        <v>2.7536830510808208E-3</v>
      </c>
      <c r="H19" s="7"/>
      <c r="I19" s="4">
        <f t="shared" si="1"/>
        <v>1000000000000000</v>
      </c>
      <c r="J19" s="13">
        <f t="shared" si="5"/>
        <v>440812782877571.88</v>
      </c>
      <c r="K19" s="8">
        <f t="shared" si="6"/>
        <v>943639391339711</v>
      </c>
      <c r="L19" s="4">
        <f t="shared" si="7"/>
        <v>-56360608660289</v>
      </c>
      <c r="M19" s="8">
        <f t="shared" si="8"/>
        <v>2841.5057395567578</v>
      </c>
      <c r="N19" s="8">
        <f t="shared" si="9"/>
        <v>1213.9967656077208</v>
      </c>
      <c r="O19" s="4">
        <f t="shared" si="10"/>
        <v>0.41806962399077768</v>
      </c>
      <c r="P19" s="4">
        <f t="shared" si="11"/>
        <v>2.3919460841337261</v>
      </c>
      <c r="Q19" s="8">
        <f t="shared" si="12"/>
        <v>0.87210729575648027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</row>
    <row r="20" spans="1:155" x14ac:dyDescent="0.25">
      <c r="A20" s="12">
        <v>7.85E-2</v>
      </c>
      <c r="B20" s="12">
        <v>5.0499999999999998E-3</v>
      </c>
      <c r="C20" s="11">
        <f t="shared" si="0"/>
        <v>133.22327865112828</v>
      </c>
      <c r="D20" s="8">
        <v>85</v>
      </c>
      <c r="E20" s="8">
        <f t="shared" si="2"/>
        <v>358.15</v>
      </c>
      <c r="F20" s="8">
        <f t="shared" si="3"/>
        <v>4.8920265074848368</v>
      </c>
      <c r="G20" s="8">
        <f t="shared" si="4"/>
        <v>2.7921262041044259E-3</v>
      </c>
      <c r="H20" s="7"/>
      <c r="I20" s="4">
        <f t="shared" si="1"/>
        <v>1000000000000000</v>
      </c>
      <c r="J20" s="13">
        <f t="shared" si="5"/>
        <v>362457705114642.94</v>
      </c>
      <c r="K20" s="8">
        <f t="shared" si="6"/>
        <v>865890131046156.25</v>
      </c>
      <c r="L20" s="4">
        <f t="shared" si="7"/>
        <v>-134109868953843.75</v>
      </c>
      <c r="M20" s="8">
        <f t="shared" si="8"/>
        <v>2907.6595312617633</v>
      </c>
      <c r="N20" s="8">
        <f t="shared" si="9"/>
        <v>1253.8531529467941</v>
      </c>
      <c r="O20" s="4">
        <f t="shared" si="10"/>
        <v>0.37592953768524717</v>
      </c>
      <c r="P20" s="4">
        <f t="shared" si="11"/>
        <v>2.6600729651556816</v>
      </c>
      <c r="Q20" s="8">
        <f t="shared" si="12"/>
        <v>0.97835355292705284</v>
      </c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</row>
    <row r="21" spans="1:155" x14ac:dyDescent="0.25">
      <c r="A21" s="12">
        <v>9.0499999999999997E-2</v>
      </c>
      <c r="B21" s="12">
        <v>5.0499999999999998E-3</v>
      </c>
      <c r="C21" s="11">
        <f t="shared" si="0"/>
        <v>153.58862061053642</v>
      </c>
      <c r="D21" s="8">
        <v>80</v>
      </c>
      <c r="E21" s="8">
        <f t="shared" si="2"/>
        <v>353.15</v>
      </c>
      <c r="F21" s="8">
        <f t="shared" si="3"/>
        <v>5.0342777334023543</v>
      </c>
      <c r="G21" s="8">
        <f t="shared" si="4"/>
        <v>2.831657935721365E-3</v>
      </c>
      <c r="H21" s="7"/>
      <c r="I21" s="4">
        <f t="shared" si="1"/>
        <v>1000000000000000</v>
      </c>
      <c r="J21" s="13">
        <f t="shared" si="5"/>
        <v>296471151609173.13</v>
      </c>
      <c r="K21" s="8">
        <f t="shared" si="6"/>
        <v>800657851612874.5</v>
      </c>
      <c r="L21" s="4">
        <f t="shared" si="7"/>
        <v>-199342148387125.5</v>
      </c>
      <c r="M21" s="8">
        <f t="shared" si="8"/>
        <v>2976.3163393438413</v>
      </c>
      <c r="N21" s="8">
        <f t="shared" si="9"/>
        <v>1295.6063324084964</v>
      </c>
      <c r="O21" s="4">
        <f t="shared" si="10"/>
        <v>0.33995873539408972</v>
      </c>
      <c r="P21" s="4">
        <f t="shared" si="11"/>
        <v>2.9415334741752464</v>
      </c>
      <c r="Q21" s="8">
        <f t="shared" si="12"/>
        <v>1.0789310352254096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</row>
    <row r="22" spans="1:155" x14ac:dyDescent="0.25">
      <c r="A22" s="12">
        <v>0.10199999999999999</v>
      </c>
      <c r="B22" s="12">
        <v>5.0499999999999998E-3</v>
      </c>
      <c r="C22" s="11">
        <f t="shared" si="0"/>
        <v>173.10540665496922</v>
      </c>
      <c r="D22" s="8">
        <v>75</v>
      </c>
      <c r="E22" s="8">
        <f t="shared" si="2"/>
        <v>348.15</v>
      </c>
      <c r="F22" s="8">
        <f t="shared" si="3"/>
        <v>5.1539006959807452</v>
      </c>
      <c r="G22" s="8">
        <f t="shared" si="4"/>
        <v>2.8723251472066642E-3</v>
      </c>
      <c r="H22" s="7"/>
      <c r="I22" s="4">
        <f t="shared" si="1"/>
        <v>1000000000000000</v>
      </c>
      <c r="J22" s="13">
        <f t="shared" si="5"/>
        <v>241175502190093.88</v>
      </c>
      <c r="K22" s="8">
        <f t="shared" si="6"/>
        <v>746303923754056.25</v>
      </c>
      <c r="L22" s="4">
        <f t="shared" si="7"/>
        <v>-253696076245943.75</v>
      </c>
      <c r="M22" s="8">
        <f t="shared" si="8"/>
        <v>3047.6083508673823</v>
      </c>
      <c r="N22" s="8">
        <f t="shared" si="9"/>
        <v>1339.375380637352</v>
      </c>
      <c r="O22" s="4">
        <f t="shared" si="10"/>
        <v>0.30954364666077483</v>
      </c>
      <c r="P22" s="4">
        <f t="shared" si="11"/>
        <v>3.2305621865852348</v>
      </c>
      <c r="Q22" s="8">
        <f t="shared" si="12"/>
        <v>1.1726561736637233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</row>
    <row r="23" spans="1:155" x14ac:dyDescent="0.25">
      <c r="A23" s="12">
        <v>0.11459999999999999</v>
      </c>
      <c r="B23" s="12">
        <v>5.0499999999999998E-3</v>
      </c>
      <c r="C23" s="11">
        <f t="shared" si="0"/>
        <v>194.48901571234779</v>
      </c>
      <c r="D23" s="8">
        <v>70</v>
      </c>
      <c r="E23" s="8">
        <f t="shared" si="2"/>
        <v>343.15</v>
      </c>
      <c r="F23" s="8">
        <f t="shared" si="3"/>
        <v>5.270375686977113</v>
      </c>
      <c r="G23" s="8">
        <f t="shared" si="4"/>
        <v>2.9141774734081308E-3</v>
      </c>
      <c r="H23" s="7"/>
      <c r="I23" s="4">
        <f t="shared" si="1"/>
        <v>1000000000000000</v>
      </c>
      <c r="J23" s="13">
        <f t="shared" si="5"/>
        <v>195077746879854</v>
      </c>
      <c r="K23" s="8">
        <f t="shared" si="6"/>
        <v>701383532911011.38</v>
      </c>
      <c r="L23" s="4">
        <f t="shared" si="7"/>
        <v>-298616467088988.63</v>
      </c>
      <c r="M23" s="8">
        <f t="shared" si="8"/>
        <v>3121.6767712270798</v>
      </c>
      <c r="N23" s="8">
        <f t="shared" si="9"/>
        <v>1385.2887112269602</v>
      </c>
      <c r="O23" s="4">
        <f t="shared" si="10"/>
        <v>0.28413162585034163</v>
      </c>
      <c r="P23" s="4">
        <f t="shared" si="11"/>
        <v>3.5194955753595765</v>
      </c>
      <c r="Q23" s="8">
        <f t="shared" si="12"/>
        <v>1.258317676886562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</row>
    <row r="24" spans="1:155" x14ac:dyDescent="0.25">
      <c r="A24" s="12">
        <v>0.16259999999999999</v>
      </c>
      <c r="B24" s="12">
        <v>5.0499999999999998E-3</v>
      </c>
      <c r="C24" s="11">
        <f t="shared" si="0"/>
        <v>275.95038354998036</v>
      </c>
      <c r="D24" s="8">
        <v>65</v>
      </c>
      <c r="E24" s="8">
        <f t="shared" si="2"/>
        <v>338.15</v>
      </c>
      <c r="F24" s="8">
        <f t="shared" si="3"/>
        <v>5.6202210798101842</v>
      </c>
      <c r="G24" s="8">
        <f t="shared" si="4"/>
        <v>2.9572674848440043E-3</v>
      </c>
      <c r="H24" s="7"/>
      <c r="I24" s="4">
        <f t="shared" si="1"/>
        <v>1000000000000000</v>
      </c>
      <c r="J24" s="13">
        <f t="shared" si="5"/>
        <v>156854951264968.72</v>
      </c>
      <c r="K24" s="8">
        <f t="shared" si="6"/>
        <v>664631332790376.5</v>
      </c>
      <c r="L24" s="4">
        <f t="shared" si="7"/>
        <v>-335368667209623.5</v>
      </c>
      <c r="M24" s="8">
        <f t="shared" si="8"/>
        <v>3198.6725825400472</v>
      </c>
      <c r="N24" s="8">
        <f t="shared" si="9"/>
        <v>1433.4849571609755</v>
      </c>
      <c r="O24" s="4">
        <f t="shared" si="10"/>
        <v>0.26323073314328099</v>
      </c>
      <c r="P24" s="4">
        <f t="shared" si="11"/>
        <v>3.7989485044502111</v>
      </c>
      <c r="Q24" s="8">
        <f t="shared" si="12"/>
        <v>1.3347243190860349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</row>
    <row r="25" spans="1:155" x14ac:dyDescent="0.25">
      <c r="A25" s="12">
        <v>0.1361</v>
      </c>
      <c r="B25" s="12">
        <v>5.0499999999999998E-3</v>
      </c>
      <c r="C25" s="11">
        <f t="shared" si="0"/>
        <v>230.97692005628736</v>
      </c>
      <c r="D25" s="8">
        <v>60</v>
      </c>
      <c r="E25" s="8">
        <f t="shared" si="2"/>
        <v>333.15</v>
      </c>
      <c r="F25" s="8">
        <f t="shared" si="3"/>
        <v>5.4423177923538946</v>
      </c>
      <c r="G25" s="8">
        <f t="shared" si="4"/>
        <v>3.0016509079993999E-3</v>
      </c>
      <c r="H25" s="7"/>
      <c r="I25" s="4">
        <f t="shared" si="1"/>
        <v>1000000000000000</v>
      </c>
      <c r="J25" s="13">
        <f t="shared" si="5"/>
        <v>125340221017890.08</v>
      </c>
      <c r="K25" s="8">
        <f t="shared" si="6"/>
        <v>634945066619026.63</v>
      </c>
      <c r="L25" s="4">
        <f t="shared" si="7"/>
        <v>-365054933380973.38</v>
      </c>
      <c r="M25" s="8">
        <f t="shared" si="8"/>
        <v>3278.7573782132613</v>
      </c>
      <c r="N25" s="8">
        <f t="shared" si="9"/>
        <v>1484.1139512908267</v>
      </c>
      <c r="O25" s="4">
        <f t="shared" si="10"/>
        <v>0.24640763237103971</v>
      </c>
      <c r="P25" s="4">
        <f t="shared" si="11"/>
        <v>4.0583158499498246</v>
      </c>
      <c r="Q25" s="8">
        <f t="shared" si="12"/>
        <v>1.4007680722706872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</row>
    <row r="26" spans="1:155" x14ac:dyDescent="0.25">
      <c r="A26" s="12">
        <v>0.14399999999999999</v>
      </c>
      <c r="B26" s="12">
        <v>5.0499999999999998E-3</v>
      </c>
      <c r="C26" s="11">
        <f t="shared" si="0"/>
        <v>244.38410351289772</v>
      </c>
      <c r="D26" s="8">
        <v>55</v>
      </c>
      <c r="E26" s="8">
        <f t="shared" si="2"/>
        <v>328.15</v>
      </c>
      <c r="F26" s="8">
        <f t="shared" si="3"/>
        <v>5.4987411822724743</v>
      </c>
      <c r="G26" s="8">
        <f t="shared" si="4"/>
        <v>3.0473868657626088E-3</v>
      </c>
      <c r="H26" s="7"/>
      <c r="I26" s="4">
        <f t="shared" si="1"/>
        <v>1000000000000000</v>
      </c>
      <c r="J26" s="13">
        <f t="shared" si="5"/>
        <v>99509207063585.344</v>
      </c>
      <c r="K26" s="8">
        <f t="shared" si="6"/>
        <v>611364636624125.5</v>
      </c>
      <c r="L26" s="4">
        <f t="shared" si="7"/>
        <v>-388635363375874.5</v>
      </c>
      <c r="M26" s="8">
        <f t="shared" si="8"/>
        <v>3362.1042826213079</v>
      </c>
      <c r="N26" s="8">
        <f t="shared" si="9"/>
        <v>1537.3378174177508</v>
      </c>
      <c r="O26" s="4">
        <f t="shared" si="10"/>
        <v>0.23328125147737128</v>
      </c>
      <c r="P26" s="4">
        <f t="shared" si="11"/>
        <v>4.2866711048015871</v>
      </c>
      <c r="Q26" s="8">
        <f t="shared" si="12"/>
        <v>1.4555104654755679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</row>
    <row r="27" spans="1:155" x14ac:dyDescent="0.25">
      <c r="A27" s="12">
        <v>0.14910000000000001</v>
      </c>
      <c r="B27" s="12">
        <v>5.0499999999999998E-3</v>
      </c>
      <c r="C27" s="11">
        <f t="shared" si="0"/>
        <v>253.03937384564622</v>
      </c>
      <c r="D27" s="8">
        <v>50</v>
      </c>
      <c r="E27" s="8">
        <f t="shared" si="2"/>
        <v>323.14999999999998</v>
      </c>
      <c r="F27" s="8">
        <f t="shared" si="3"/>
        <v>5.5335451044671666</v>
      </c>
      <c r="G27" s="8">
        <f t="shared" si="4"/>
        <v>3.0945381401825778E-3</v>
      </c>
      <c r="H27" s="7"/>
      <c r="I27" s="4">
        <f t="shared" si="1"/>
        <v>1000000000000000</v>
      </c>
      <c r="J27" s="13">
        <f t="shared" si="5"/>
        <v>78467188832747.156</v>
      </c>
      <c r="K27" s="8">
        <f t="shared" si="6"/>
        <v>593043536708973</v>
      </c>
      <c r="L27" s="4">
        <f t="shared" si="7"/>
        <v>-406956463291027</v>
      </c>
      <c r="M27" s="8">
        <f t="shared" si="8"/>
        <v>3448.89896603227</v>
      </c>
      <c r="N27" s="8">
        <f t="shared" si="9"/>
        <v>1593.3321863795575</v>
      </c>
      <c r="O27" s="4">
        <f t="shared" si="10"/>
        <v>0.22350886546414617</v>
      </c>
      <c r="P27" s="4">
        <f t="shared" si="11"/>
        <v>4.4740954589132995</v>
      </c>
      <c r="Q27" s="8">
        <f t="shared" si="12"/>
        <v>1.4983041992089616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</row>
    <row r="28" spans="1:155" x14ac:dyDescent="0.25">
      <c r="A28" s="12">
        <v>0.15</v>
      </c>
      <c r="B28" s="12">
        <v>5.0499999999999998E-3</v>
      </c>
      <c r="C28" s="11">
        <f t="shared" si="0"/>
        <v>254.56677449260181</v>
      </c>
      <c r="D28" s="8">
        <v>48</v>
      </c>
      <c r="E28" s="8">
        <f t="shared" si="2"/>
        <v>321.14999999999998</v>
      </c>
      <c r="F28" s="8">
        <f t="shared" si="3"/>
        <v>5.53956317679273</v>
      </c>
      <c r="G28" s="8">
        <f t="shared" si="4"/>
        <v>3.1138097462245057E-3</v>
      </c>
      <c r="H28" s="7"/>
      <c r="I28" s="4">
        <f t="shared" si="1"/>
        <v>1000000000000000</v>
      </c>
      <c r="J28" s="13">
        <f t="shared" si="5"/>
        <v>71213491744506.109</v>
      </c>
      <c r="K28" s="8">
        <f t="shared" si="6"/>
        <v>587013570243065.25</v>
      </c>
      <c r="L28" s="4">
        <f t="shared" si="7"/>
        <v>-412986429756934.75</v>
      </c>
      <c r="M28" s="8">
        <f t="shared" si="8"/>
        <v>3484.6263823844606</v>
      </c>
      <c r="N28" s="8">
        <f t="shared" si="9"/>
        <v>1616.5478126680534</v>
      </c>
      <c r="O28" s="4">
        <f t="shared" si="10"/>
        <v>0.22046570624024275</v>
      </c>
      <c r="P28" s="4">
        <f t="shared" si="11"/>
        <v>4.5358528410323107</v>
      </c>
      <c r="Q28" s="8">
        <f t="shared" si="12"/>
        <v>1.5120131234459888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</row>
    <row r="29" spans="1:155" x14ac:dyDescent="0.25">
      <c r="A29" s="12">
        <v>0.1497</v>
      </c>
      <c r="B29" s="12">
        <v>5.0499999999999998E-3</v>
      </c>
      <c r="C29" s="11">
        <f t="shared" si="0"/>
        <v>254.05764094361658</v>
      </c>
      <c r="D29" s="8">
        <v>46</v>
      </c>
      <c r="E29" s="8">
        <f t="shared" si="2"/>
        <v>319.14999999999998</v>
      </c>
      <c r="F29" s="8">
        <f t="shared" si="3"/>
        <v>5.5375611741220565</v>
      </c>
      <c r="G29" s="8">
        <f t="shared" si="4"/>
        <v>3.1333228889237038E-3</v>
      </c>
      <c r="H29" s="7"/>
      <c r="I29" s="4">
        <f t="shared" si="1"/>
        <v>1000000000000000</v>
      </c>
      <c r="J29" s="13">
        <f t="shared" si="5"/>
        <v>64555599095761.703</v>
      </c>
      <c r="K29" s="8">
        <f t="shared" si="6"/>
        <v>581654304078919.88</v>
      </c>
      <c r="L29" s="4">
        <f t="shared" si="7"/>
        <v>-418345695921080.13</v>
      </c>
      <c r="M29" s="8">
        <f t="shared" si="8"/>
        <v>3520.9505784116882</v>
      </c>
      <c r="N29" s="8">
        <f t="shared" si="9"/>
        <v>1640.2499192383764</v>
      </c>
      <c r="O29" s="4">
        <f t="shared" si="10"/>
        <v>0.21788553030944749</v>
      </c>
      <c r="P29" s="4">
        <f t="shared" si="11"/>
        <v>4.5895658999465008</v>
      </c>
      <c r="Q29" s="8">
        <f t="shared" si="12"/>
        <v>1.5237854444248857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</row>
    <row r="30" spans="1:155" x14ac:dyDescent="0.25">
      <c r="A30" s="12">
        <v>0.15</v>
      </c>
      <c r="B30" s="12">
        <v>5.0499999999999998E-3</v>
      </c>
      <c r="C30" s="11">
        <f t="shared" si="0"/>
        <v>254.56677449260181</v>
      </c>
      <c r="D30" s="8">
        <v>44</v>
      </c>
      <c r="E30" s="8">
        <f t="shared" si="2"/>
        <v>317.14999999999998</v>
      </c>
      <c r="F30" s="8">
        <f t="shared" si="3"/>
        <v>5.53956317679273</v>
      </c>
      <c r="G30" s="8">
        <f t="shared" si="4"/>
        <v>3.1530821377896896E-3</v>
      </c>
      <c r="H30" s="7"/>
      <c r="I30" s="4">
        <f t="shared" si="1"/>
        <v>1000000000000000</v>
      </c>
      <c r="J30" s="13">
        <f t="shared" si="5"/>
        <v>58451229700689.844</v>
      </c>
      <c r="K30" s="8">
        <f t="shared" si="6"/>
        <v>576919089006064</v>
      </c>
      <c r="L30" s="4">
        <f t="shared" si="7"/>
        <v>-423080910993936</v>
      </c>
      <c r="M30" s="8">
        <f t="shared" si="8"/>
        <v>3557.8853567081046</v>
      </c>
      <c r="N30" s="8">
        <f t="shared" si="9"/>
        <v>1664.4518454002064</v>
      </c>
      <c r="O30" s="4">
        <f t="shared" si="10"/>
        <v>0.21574626811561559</v>
      </c>
      <c r="P30" s="4">
        <f t="shared" si="11"/>
        <v>4.6350743803555066</v>
      </c>
      <c r="Q30" s="8">
        <f t="shared" si="12"/>
        <v>1.5336522464306992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</row>
    <row r="31" spans="1:155" x14ac:dyDescent="0.25">
      <c r="A31" s="12">
        <v>0.153</v>
      </c>
      <c r="B31" s="12">
        <v>5.0499999999999998E-3</v>
      </c>
      <c r="C31" s="11">
        <f t="shared" si="0"/>
        <v>259.65810998245388</v>
      </c>
      <c r="D31" s="8">
        <v>42</v>
      </c>
      <c r="E31" s="8">
        <f t="shared" si="2"/>
        <v>315.14999999999998</v>
      </c>
      <c r="F31" s="8">
        <f t="shared" si="3"/>
        <v>5.5593658040889098</v>
      </c>
      <c r="G31" s="8">
        <f t="shared" si="4"/>
        <v>3.1730921783277807E-3</v>
      </c>
      <c r="H31" s="7"/>
      <c r="I31" s="4">
        <f t="shared" si="1"/>
        <v>1000000000000000</v>
      </c>
      <c r="J31" s="13">
        <f t="shared" si="5"/>
        <v>52860577995405.367</v>
      </c>
      <c r="K31" s="8">
        <f t="shared" si="6"/>
        <v>572761533147730.88</v>
      </c>
      <c r="L31" s="4">
        <f t="shared" si="7"/>
        <v>-427238466852269.13</v>
      </c>
      <c r="M31" s="8">
        <f t="shared" si="8"/>
        <v>3595.4449289065569</v>
      </c>
      <c r="N31" s="8">
        <f t="shared" si="9"/>
        <v>1689.1673835670936</v>
      </c>
      <c r="O31" s="4">
        <f t="shared" si="10"/>
        <v>0.21402484265867039</v>
      </c>
      <c r="P31" s="4">
        <f t="shared" si="11"/>
        <v>4.6723547957225371</v>
      </c>
      <c r="Q31" s="8">
        <f t="shared" si="12"/>
        <v>1.5416631835078334</v>
      </c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</row>
    <row r="32" spans="1:155" x14ac:dyDescent="0.25">
      <c r="A32" s="12">
        <v>0.15029999999999999</v>
      </c>
      <c r="B32" s="12">
        <v>5.0499999999999998E-3</v>
      </c>
      <c r="C32" s="11">
        <f t="shared" si="0"/>
        <v>255.07590804158698</v>
      </c>
      <c r="D32" s="8">
        <v>40</v>
      </c>
      <c r="E32" s="8">
        <f t="shared" si="2"/>
        <v>313.14999999999998</v>
      </c>
      <c r="F32" s="8">
        <f t="shared" si="3"/>
        <v>5.5415611794554032</v>
      </c>
      <c r="G32" s="8">
        <f t="shared" si="4"/>
        <v>3.1933578157432542E-3</v>
      </c>
      <c r="H32" s="7"/>
      <c r="I32" s="4">
        <f t="shared" si="1"/>
        <v>1000000000000000</v>
      </c>
      <c r="J32" s="13">
        <f t="shared" si="5"/>
        <v>47746204786242.086</v>
      </c>
      <c r="K32" s="8">
        <f t="shared" si="6"/>
        <v>569135374964556.13</v>
      </c>
      <c r="L32" s="4">
        <f t="shared" si="7"/>
        <v>-430864625035443.88</v>
      </c>
      <c r="M32" s="8">
        <f t="shared" si="8"/>
        <v>3633.6439304958649</v>
      </c>
      <c r="N32" s="8">
        <f t="shared" si="9"/>
        <v>1714.410797652027</v>
      </c>
      <c r="O32" s="4">
        <f t="shared" si="10"/>
        <v>0.21269701366134253</v>
      </c>
      <c r="P32" s="4">
        <f t="shared" si="11"/>
        <v>4.7015234618771187</v>
      </c>
      <c r="Q32" s="8">
        <f t="shared" si="12"/>
        <v>1.547886597018644</v>
      </c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</row>
    <row r="33" spans="1:155" x14ac:dyDescent="0.25">
      <c r="A33" s="12">
        <v>0.14990000000000001</v>
      </c>
      <c r="B33" s="12">
        <v>5.0499999999999998E-3</v>
      </c>
      <c r="C33" s="11">
        <f t="shared" si="0"/>
        <v>254.39706330960675</v>
      </c>
      <c r="D33" s="8">
        <v>38</v>
      </c>
      <c r="E33" s="8">
        <f t="shared" si="2"/>
        <v>311.14999999999998</v>
      </c>
      <c r="F33" s="8">
        <f t="shared" si="3"/>
        <v>5.5388962878050263</v>
      </c>
      <c r="G33" s="8">
        <f t="shared" si="4"/>
        <v>3.2138839787883662E-3</v>
      </c>
      <c r="H33" s="7"/>
      <c r="I33" s="4">
        <f t="shared" si="1"/>
        <v>1000000000000000</v>
      </c>
      <c r="J33" s="13">
        <f t="shared" si="5"/>
        <v>43072930797689.656</v>
      </c>
      <c r="K33" s="8">
        <f t="shared" si="6"/>
        <v>565994525284318.5</v>
      </c>
      <c r="L33" s="4">
        <f t="shared" si="7"/>
        <v>-434005474715681.5</v>
      </c>
      <c r="M33" s="8">
        <f t="shared" si="8"/>
        <v>3672.4974362737398</v>
      </c>
      <c r="N33" s="8">
        <f t="shared" si="9"/>
        <v>1740.1968423334158</v>
      </c>
      <c r="O33" s="4">
        <f t="shared" si="10"/>
        <v>0.21173735782335809</v>
      </c>
      <c r="P33" s="4">
        <f t="shared" si="11"/>
        <v>4.7228321458240261</v>
      </c>
      <c r="Q33" s="8">
        <f t="shared" si="12"/>
        <v>1.5524086505458261</v>
      </c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</row>
    <row r="34" spans="1:155" x14ac:dyDescent="0.25">
      <c r="A34" s="12">
        <v>0.14910000000000001</v>
      </c>
      <c r="B34" s="12">
        <v>5.0400000000000002E-3</v>
      </c>
      <c r="C34" s="11">
        <f t="shared" si="0"/>
        <v>253.54143609533995</v>
      </c>
      <c r="D34" s="8">
        <v>36</v>
      </c>
      <c r="E34" s="8">
        <f t="shared" si="2"/>
        <v>309.14999999999998</v>
      </c>
      <c r="F34" s="8">
        <f t="shared" si="3"/>
        <v>5.535527265671158</v>
      </c>
      <c r="G34" s="8">
        <f t="shared" si="4"/>
        <v>3.2346757237586934E-3</v>
      </c>
      <c r="H34" s="7"/>
      <c r="I34" s="4">
        <f t="shared" si="1"/>
        <v>1000000000000000</v>
      </c>
      <c r="J34" s="13">
        <f t="shared" si="5"/>
        <v>38807733040225.992</v>
      </c>
      <c r="K34" s="8">
        <f t="shared" si="6"/>
        <v>563293286719220.5</v>
      </c>
      <c r="L34" s="4">
        <f t="shared" si="7"/>
        <v>-436706713280779.5</v>
      </c>
      <c r="M34" s="8">
        <f t="shared" si="8"/>
        <v>3712.020976466958</v>
      </c>
      <c r="N34" s="8">
        <f t="shared" si="9"/>
        <v>1766.540783238582</v>
      </c>
      <c r="O34" s="4">
        <f t="shared" si="10"/>
        <v>0.21111940430083004</v>
      </c>
      <c r="P34" s="4">
        <f t="shared" si="11"/>
        <v>4.7366560326926255</v>
      </c>
      <c r="Q34" s="8">
        <f t="shared" si="12"/>
        <v>1.5553314084051548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</row>
    <row r="35" spans="1:155" x14ac:dyDescent="0.25">
      <c r="A35" s="12">
        <v>0.1482</v>
      </c>
      <c r="B35" s="12">
        <v>5.0400000000000002E-3</v>
      </c>
      <c r="C35" s="11">
        <f t="shared" si="0"/>
        <v>252.0110048915451</v>
      </c>
      <c r="D35" s="8">
        <v>34</v>
      </c>
      <c r="E35" s="8">
        <f t="shared" si="2"/>
        <v>307.14999999999998</v>
      </c>
      <c r="F35" s="8">
        <f t="shared" si="3"/>
        <v>5.529472756762452</v>
      </c>
      <c r="G35" s="8">
        <f t="shared" si="4"/>
        <v>3.255738238645613E-3</v>
      </c>
      <c r="H35" s="7"/>
      <c r="I35" s="4">
        <f t="shared" si="1"/>
        <v>1000000000000000</v>
      </c>
      <c r="J35" s="13">
        <f t="shared" si="5"/>
        <v>34919644014491.195</v>
      </c>
      <c r="K35" s="8">
        <f t="shared" si="6"/>
        <v>560986732475996.69</v>
      </c>
      <c r="L35" s="4">
        <f t="shared" si="7"/>
        <v>-439013267524003.31</v>
      </c>
      <c r="M35" s="8">
        <f t="shared" si="8"/>
        <v>3752.230553551999</v>
      </c>
      <c r="N35" s="8">
        <f t="shared" si="9"/>
        <v>1793.4584180947322</v>
      </c>
      <c r="O35" s="4">
        <f t="shared" si="10"/>
        <v>0.21081592279000602</v>
      </c>
      <c r="P35" s="4">
        <f t="shared" si="11"/>
        <v>4.7434747184447783</v>
      </c>
      <c r="Q35" s="8">
        <f t="shared" si="12"/>
        <v>1.5567699301106039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</row>
    <row r="36" spans="1:155" x14ac:dyDescent="0.25">
      <c r="A36" s="12"/>
      <c r="B36" s="12"/>
      <c r="C36" s="11"/>
      <c r="D36" s="8"/>
      <c r="E36" s="8"/>
      <c r="F36" s="8"/>
      <c r="G36" s="8"/>
      <c r="H36" s="7"/>
      <c r="I36" s="4"/>
      <c r="J36" s="13"/>
      <c r="K36" s="8"/>
      <c r="L36" s="4"/>
      <c r="M36" s="8"/>
      <c r="N36" s="8"/>
      <c r="O36" s="4"/>
      <c r="P36" s="4"/>
      <c r="Q36" s="9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</row>
    <row r="37" spans="1:155" x14ac:dyDescent="0.25">
      <c r="A37" s="12"/>
      <c r="B37" s="12"/>
      <c r="C37" s="11"/>
      <c r="D37" s="8"/>
      <c r="E37" s="8"/>
      <c r="F37" s="8"/>
      <c r="G37" s="8"/>
      <c r="H37" s="7"/>
      <c r="I37" s="4"/>
      <c r="J37" s="13"/>
      <c r="K37" s="8"/>
      <c r="L37" s="4"/>
      <c r="M37" s="8"/>
      <c r="N37" s="8"/>
      <c r="O37" s="4"/>
      <c r="P37" s="4"/>
      <c r="Q37" s="9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</row>
    <row r="38" spans="1:155" x14ac:dyDescent="0.25">
      <c r="A38" s="12"/>
      <c r="B38" s="12"/>
      <c r="C38" s="11"/>
      <c r="D38" s="8"/>
      <c r="E38" s="8"/>
      <c r="F38" s="8"/>
      <c r="G38" s="8"/>
      <c r="H38" s="1"/>
      <c r="I38" s="4"/>
      <c r="J38" s="13"/>
      <c r="K38" s="8"/>
      <c r="L38" s="4"/>
      <c r="M38" s="8"/>
      <c r="N38" s="8"/>
      <c r="O38" s="4"/>
      <c r="P38" s="4"/>
      <c r="Q38" s="9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</row>
    <row r="39" spans="1:155" x14ac:dyDescent="0.25">
      <c r="A39" s="12"/>
      <c r="B39" s="12"/>
      <c r="C39" s="11"/>
      <c r="D39" s="8"/>
      <c r="E39" s="8"/>
      <c r="F39" s="8"/>
      <c r="G39" s="8"/>
      <c r="H39" s="1"/>
      <c r="I39" s="4"/>
      <c r="J39" s="13"/>
      <c r="K39" s="8"/>
      <c r="L39" s="4"/>
      <c r="M39" s="8"/>
      <c r="N39" s="8"/>
      <c r="O39" s="4"/>
      <c r="P39" s="4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</row>
    <row r="40" spans="1:155" x14ac:dyDescent="0.25">
      <c r="A40" s="8"/>
      <c r="B40" s="10"/>
      <c r="C40" s="11"/>
      <c r="D40" s="8"/>
      <c r="E40" s="8"/>
      <c r="F40" s="8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</row>
    <row r="41" spans="1:155" x14ac:dyDescent="0.25">
      <c r="A41" s="8"/>
      <c r="B41" s="10"/>
      <c r="C41" s="11"/>
      <c r="D41" s="8"/>
      <c r="E41" s="8"/>
      <c r="F41" s="8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</row>
    <row r="42" spans="1:155" x14ac:dyDescent="0.25">
      <c r="A42" s="8"/>
      <c r="B42" s="10"/>
      <c r="C42" s="11"/>
      <c r="D42" s="8"/>
      <c r="E42" s="8"/>
      <c r="F42" s="8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</row>
    <row r="43" spans="1:155" x14ac:dyDescent="0.25">
      <c r="A43" s="8"/>
      <c r="B43" s="10"/>
      <c r="C43" s="11"/>
      <c r="D43" s="8"/>
      <c r="E43" s="8"/>
      <c r="F43" s="8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</row>
    <row r="44" spans="1:155" x14ac:dyDescent="0.25">
      <c r="A44" s="8"/>
      <c r="B44" s="10"/>
      <c r="C44" s="11"/>
      <c r="D44" s="8"/>
      <c r="E44" s="8"/>
      <c r="F44" s="8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</row>
    <row r="45" spans="1:15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</row>
    <row r="46" spans="1:15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</row>
    <row r="47" spans="1:15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</row>
    <row r="48" spans="1:15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</row>
    <row r="49" spans="1:15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</row>
    <row r="50" spans="1:15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</row>
    <row r="51" spans="1:15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</row>
    <row r="52" spans="1:15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</row>
    <row r="53" spans="1:15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</row>
    <row r="54" spans="1:15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</row>
    <row r="55" spans="1:15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</row>
    <row r="56" spans="1:15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</row>
    <row r="57" spans="1:15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</row>
    <row r="58" spans="1:15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</row>
    <row r="59" spans="1:15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</row>
    <row r="60" spans="1:15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</row>
    <row r="61" spans="1:15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</row>
    <row r="62" spans="1:15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</row>
    <row r="63" spans="1:15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</row>
    <row r="64" spans="1:15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</row>
    <row r="65" spans="1:15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</row>
    <row r="66" spans="1:15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</row>
    <row r="67" spans="1:15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</row>
    <row r="68" spans="1:15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</row>
    <row r="69" spans="1:15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</row>
    <row r="70" spans="1:15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</row>
    <row r="71" spans="1:15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</row>
    <row r="72" spans="1:15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</row>
    <row r="73" spans="1:15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</row>
    <row r="74" spans="1:15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</row>
    <row r="75" spans="1:15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</row>
    <row r="76" spans="1:15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</row>
    <row r="77" spans="1:15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</row>
    <row r="78" spans="1:15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</row>
    <row r="79" spans="1:15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</row>
    <row r="80" spans="1:15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</row>
    <row r="81" spans="1:15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</row>
    <row r="82" spans="1:15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</row>
    <row r="83" spans="1:15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</row>
    <row r="84" spans="1:15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</row>
    <row r="85" spans="1:15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</row>
    <row r="86" spans="1:15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</row>
    <row r="87" spans="1:15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</row>
    <row r="88" spans="1:15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</row>
    <row r="89" spans="1:15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</row>
    <row r="90" spans="1:15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</row>
    <row r="91" spans="1:15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</row>
    <row r="92" spans="1:15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</row>
    <row r="93" spans="1:15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</row>
    <row r="94" spans="1:15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</row>
    <row r="95" spans="1:15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</row>
    <row r="96" spans="1:15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</row>
    <row r="97" spans="1:15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</row>
    <row r="98" spans="1:15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</row>
    <row r="99" spans="1:15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</row>
    <row r="100" spans="1:15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</row>
    <row r="101" spans="1:15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</row>
    <row r="102" spans="1:15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</row>
    <row r="103" spans="1:15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</row>
    <row r="104" spans="1:15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</row>
    <row r="105" spans="1:15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</row>
    <row r="106" spans="1:15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</row>
    <row r="107" spans="1:15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</row>
    <row r="108" spans="1:15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</row>
    <row r="109" spans="1:15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</row>
    <row r="110" spans="1:15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</row>
    <row r="111" spans="1:15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</row>
    <row r="112" spans="1:15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</row>
    <row r="113" spans="1:15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</row>
    <row r="114" spans="1:15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</row>
    <row r="115" spans="1:15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</row>
    <row r="116" spans="1:15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</row>
    <row r="117" spans="1:15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</row>
    <row r="118" spans="1:15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</row>
    <row r="119" spans="1:15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</row>
    <row r="120" spans="1:15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</row>
    <row r="121" spans="1:15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</row>
    <row r="122" spans="1:15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</row>
    <row r="123" spans="1:15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</row>
    <row r="124" spans="1:15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</row>
    <row r="125" spans="1:15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</row>
    <row r="126" spans="1:15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</row>
    <row r="127" spans="1:15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</row>
    <row r="128" spans="1:15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</row>
    <row r="129" spans="1:15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</row>
    <row r="130" spans="1:15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</row>
    <row r="131" spans="1:15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</row>
    <row r="132" spans="1:15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</row>
    <row r="133" spans="1:15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</row>
    <row r="134" spans="1:15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</row>
    <row r="135" spans="1:15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</row>
    <row r="136" spans="1:15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</row>
    <row r="137" spans="1:15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</row>
    <row r="138" spans="1:15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</row>
    <row r="139" spans="1:15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</row>
    <row r="140" spans="1:15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</row>
    <row r="141" spans="1:15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</row>
    <row r="142" spans="1:15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</row>
    <row r="143" spans="1:15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</row>
    <row r="144" spans="1:15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</row>
    <row r="145" spans="1:15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</row>
    <row r="146" spans="1:15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</row>
    <row r="147" spans="1:15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</row>
    <row r="148" spans="1:15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</row>
    <row r="149" spans="1:15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</row>
    <row r="150" spans="1:15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</row>
    <row r="151" spans="1:15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</row>
    <row r="152" spans="1:15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</row>
    <row r="153" spans="1:15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</row>
    <row r="154" spans="1:15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</row>
    <row r="155" spans="1:15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</row>
    <row r="156" spans="1:15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</row>
    <row r="157" spans="1:15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</row>
    <row r="158" spans="1:15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</row>
    <row r="159" spans="1:15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</row>
    <row r="160" spans="1:15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</row>
    <row r="161" spans="1:15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</row>
    <row r="162" spans="1:15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</row>
    <row r="163" spans="1:15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</row>
    <row r="164" spans="1:15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</row>
    <row r="165" spans="1:15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</row>
    <row r="166" spans="1:15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</row>
    <row r="167" spans="1:15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</row>
    <row r="168" spans="1:15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</row>
    <row r="169" spans="1:15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</row>
    <row r="170" spans="1:15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</row>
    <row r="171" spans="1:15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</row>
    <row r="172" spans="1:15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</row>
    <row r="173" spans="1:15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</row>
    <row r="174" spans="1:15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</row>
    <row r="175" spans="1:15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</row>
    <row r="176" spans="1:15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</row>
    <row r="177" spans="1:15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</row>
    <row r="178" spans="1:15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</row>
    <row r="179" spans="1:15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</row>
    <row r="180" spans="1:15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</row>
    <row r="181" spans="1:15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</row>
    <row r="182" spans="1:15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</row>
    <row r="183" spans="1:15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</row>
    <row r="184" spans="1:15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</row>
    <row r="185" spans="1:15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</row>
    <row r="186" spans="1:15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</row>
    <row r="187" spans="1:15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</row>
    <row r="188" spans="1:15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</row>
    <row r="189" spans="1:15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</row>
    <row r="190" spans="1:15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</row>
    <row r="191" spans="1:15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</row>
    <row r="192" spans="1:15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</row>
    <row r="193" spans="1:15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</row>
    <row r="194" spans="1:15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</row>
    <row r="195" spans="1:15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</row>
    <row r="196" spans="1:15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</row>
    <row r="197" spans="1:15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</row>
    <row r="198" spans="1:15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</row>
    <row r="199" spans="1:15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</row>
    <row r="200" spans="1:15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</row>
    <row r="201" spans="1:15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</row>
    <row r="202" spans="1:15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</row>
    <row r="203" spans="1:15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</row>
    <row r="204" spans="1:15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</row>
    <row r="205" spans="1:15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</row>
    <row r="206" spans="1:15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</row>
    <row r="207" spans="1:15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</row>
    <row r="208" spans="1:15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</row>
    <row r="209" spans="1:15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</row>
    <row r="210" spans="1:15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</row>
    <row r="211" spans="1:15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</row>
    <row r="212" spans="1:15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</row>
    <row r="213" spans="1:15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</row>
    <row r="214" spans="1:15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</row>
    <row r="215" spans="1:15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</row>
    <row r="216" spans="1:15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</row>
    <row r="217" spans="1:15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</row>
    <row r="218" spans="1:15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</row>
    <row r="219" spans="1:15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</row>
    <row r="220" spans="1:15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</row>
    <row r="221" spans="1:15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</row>
    <row r="222" spans="1:15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</row>
    <row r="223" spans="1:15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</row>
    <row r="224" spans="1:15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</row>
    <row r="225" spans="1:15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</row>
    <row r="226" spans="1:15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</row>
    <row r="227" spans="1:15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</row>
    <row r="228" spans="1:15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</row>
    <row r="229" spans="1:15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</row>
    <row r="230" spans="1:15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</row>
    <row r="231" spans="1:15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</row>
    <row r="232" spans="1:15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</row>
    <row r="233" spans="1:15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</row>
    <row r="234" spans="1:15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</row>
    <row r="235" spans="1:15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</row>
    <row r="236" spans="1:15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</row>
    <row r="237" spans="1:15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</row>
    <row r="238" spans="1:15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</row>
    <row r="239" spans="1:15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</row>
    <row r="240" spans="1:15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</row>
    <row r="241" spans="1:15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</row>
    <row r="242" spans="1:15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</row>
    <row r="243" spans="1:15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</row>
    <row r="244" spans="1:15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</row>
    <row r="245" spans="1:15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</row>
    <row r="246" spans="1:15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</row>
    <row r="247" spans="1:15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</row>
    <row r="248" spans="1:15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</row>
    <row r="249" spans="1:15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</row>
    <row r="250" spans="1:15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</row>
    <row r="251" spans="1:15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</row>
    <row r="252" spans="1:15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</row>
    <row r="253" spans="1:15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</row>
    <row r="254" spans="1:15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</row>
    <row r="255" spans="1:15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</row>
    <row r="256" spans="1:15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</row>
    <row r="257" spans="1:15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</row>
    <row r="258" spans="1:15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</row>
    <row r="259" spans="1:15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</row>
    <row r="260" spans="1:15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</row>
    <row r="261" spans="1:15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</row>
    <row r="262" spans="1:15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</row>
    <row r="263" spans="1:15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</row>
    <row r="264" spans="1:15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</row>
    <row r="265" spans="1:15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</row>
    <row r="266" spans="1:15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</row>
    <row r="267" spans="1:15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</row>
    <row r="268" spans="1:15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</row>
    <row r="269" spans="1:15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</row>
    <row r="270" spans="1:15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</row>
    <row r="271" spans="1:15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</row>
    <row r="272" spans="1:15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</row>
    <row r="273" spans="1:15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</row>
    <row r="274" spans="1:15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</row>
    <row r="275" spans="1:15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</row>
    <row r="276" spans="1:15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</row>
    <row r="277" spans="1:15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</row>
    <row r="278" spans="1:15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</row>
    <row r="279" spans="1:15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</row>
    <row r="280" spans="1:15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</row>
    <row r="281" spans="1:15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</row>
    <row r="282" spans="1:15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</row>
    <row r="283" spans="1:15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</row>
    <row r="284" spans="1:15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</row>
    <row r="285" spans="1:15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</row>
    <row r="286" spans="1:15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</row>
    <row r="287" spans="1:15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</row>
    <row r="288" spans="1:15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</row>
    <row r="289" spans="1:15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</row>
    <row r="290" spans="1:15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</row>
    <row r="291" spans="1:15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</row>
    <row r="292" spans="1:15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</row>
    <row r="293" spans="1:15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</row>
    <row r="294" spans="1:15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</row>
    <row r="295" spans="1:15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</row>
    <row r="296" spans="1:15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</row>
    <row r="297" spans="1:15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</row>
    <row r="298" spans="1:15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</row>
    <row r="299" spans="1:15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</row>
    <row r="300" spans="1:15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</row>
    <row r="301" spans="1:15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</row>
    <row r="302" spans="1:15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</row>
    <row r="303" spans="1:15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</row>
    <row r="304" spans="1:15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</row>
    <row r="305" spans="1:15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</row>
    <row r="306" spans="1:15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</row>
    <row r="307" spans="1:15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</row>
    <row r="308" spans="1:15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</row>
    <row r="309" spans="1:15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</row>
    <row r="310" spans="1:15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</row>
    <row r="311" spans="1:15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</row>
    <row r="312" spans="1:15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</row>
    <row r="313" spans="1:15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</row>
    <row r="314" spans="1:15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</row>
  </sheetData>
  <mergeCells count="3">
    <mergeCell ref="A1:G1"/>
    <mergeCell ref="I1:Q1"/>
    <mergeCell ref="T4:V4"/>
  </mergeCells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e</vt:lpstr>
      <vt:lpstr>G7_</vt:lpstr>
      <vt:lpstr>nd</vt:lpstr>
      <vt:lpstr>nd_</vt:lpstr>
      <vt:lpstr>S</vt:lpstr>
      <vt:lpstr>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2018-05-10T00:11:42Z</dcterms:modified>
</cp:coreProperties>
</file>