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chi/Desktop/Foster Lab/"/>
    </mc:Choice>
  </mc:AlternateContent>
  <xr:revisionPtr revIDLastSave="0" documentId="13_ncr:1_{13F0102A-61DF-F043-BE01-D47089FE7715}" xr6:coauthVersionLast="47" xr6:coauthVersionMax="47" xr10:uidLastSave="{00000000-0000-0000-0000-000000000000}"/>
  <bookViews>
    <workbookView xWindow="380" yWindow="460" windowWidth="28040" windowHeight="16120" xr2:uid="{A317A79D-E77A-CE4A-955F-4F8E5EF73CC1}"/>
  </bookViews>
  <sheets>
    <sheet name="Sheet1" sheetId="1" r:id="rId1"/>
  </sheets>
  <definedNames>
    <definedName name="_xlchart.v1.10" hidden="1">Sheet1!$F$73</definedName>
    <definedName name="_xlchart.v1.11" hidden="1">Sheet1!$F$74:$F$80</definedName>
    <definedName name="_xlchart.v1.8" hidden="1">Sheet1!$D$73</definedName>
    <definedName name="_xlchart.v1.9" hidden="1">Sheet1!$D$74:$D$80</definedName>
    <definedName name="_xlchart.v2.4" hidden="1">Sheet1!$D$73</definedName>
    <definedName name="_xlchart.v2.5" hidden="1">Sheet1!$D$74:$D$80</definedName>
    <definedName name="_xlchart.v2.6" hidden="1">Sheet1!$F$73</definedName>
    <definedName name="_xlchart.v2.7" hidden="1">Sheet1!$F$74:$F$80</definedName>
    <definedName name="_xlchart.v5.0" hidden="1">Sheet1!$D$73</definedName>
    <definedName name="_xlchart.v5.1" hidden="1">Sheet1!$D$74:$D$80</definedName>
    <definedName name="_xlchart.v5.12" hidden="1">Sheet1!$D$73</definedName>
    <definedName name="_xlchart.v5.13" hidden="1">Sheet1!$D$74:$D$80</definedName>
    <definedName name="_xlchart.v5.14" hidden="1">Sheet1!$F$73</definedName>
    <definedName name="_xlchart.v5.15" hidden="1">Sheet1!$F$74:$F$80</definedName>
    <definedName name="_xlchart.v5.2" hidden="1">Sheet1!$F$73</definedName>
    <definedName name="_xlchart.v5.3" hidden="1">Sheet1!$F$74:$F$80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80" i="1"/>
  <c r="F78" i="1"/>
  <c r="F77" i="1"/>
  <c r="F76" i="1"/>
  <c r="F75" i="1"/>
  <c r="F74" i="1"/>
  <c r="D80" i="1"/>
  <c r="D79" i="1"/>
  <c r="D78" i="1"/>
  <c r="D77" i="1"/>
  <c r="D76" i="1"/>
  <c r="D75" i="1"/>
  <c r="K69" i="1"/>
  <c r="I70" i="1"/>
  <c r="I69" i="1"/>
  <c r="I68" i="1"/>
  <c r="I67" i="1"/>
  <c r="I66" i="1"/>
  <c r="F66" i="1"/>
  <c r="K66" i="1" s="1"/>
  <c r="F67" i="1"/>
  <c r="K67" i="1" s="1"/>
  <c r="D66" i="1"/>
  <c r="F69" i="1" s="1"/>
  <c r="F60" i="1"/>
  <c r="F61" i="1"/>
  <c r="F62" i="1"/>
  <c r="F63" i="1"/>
  <c r="F59" i="1"/>
  <c r="D63" i="1"/>
  <c r="D62" i="1"/>
  <c r="D61" i="1"/>
  <c r="D60" i="1"/>
  <c r="D59" i="1"/>
  <c r="D26" i="1"/>
  <c r="D27" i="1"/>
  <c r="D28" i="1"/>
  <c r="D25" i="1"/>
  <c r="A54" i="1"/>
  <c r="D51" i="1"/>
  <c r="D52" i="1"/>
  <c r="D53" i="1"/>
  <c r="D54" i="1"/>
  <c r="D50" i="1"/>
  <c r="C3" i="1"/>
  <c r="C4" i="1"/>
  <c r="C5" i="1"/>
  <c r="C2" i="1"/>
  <c r="B20" i="1"/>
  <c r="B15" i="1"/>
  <c r="F68" i="1" l="1"/>
  <c r="K68" i="1" s="1"/>
  <c r="F70" i="1" l="1"/>
  <c r="K70" i="1" s="1"/>
</calcChain>
</file>

<file path=xl/sharedStrings.xml><?xml version="1.0" encoding="utf-8"?>
<sst xmlns="http://schemas.openxmlformats.org/spreadsheetml/2006/main" count="44" uniqueCount="24">
  <si>
    <t>Nanodrop concentrations (ug/ul)</t>
  </si>
  <si>
    <t>10000 cells</t>
  </si>
  <si>
    <t xml:space="preserve">average </t>
  </si>
  <si>
    <t>10 cells</t>
  </si>
  <si>
    <t>average</t>
  </si>
  <si>
    <t>https://chemistry-europe.onlinelibrary.wiley.com/doi/full/10.1002/ansa.202000152</t>
  </si>
  <si>
    <t>one cell contains about 200 picograms of proteins</t>
  </si>
  <si>
    <t>Protein Amount (ng)</t>
  </si>
  <si>
    <t>Cell numbers</t>
  </si>
  <si>
    <t>*in 10ul recon. buffer</t>
  </si>
  <si>
    <t>Nanodrop concentrations (ug/ul)*</t>
  </si>
  <si>
    <t>Total protein calculated (ng)</t>
  </si>
  <si>
    <t>Cells</t>
  </si>
  <si>
    <t>cell #s</t>
  </si>
  <si>
    <t>volume (ul)</t>
  </si>
  <si>
    <t>total amount (ug)</t>
  </si>
  <si>
    <t>Protein Amount (ug)</t>
  </si>
  <si>
    <t>Protein (Actual ug)</t>
  </si>
  <si>
    <t>Protein (Reference ug)</t>
  </si>
  <si>
    <t>Theoretical (ug)</t>
  </si>
  <si>
    <t>total cell #</t>
  </si>
  <si>
    <t>cell/ul</t>
  </si>
  <si>
    <t>total cell number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</si>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</sst>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Alignment="1">
      <alignment vertical="center"/>
    </xf>
    <xf numFmtId="49" fontId="0" fillId="0" borderId="0" xfId="0" applyNumberFormat="1"/>
    <xf numFmtId="15" fontId="0" fillId="0" borderId="0" xfId="0" applyNumberFormat="1"/>
    <xf numFmtId="3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 concentration (ug/ul)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Nanodrop concentrations (ug/ul)*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@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9.4999999999999998E-3</c:v>
                </c:pt>
                <c:pt idx="1">
                  <c:v>8.9999999999999993E-3</c:v>
                </c:pt>
                <c:pt idx="2">
                  <c:v>5.0000000000000001E-3</c:v>
                </c:pt>
                <c:pt idx="3">
                  <c:v>1.7333333333333336E-2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7-3D4E-B27A-8A45E80E90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7870208"/>
        <c:axId val="1265032400"/>
      </c:barChart>
      <c:catAx>
        <c:axId val="12378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32400"/>
        <c:crosses val="autoZero"/>
        <c:auto val="1"/>
        <c:lblAlgn val="ctr"/>
        <c:lblOffset val="100"/>
        <c:noMultiLvlLbl val="1"/>
      </c:catAx>
      <c:valAx>
        <c:axId val="12650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Nanodrop concentrarions (ug/ul)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protein amount calculated (ng)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Total protein calculated (ng)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@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95</c:v>
                </c:pt>
                <c:pt idx="1">
                  <c:v>90</c:v>
                </c:pt>
                <c:pt idx="2">
                  <c:v>50</c:v>
                </c:pt>
                <c:pt idx="3">
                  <c:v>173.33333333333337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B-3340-AD68-6A64DF6E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4073296"/>
        <c:axId val="1338832496"/>
      </c:barChart>
      <c:catAx>
        <c:axId val="135407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2496"/>
        <c:crosses val="autoZero"/>
        <c:auto val="1"/>
        <c:lblAlgn val="ctr"/>
        <c:lblOffset val="100"/>
        <c:noMultiLvlLbl val="0"/>
      </c:catAx>
      <c:valAx>
        <c:axId val="13388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amount (ng)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p</a:t>
            </a:r>
            <a:r>
              <a:rPr lang="en-US"/>
              <a:t>rotein amount (ng)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Sheet1!$N$6:$N$9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Sheet1!$O$6:$O$9</c:f>
              <c:numCache>
                <c:formatCode>General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2-B94F-A4D1-41342EF2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4126880"/>
        <c:axId val="1338817504"/>
      </c:barChart>
      <c:catAx>
        <c:axId val="131412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17504"/>
        <c:crosses val="autoZero"/>
        <c:auto val="1"/>
        <c:lblAlgn val="ctr"/>
        <c:lblOffset val="100"/>
        <c:noMultiLvlLbl val="0"/>
      </c:catAx>
      <c:valAx>
        <c:axId val="1338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protein amount (ng)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protein</a:t>
            </a:r>
            <a:r>
              <a:rPr lang="en-US" baseline="0"/>
              <a:t> </a:t>
            </a:r>
            <a:r>
              <a:rPr lang="en-US"/>
              <a:t>(ug)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Protein (Actual ug)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Sheet1!$A$25:$A$28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  <c:pt idx="3">
                  <c:v>264000</c:v>
                </c:pt>
              </c:numCache>
            </c:numRef>
          </c:cat>
          <c:val>
            <c:numRef>
              <c:f>Sheet1!$B$25:$B$28</c:f>
              <c:numCache>
                <c:formatCode>General</c:formatCode>
                <c:ptCount val="4"/>
                <c:pt idx="0">
                  <c:v>5.9</c:v>
                </c:pt>
                <c:pt idx="1">
                  <c:v>9.6</c:v>
                </c:pt>
                <c:pt idx="2">
                  <c:v>16.600000000000001</c:v>
                </c:pt>
                <c:pt idx="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8-1143-8AF2-0C7DA4BA755C}"/>
            </c:ext>
          </c:extLst>
        </c:ser>
        <c:ser>
          <c:idx val="2"/>
          <c:order val="1"/>
          <c:tx>
            <c:strRef>
              <c:f>Sheet1!$C$24</c:f>
              <c:strCache>
                <c:ptCount val="1"/>
                <c:pt idx="0">
                  <c:v>Protein (Reference ug)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Sheet1!$A$25:$A$28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  <c:pt idx="3">
                  <c:v>264000</c:v>
                </c:pt>
              </c:numCache>
            </c:numRef>
          </c:cat>
          <c:val>
            <c:numRef>
              <c:f>Sheet1!$C$25:$C$28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75</c:v>
                </c:pt>
                <c:pt idx="3">
                  <c:v>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8-1143-8AF2-0C7DA4BA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4073296"/>
        <c:axId val="1338832496"/>
      </c:barChart>
      <c:catAx>
        <c:axId val="135407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2496"/>
        <c:crosses val="autoZero"/>
        <c:auto val="1"/>
        <c:lblAlgn val="ctr"/>
        <c:lblOffset val="100"/>
        <c:noMultiLvlLbl val="0"/>
      </c:catAx>
      <c:valAx>
        <c:axId val="13388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amount (ug)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Protein (Actual ug)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Sheet1!$A$25:$A$28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  <c:pt idx="3">
                  <c:v>264000</c:v>
                </c:pt>
              </c:numCache>
            </c:numRef>
          </c:xVal>
          <c:yVal>
            <c:numRef>
              <c:f>Sheet1!$B$25:$B$28</c:f>
              <c:numCache>
                <c:formatCode>General</c:formatCode>
                <c:ptCount val="4"/>
                <c:pt idx="0">
                  <c:v>5.9</c:v>
                </c:pt>
                <c:pt idx="1">
                  <c:v>9.6</c:v>
                </c:pt>
                <c:pt idx="2">
                  <c:v>16.600000000000001</c:v>
                </c:pt>
                <c:pt idx="3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1-4A41-AD04-3F55DAB78BA9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Protein (Reference ug)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Sheet1!$A$25:$A$28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  <c:pt idx="3">
                  <c:v>264000</c:v>
                </c:pt>
              </c:numCache>
            </c:numRef>
          </c:xVal>
          <c:yVal>
            <c:numRef>
              <c:f>Sheet1!$C$25:$C$28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75</c:v>
                </c:pt>
                <c:pt idx="3">
                  <c:v>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1-4A41-AD04-3F55DAB7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588784"/>
        <c:axId val="2031590432"/>
      </c:scatterChart>
      <c:valAx>
        <c:axId val="20315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90432"/>
        <c:crosses val="autoZero"/>
        <c:crossBetween val="midCat"/>
      </c:valAx>
      <c:valAx>
        <c:axId val="20315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protein</a:t>
            </a:r>
            <a:r>
              <a:rPr lang="en-US" baseline="0"/>
              <a:t> </a:t>
            </a:r>
            <a:r>
              <a:rPr lang="en-US"/>
              <a:t>(ug)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total amount (ug)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Sheet1!$A$50:$A$54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50000</c:v>
                </c:pt>
                <c:pt idx="4">
                  <c:v>5280000</c:v>
                </c:pt>
              </c:numCache>
            </c:numRef>
          </c:cat>
          <c:val>
            <c:numRef>
              <c:f>Sheet1!$D$50:$D$54</c:f>
              <c:numCache>
                <c:formatCode>General</c:formatCode>
                <c:ptCount val="5"/>
                <c:pt idx="0">
                  <c:v>1.2500000000000001E-2</c:v>
                </c:pt>
                <c:pt idx="1">
                  <c:v>0.05</c:v>
                </c:pt>
                <c:pt idx="2">
                  <c:v>0.16</c:v>
                </c:pt>
                <c:pt idx="3">
                  <c:v>0.51</c:v>
                </c:pt>
                <c:pt idx="4">
                  <c:v>209.39999999999998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2-F742-A293-5AB9868688F1}"/>
            </c:ext>
          </c:extLst>
        </c:ser>
        <c:ser>
          <c:idx val="2"/>
          <c:order val="1"/>
          <c:tx>
            <c:strRef>
              <c:f>Sheet1!$F$49</c:f>
              <c:strCache>
                <c:ptCount val="1"/>
                <c:pt idx="0">
                  <c:v>Protein Amount (ug)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Sheet1!$A$50:$A$54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50000</c:v>
                </c:pt>
                <c:pt idx="4">
                  <c:v>5280000</c:v>
                </c:pt>
              </c:numCache>
            </c:numRef>
          </c:cat>
          <c:val>
            <c:numRef>
              <c:f>Sheet1!$F$50:$F$54</c:f>
              <c:numCache>
                <c:formatCode>General</c:formatCode>
                <c:ptCount val="5"/>
                <c:pt idx="0">
                  <c:v>0.02</c:v>
                </c:pt>
                <c:pt idx="1">
                  <c:v>0.2</c:v>
                </c:pt>
                <c:pt idx="2">
                  <c:v>2</c:v>
                </c:pt>
                <c:pt idx="3">
                  <c:v>10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2-F742-A293-5AB98686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4073296"/>
        <c:axId val="1338832496"/>
      </c:barChart>
      <c:catAx>
        <c:axId val="135407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2496"/>
        <c:crosses val="autoZero"/>
        <c:auto val="1"/>
        <c:lblAlgn val="ctr"/>
        <c:lblOffset val="100"/>
        <c:noMultiLvlLbl val="0"/>
      </c:catAx>
      <c:valAx>
        <c:axId val="13388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amount (ug)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protein</a:t>
            </a:r>
            <a:r>
              <a:rPr lang="en-US" baseline="0"/>
              <a:t> </a:t>
            </a:r>
            <a:r>
              <a:rPr lang="en-US"/>
              <a:t>(ug)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total amount (ug)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Sheet1!$A$50:$A$53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50000</c:v>
                </c:pt>
              </c:numCache>
            </c:numRef>
          </c:cat>
          <c:val>
            <c:numRef>
              <c:f>Sheet1!$D$50:$D$53</c:f>
              <c:numCache>
                <c:formatCode>General</c:formatCode>
                <c:ptCount val="4"/>
                <c:pt idx="0">
                  <c:v>1.2500000000000001E-2</c:v>
                </c:pt>
                <c:pt idx="1">
                  <c:v>0.05</c:v>
                </c:pt>
                <c:pt idx="2">
                  <c:v>0.16</c:v>
                </c:pt>
                <c:pt idx="3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A-8746-9571-0A64329C1D85}"/>
            </c:ext>
          </c:extLst>
        </c:ser>
        <c:ser>
          <c:idx val="2"/>
          <c:order val="1"/>
          <c:tx>
            <c:strRef>
              <c:f>Sheet1!$F$49</c:f>
              <c:strCache>
                <c:ptCount val="1"/>
                <c:pt idx="0">
                  <c:v>Protein Amount (ug)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Sheet1!$A$50:$A$53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 formatCode="#,##0">
                  <c:v>10000</c:v>
                </c:pt>
                <c:pt idx="3" formatCode="#,##0">
                  <c:v>50000</c:v>
                </c:pt>
              </c:numCache>
            </c:numRef>
          </c:cat>
          <c:val>
            <c:numRef>
              <c:f>Sheet1!$F$50:$F$53</c:f>
              <c:numCache>
                <c:formatCode>General</c:formatCode>
                <c:ptCount val="4"/>
                <c:pt idx="0">
                  <c:v>0.02</c:v>
                </c:pt>
                <c:pt idx="1">
                  <c:v>0.2</c:v>
                </c:pt>
                <c:pt idx="2">
                  <c:v>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A-8746-9571-0A64329C1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4073296"/>
        <c:axId val="1338832496"/>
      </c:barChart>
      <c:catAx>
        <c:axId val="135407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32496"/>
        <c:crosses val="autoZero"/>
        <c:auto val="1"/>
        <c:lblAlgn val="ctr"/>
        <c:lblOffset val="100"/>
        <c:noMultiLvlLbl val="0"/>
      </c:catAx>
      <c:valAx>
        <c:axId val="13388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amount (ug)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</a:t>
            </a:r>
            <a:r>
              <a:rPr lang="en-US" baseline="0"/>
              <a:t> amount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Sheet1!$I$65</c:f>
              <c:strCache>
                <c:ptCount val="1"/>
                <c:pt idx="0">
                  <c:v>total amount (ug)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Sheet1!$F$66:$F$70</c:f>
              <c:numCache>
                <c:formatCode>#,##0</c:formatCode>
                <c:ptCount val="5"/>
                <c:pt idx="0">
                  <c:v>1361.3333333333333</c:v>
                </c:pt>
                <c:pt idx="1">
                  <c:v>6806.666666666667</c:v>
                </c:pt>
                <c:pt idx="2" formatCode="0">
                  <c:v>13613.333333333334</c:v>
                </c:pt>
                <c:pt idx="3" formatCode="General">
                  <c:v>40840</c:v>
                </c:pt>
                <c:pt idx="4">
                  <c:v>59898.666666666672</c:v>
                </c:pt>
              </c:numCache>
            </c:numRef>
          </c:cat>
          <c:val>
            <c:numRef>
              <c:f>Sheet1!$I$66:$I$70</c:f>
              <c:numCache>
                <c:formatCode>General</c:formatCode>
                <c:ptCount val="5"/>
                <c:pt idx="0">
                  <c:v>0.38479999999999998</c:v>
                </c:pt>
                <c:pt idx="1">
                  <c:v>1.6103999999999998</c:v>
                </c:pt>
                <c:pt idx="2">
                  <c:v>4.2504</c:v>
                </c:pt>
                <c:pt idx="3">
                  <c:v>12.8</c:v>
                </c:pt>
                <c:pt idx="4">
                  <c:v>17.948799999999999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6-CC43-AFAF-4C7FE5447F3B}"/>
            </c:ext>
          </c:extLst>
        </c:ser>
        <c:ser>
          <c:idx val="1"/>
          <c:order val="1"/>
          <c:tx>
            <c:strRef>
              <c:f>Sheet1!$K$65</c:f>
              <c:strCache>
                <c:ptCount val="1"/>
                <c:pt idx="0">
                  <c:v>Theoretical (ug)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Sheet1!$F$66:$F$70</c:f>
              <c:numCache>
                <c:formatCode>#,##0</c:formatCode>
                <c:ptCount val="5"/>
                <c:pt idx="0">
                  <c:v>1361.3333333333333</c:v>
                </c:pt>
                <c:pt idx="1">
                  <c:v>6806.666666666667</c:v>
                </c:pt>
                <c:pt idx="2" formatCode="0">
                  <c:v>13613.333333333334</c:v>
                </c:pt>
                <c:pt idx="3" formatCode="General">
                  <c:v>40840</c:v>
                </c:pt>
                <c:pt idx="4">
                  <c:v>59898.666666666672</c:v>
                </c:pt>
              </c:numCache>
            </c:numRef>
          </c:cat>
          <c:val>
            <c:numRef>
              <c:f>Sheet1!$K$66:$K$70</c:f>
              <c:numCache>
                <c:formatCode>General</c:formatCode>
                <c:ptCount val="5"/>
                <c:pt idx="0">
                  <c:v>0.40839999999999999</c:v>
                </c:pt>
                <c:pt idx="1">
                  <c:v>2.0419999999999998</c:v>
                </c:pt>
                <c:pt idx="2">
                  <c:v>4.0839999999999996</c:v>
                </c:pt>
                <c:pt idx="3">
                  <c:v>12.252000000000001</c:v>
                </c:pt>
                <c:pt idx="4">
                  <c:v>17.969600000000003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6-CC43-AFAF-4C7FE544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477728"/>
        <c:axId val="1878479376"/>
      </c:barChart>
      <c:catAx>
        <c:axId val="187847772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9376"/>
        <c:crosses val="autoZero"/>
        <c:auto val="1"/>
        <c:lblAlgn val="ctr"/>
        <c:lblOffset val="100"/>
        <c:noMultiLvlLbl val="0"/>
      </c:catAx>
      <c:valAx>
        <c:axId val="18784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</a:t>
            </a:r>
            <a:r>
              <a:rPr lang="en-US" baseline="0"/>
              <a:t> amount comparison - Feb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Sheet1!$D$73</c:f>
              <c:strCache>
                <c:ptCount val="1"/>
                <c:pt idx="0">
                  <c:v>total amount (ug)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Sheet1!$D$74:$D$80</c:f>
              <c:numCache>
                <c:formatCode>General</c:formatCode>
                <c:ptCount val="7"/>
                <c:pt idx="0">
                  <c:v>0</c:v>
                </c:pt>
                <c:pt idx="1">
                  <c:v>1.75</c:v>
                </c:pt>
                <c:pt idx="2">
                  <c:v>2</c:v>
                </c:pt>
                <c:pt idx="3">
                  <c:v>5.36</c:v>
                </c:pt>
                <c:pt idx="4">
                  <c:v>6.6400000000000006</c:v>
                </c:pt>
                <c:pt idx="5">
                  <c:v>18.7</c:v>
                </c:pt>
                <c:pt idx="6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9-364D-AD6B-39C88E71201F}"/>
            </c:ext>
          </c:extLst>
        </c:ser>
        <c:ser>
          <c:idx val="1"/>
          <c:order val="1"/>
          <c:tx>
            <c:strRef>
              <c:f>Sheet1!$F$73</c:f>
              <c:strCache>
                <c:ptCount val="1"/>
                <c:pt idx="0">
                  <c:v>Theoretical (ug)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Sheet1!$F$74:$F$80</c:f>
              <c:numCache>
                <c:formatCode>General</c:formatCode>
                <c:ptCount val="7"/>
                <c:pt idx="0">
                  <c:v>0.79679999999999995</c:v>
                </c:pt>
                <c:pt idx="1">
                  <c:v>1.992</c:v>
                </c:pt>
                <c:pt idx="2">
                  <c:v>3.984</c:v>
                </c:pt>
                <c:pt idx="3">
                  <c:v>7.968</c:v>
                </c:pt>
                <c:pt idx="4">
                  <c:v>7.968</c:v>
                </c:pt>
                <c:pt idx="5">
                  <c:v>19.920000000000002</c:v>
                </c:pt>
                <c:pt idx="6">
                  <c:v>19.920000000000002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9-364D-AD6B-39C88E71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264127"/>
        <c:axId val="1575265775"/>
      </c:barChart>
      <c:catAx>
        <c:axId val="15752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65775"/>
        <c:crosses val="autoZero"/>
        <c:auto val="1"/>
        <c:lblAlgn val="ctr"/>
        <c:lblOffset val="100"/>
        <c:noMultiLvlLbl val="0"/>
      </c:catAx>
      <c:valAx>
        <c:axId val="15752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380495</xdr:colOff>
      <xdr:row>4</xdr:row>
      <xdr:rowOff>77661</xdr:rowOff>
    </xdr:from>
    <xdr:to>
      <xdr:col>9</xdr:col>
      <xdr:colOff>819938</xdr:colOff>
      <xdr:row>17</xdr:row>
      <xdr:rowOff>179261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93F04-8DF7-AA29-F697-08D1A2DC6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343911</xdr:colOff>
      <xdr:row>17</xdr:row>
      <xdr:rowOff>196232</xdr:rowOff>
    </xdr:from>
    <xdr:to>
      <xdr:col>9</xdr:col>
      <xdr:colOff>813699</xdr:colOff>
      <xdr:row>31</xdr:row>
      <xdr:rowOff>107220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4E1C51-5BE4-47E4-4A97-A35F3B5C0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11238</xdr:colOff>
      <xdr:row>18</xdr:row>
      <xdr:rowOff>0</xdr:rowOff>
    </xdr:from>
    <xdr:to>
      <xdr:col>15</xdr:col>
      <xdr:colOff>413592</xdr:colOff>
      <xdr:row>31</xdr:row>
      <xdr:rowOff>113289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CFC91DA-B477-DD45-B353-8B8F36C50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107508</xdr:rowOff>
    </xdr:from>
    <xdr:to>
      <xdr:col>5</xdr:col>
      <xdr:colOff>447702</xdr:colOff>
      <xdr:row>46</xdr:row>
      <xdr:rowOff>18494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6E960-F712-4448-8E0A-906A09B95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447261</xdr:colOff>
      <xdr:row>32</xdr:row>
      <xdr:rowOff>64052</xdr:rowOff>
    </xdr:from>
    <xdr:to>
      <xdr:col>11</xdr:col>
      <xdr:colOff>49696</xdr:colOff>
      <xdr:row>46</xdr:row>
      <xdr:rowOff>24295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DD8DE-5BC2-45E2-3A07-D977B845E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810639</xdr:colOff>
      <xdr:row>47</xdr:row>
      <xdr:rowOff>40532</xdr:rowOff>
    </xdr:from>
    <xdr:to>
      <xdr:col>14</xdr:col>
      <xdr:colOff>191000</xdr:colOff>
      <xdr:row>60</xdr:row>
      <xdr:rowOff>154178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971655-B501-6346-954D-B3FEA502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243191</xdr:colOff>
      <xdr:row>47</xdr:row>
      <xdr:rowOff>67553</xdr:rowOff>
    </xdr:from>
    <xdr:to>
      <xdr:col>21</xdr:col>
      <xdr:colOff>515255</xdr:colOff>
      <xdr:row>60</xdr:row>
      <xdr:rowOff>181199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BABB38-6BC1-314C-B0D2-2F3A99833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625542</xdr:colOff>
      <xdr:row>61</xdr:row>
      <xdr:rowOff>101059</xdr:rowOff>
    </xdr:from>
    <xdr:to>
      <xdr:col>17</xdr:col>
      <xdr:colOff>185095</xdr:colOff>
      <xdr:row>75</xdr:row>
      <xdr:rowOff>7025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B4FB4-63C6-5B49-78AF-EA3971A47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612033</xdr:colOff>
      <xdr:row>75</xdr:row>
      <xdr:rowOff>40263</xdr:rowOff>
    </xdr:from>
    <xdr:to>
      <xdr:col>17</xdr:col>
      <xdr:colOff>171586</xdr:colOff>
      <xdr:row>88</xdr:row>
      <xdr:rowOff>148888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8C4A08-C05A-8474-F044-1EFCD55CF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hemistry-europe.onlinelibrary.wiley.com/doi/full/10.1002/ansa.2020001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E88D-D28E-334F-BD6F-3666DB1C5F51}">
  <dimension ref="A1:O80"/>
  <sheetViews>
    <sheetView tabSelected="1" topLeftCell="A61" zoomScale="94" workbookViewId="0">
      <selection activeCell="S83" sqref="S83"/>
    </sheetView>
  </sheetViews>
  <sheetFormatPr baseColWidth="10" defaultRowHeight="16" x14ac:dyDescent="0.2"/>
  <cols>
    <col min="1" max="1" width="13.1640625" customWidth="1"/>
    <col min="2" max="2" width="27.83203125" customWidth="1"/>
    <col min="14" max="14" width="11.6640625" customWidth="1"/>
  </cols>
  <sheetData>
    <row r="1" spans="1:15" x14ac:dyDescent="0.2">
      <c r="A1" t="s">
        <v>8</v>
      </c>
      <c r="B1" t="s">
        <v>10</v>
      </c>
      <c r="C1" t="s">
        <v>11</v>
      </c>
      <c r="N1" s="1" t="s">
        <v>5</v>
      </c>
    </row>
    <row r="2" spans="1:15" x14ac:dyDescent="0.2">
      <c r="A2" s="2">
        <v>10</v>
      </c>
      <c r="B2">
        <v>9.4999999999999998E-3</v>
      </c>
      <c r="C2">
        <f>B2*10*1000</f>
        <v>95</v>
      </c>
      <c r="N2" t="s">
        <v>6</v>
      </c>
    </row>
    <row r="3" spans="1:15" x14ac:dyDescent="0.2">
      <c r="A3" s="2">
        <v>100</v>
      </c>
      <c r="B3">
        <v>8.9999999999999993E-3</v>
      </c>
      <c r="C3">
        <f t="shared" ref="C3:C5" si="0">B3*10*1000</f>
        <v>90</v>
      </c>
    </row>
    <row r="4" spans="1:15" x14ac:dyDescent="0.2">
      <c r="A4" s="2">
        <v>1000</v>
      </c>
      <c r="B4">
        <v>5.0000000000000001E-3</v>
      </c>
      <c r="C4">
        <f t="shared" si="0"/>
        <v>50</v>
      </c>
      <c r="N4" t="s">
        <v>8</v>
      </c>
      <c r="O4" t="s">
        <v>7</v>
      </c>
    </row>
    <row r="5" spans="1:15" x14ac:dyDescent="0.2">
      <c r="A5" s="2">
        <v>10000</v>
      </c>
      <c r="B5">
        <v>1.7333333333333336E-2</v>
      </c>
      <c r="C5">
        <f t="shared" si="0"/>
        <v>173.33333333333337</v>
      </c>
      <c r="N5">
        <v>1</v>
      </c>
      <c r="O5">
        <v>0.2</v>
      </c>
    </row>
    <row r="6" spans="1:15" x14ac:dyDescent="0.2">
      <c r="B6" t="s">
        <v>9</v>
      </c>
      <c r="N6">
        <v>10</v>
      </c>
      <c r="O6">
        <v>2</v>
      </c>
    </row>
    <row r="7" spans="1:15" x14ac:dyDescent="0.2">
      <c r="N7">
        <v>100</v>
      </c>
      <c r="O7">
        <v>20</v>
      </c>
    </row>
    <row r="8" spans="1:15" x14ac:dyDescent="0.2">
      <c r="A8" t="s">
        <v>1</v>
      </c>
      <c r="B8" t="s">
        <v>0</v>
      </c>
      <c r="N8">
        <v>1000</v>
      </c>
      <c r="O8">
        <v>200</v>
      </c>
    </row>
    <row r="9" spans="1:15" x14ac:dyDescent="0.2">
      <c r="B9">
        <v>2.5000000000000001E-2</v>
      </c>
      <c r="N9">
        <v>10000</v>
      </c>
      <c r="O9">
        <v>2000</v>
      </c>
    </row>
    <row r="10" spans="1:15" x14ac:dyDescent="0.2">
      <c r="B10">
        <v>1.9E-2</v>
      </c>
    </row>
    <row r="11" spans="1:15" x14ac:dyDescent="0.2">
      <c r="B11">
        <v>8.9999999999999993E-3</v>
      </c>
    </row>
    <row r="12" spans="1:15" x14ac:dyDescent="0.2">
      <c r="B12">
        <v>1.7000000000000001E-2</v>
      </c>
    </row>
    <row r="13" spans="1:15" x14ac:dyDescent="0.2">
      <c r="B13">
        <v>1.6E-2</v>
      </c>
    </row>
    <row r="14" spans="1:15" x14ac:dyDescent="0.2">
      <c r="B14">
        <v>1.7999999999999999E-2</v>
      </c>
    </row>
    <row r="15" spans="1:15" x14ac:dyDescent="0.2">
      <c r="A15" t="s">
        <v>2</v>
      </c>
      <c r="B15">
        <f>AVERAGE(B9:B14)</f>
        <v>1.7333333333333336E-2</v>
      </c>
    </row>
    <row r="17" spans="1:4" x14ac:dyDescent="0.2">
      <c r="A17" t="s">
        <v>3</v>
      </c>
      <c r="B17" t="s">
        <v>0</v>
      </c>
    </row>
    <row r="18" spans="1:4" x14ac:dyDescent="0.2">
      <c r="B18">
        <v>1.0999999999999999E-2</v>
      </c>
    </row>
    <row r="19" spans="1:4" x14ac:dyDescent="0.2">
      <c r="B19">
        <v>8.0000000000000002E-3</v>
      </c>
    </row>
    <row r="20" spans="1:4" x14ac:dyDescent="0.2">
      <c r="A20" t="s">
        <v>4</v>
      </c>
      <c r="B20">
        <f>AVERAGE(B18:B19)</f>
        <v>9.4999999999999998E-3</v>
      </c>
    </row>
    <row r="23" spans="1:4" x14ac:dyDescent="0.2">
      <c r="A23" s="3">
        <v>44909</v>
      </c>
    </row>
    <row r="24" spans="1:4" x14ac:dyDescent="0.2">
      <c r="A24" t="s">
        <v>12</v>
      </c>
      <c r="B24" t="s">
        <v>17</v>
      </c>
      <c r="C24" t="s">
        <v>18</v>
      </c>
    </row>
    <row r="25" spans="1:4" x14ac:dyDescent="0.2">
      <c r="A25">
        <v>50000</v>
      </c>
      <c r="B25">
        <v>5.9</v>
      </c>
      <c r="C25">
        <v>15</v>
      </c>
      <c r="D25">
        <f>B25/C25</f>
        <v>0.39333333333333337</v>
      </c>
    </row>
    <row r="26" spans="1:4" x14ac:dyDescent="0.2">
      <c r="A26">
        <v>100000</v>
      </c>
      <c r="B26">
        <v>9.6</v>
      </c>
      <c r="C26">
        <v>30</v>
      </c>
      <c r="D26">
        <f t="shared" ref="D26:D28" si="1">B26/C26</f>
        <v>0.32</v>
      </c>
    </row>
    <row r="27" spans="1:4" x14ac:dyDescent="0.2">
      <c r="A27">
        <v>250000</v>
      </c>
      <c r="B27">
        <v>16.600000000000001</v>
      </c>
      <c r="C27">
        <v>75</v>
      </c>
      <c r="D27">
        <f t="shared" si="1"/>
        <v>0.22133333333333335</v>
      </c>
    </row>
    <row r="28" spans="1:4" x14ac:dyDescent="0.2">
      <c r="A28">
        <v>264000</v>
      </c>
      <c r="B28">
        <v>112</v>
      </c>
      <c r="C28">
        <v>79.2</v>
      </c>
      <c r="D28">
        <f t="shared" si="1"/>
        <v>1.4141414141414141</v>
      </c>
    </row>
    <row r="48" spans="1:1" x14ac:dyDescent="0.2">
      <c r="A48" s="3">
        <v>44936</v>
      </c>
    </row>
    <row r="49" spans="1:6" x14ac:dyDescent="0.2">
      <c r="A49" t="s">
        <v>13</v>
      </c>
      <c r="B49" t="s">
        <v>0</v>
      </c>
      <c r="C49" t="s">
        <v>14</v>
      </c>
      <c r="D49" t="s">
        <v>15</v>
      </c>
      <c r="F49" t="s">
        <v>16</v>
      </c>
    </row>
    <row r="50" spans="1:6" x14ac:dyDescent="0.2">
      <c r="A50">
        <v>100</v>
      </c>
      <c r="B50">
        <v>2.5000000000000001E-3</v>
      </c>
      <c r="C50">
        <v>5</v>
      </c>
      <c r="D50">
        <f>B50*C50</f>
        <v>1.2500000000000001E-2</v>
      </c>
      <c r="F50">
        <v>0.02</v>
      </c>
    </row>
    <row r="51" spans="1:6" x14ac:dyDescent="0.2">
      <c r="A51">
        <v>1000</v>
      </c>
      <c r="B51">
        <v>5.0000000000000001E-3</v>
      </c>
      <c r="C51">
        <v>10</v>
      </c>
      <c r="D51">
        <f t="shared" ref="D51:D54" si="2">B51*C51</f>
        <v>0.05</v>
      </c>
      <c r="F51">
        <v>0.2</v>
      </c>
    </row>
    <row r="52" spans="1:6" x14ac:dyDescent="0.2">
      <c r="A52" s="4">
        <v>10000</v>
      </c>
      <c r="B52">
        <v>8.0000000000000002E-3</v>
      </c>
      <c r="C52">
        <v>20</v>
      </c>
      <c r="D52">
        <f t="shared" si="2"/>
        <v>0.16</v>
      </c>
      <c r="F52">
        <v>2</v>
      </c>
    </row>
    <row r="53" spans="1:6" x14ac:dyDescent="0.2">
      <c r="A53" s="4">
        <v>50000</v>
      </c>
      <c r="B53">
        <v>1.7000000000000001E-2</v>
      </c>
      <c r="C53">
        <v>30</v>
      </c>
      <c r="D53">
        <f t="shared" si="2"/>
        <v>0.51</v>
      </c>
      <c r="F53">
        <v>10</v>
      </c>
    </row>
    <row r="54" spans="1:6" x14ac:dyDescent="0.2">
      <c r="A54">
        <f>8800000*0.6</f>
        <v>5280000</v>
      </c>
      <c r="B54">
        <v>1.3959999999999999</v>
      </c>
      <c r="C54">
        <v>150</v>
      </c>
      <c r="D54">
        <f t="shared" si="2"/>
        <v>209.39999999999998</v>
      </c>
      <c r="F54">
        <v>1000</v>
      </c>
    </row>
    <row r="57" spans="1:6" x14ac:dyDescent="0.2">
      <c r="A57" s="3">
        <v>44964</v>
      </c>
    </row>
    <row r="58" spans="1:6" x14ac:dyDescent="0.2">
      <c r="A58" t="s">
        <v>13</v>
      </c>
      <c r="B58" t="s">
        <v>0</v>
      </c>
      <c r="C58" t="s">
        <v>14</v>
      </c>
      <c r="D58" t="s">
        <v>15</v>
      </c>
      <c r="F58" t="s">
        <v>19</v>
      </c>
    </row>
    <row r="59" spans="1:6" x14ac:dyDescent="0.2">
      <c r="A59">
        <v>1000</v>
      </c>
      <c r="B59">
        <v>0.14799999999999999</v>
      </c>
      <c r="C59">
        <v>2.6</v>
      </c>
      <c r="D59">
        <f>B59*C59</f>
        <v>0.38479999999999998</v>
      </c>
      <c r="F59">
        <f>A59*0.3/1000</f>
        <v>0.3</v>
      </c>
    </row>
    <row r="60" spans="1:6" x14ac:dyDescent="0.2">
      <c r="A60">
        <v>5000</v>
      </c>
      <c r="B60">
        <v>0.24399999999999999</v>
      </c>
      <c r="C60">
        <v>6.6</v>
      </c>
      <c r="D60">
        <f t="shared" ref="D60:D63" si="3">B60*C60</f>
        <v>1.6103999999999998</v>
      </c>
      <c r="F60">
        <f t="shared" ref="F60:F63" si="4">A60*0.3/1000</f>
        <v>1.5</v>
      </c>
    </row>
    <row r="61" spans="1:6" x14ac:dyDescent="0.2">
      <c r="A61" s="4">
        <v>10000</v>
      </c>
      <c r="B61">
        <v>0.32200000000000001</v>
      </c>
      <c r="C61">
        <v>13.2</v>
      </c>
      <c r="D61">
        <f t="shared" si="3"/>
        <v>4.2504</v>
      </c>
      <c r="F61">
        <f t="shared" si="4"/>
        <v>3</v>
      </c>
    </row>
    <row r="62" spans="1:6" x14ac:dyDescent="0.2">
      <c r="A62" s="4">
        <v>30000</v>
      </c>
      <c r="B62">
        <v>0.32900000000000001</v>
      </c>
      <c r="C62">
        <v>40</v>
      </c>
      <c r="D62">
        <f t="shared" si="3"/>
        <v>13.16</v>
      </c>
      <c r="F62">
        <f t="shared" si="4"/>
        <v>9</v>
      </c>
    </row>
    <row r="63" spans="1:6" x14ac:dyDescent="0.2">
      <c r="A63" s="4">
        <v>43500</v>
      </c>
      <c r="B63">
        <v>0.158</v>
      </c>
      <c r="C63">
        <v>113.6</v>
      </c>
      <c r="D63">
        <f t="shared" si="3"/>
        <v>17.948799999999999</v>
      </c>
      <c r="F63">
        <f t="shared" si="4"/>
        <v>13.05</v>
      </c>
    </row>
    <row r="65" spans="1:11" x14ac:dyDescent="0.2">
      <c r="B65" t="s">
        <v>21</v>
      </c>
      <c r="C65" t="s">
        <v>14</v>
      </c>
      <c r="D65" t="s">
        <v>22</v>
      </c>
      <c r="F65" t="s">
        <v>13</v>
      </c>
      <c r="G65" t="s">
        <v>0</v>
      </c>
      <c r="H65" t="s">
        <v>14</v>
      </c>
      <c r="I65" t="s">
        <v>15</v>
      </c>
      <c r="K65" t="s">
        <v>19</v>
      </c>
    </row>
    <row r="66" spans="1:11" x14ac:dyDescent="0.2">
      <c r="A66" t="s">
        <v>20</v>
      </c>
      <c r="B66">
        <v>2042</v>
      </c>
      <c r="C66">
        <v>60</v>
      </c>
      <c r="D66">
        <f>B66*C66</f>
        <v>122520</v>
      </c>
      <c r="F66" s="4">
        <f>D66/90</f>
        <v>1361.3333333333333</v>
      </c>
      <c r="G66">
        <v>0.14799999999999999</v>
      </c>
      <c r="H66">
        <v>2.6</v>
      </c>
      <c r="I66">
        <f>G66*H66</f>
        <v>0.38479999999999998</v>
      </c>
      <c r="K66">
        <f>F66*0.3/1000</f>
        <v>0.40839999999999999</v>
      </c>
    </row>
    <row r="67" spans="1:11" x14ac:dyDescent="0.2">
      <c r="F67" s="4">
        <f>D66/18</f>
        <v>6806.666666666667</v>
      </c>
      <c r="G67">
        <v>0.24399999999999999</v>
      </c>
      <c r="H67">
        <v>6.6</v>
      </c>
      <c r="I67">
        <f>G67*H67</f>
        <v>1.6103999999999998</v>
      </c>
      <c r="K67">
        <f>F67*0.3/1000</f>
        <v>2.0419999999999998</v>
      </c>
    </row>
    <row r="68" spans="1:11" x14ac:dyDescent="0.2">
      <c r="F68" s="5">
        <f>D66/9</f>
        <v>13613.333333333334</v>
      </c>
      <c r="G68">
        <v>0.32200000000000001</v>
      </c>
      <c r="H68">
        <v>13.2</v>
      </c>
      <c r="I68">
        <f>G68*H68</f>
        <v>4.2504</v>
      </c>
      <c r="K68">
        <f>F68*0.3/1000</f>
        <v>4.0839999999999996</v>
      </c>
    </row>
    <row r="69" spans="1:11" x14ac:dyDescent="0.2">
      <c r="F69">
        <f>D66/3</f>
        <v>40840</v>
      </c>
      <c r="G69">
        <v>0.32</v>
      </c>
      <c r="H69">
        <v>40</v>
      </c>
      <c r="I69">
        <f>G69*H69</f>
        <v>12.8</v>
      </c>
      <c r="K69">
        <f>F69*0.3/1000</f>
        <v>12.252000000000001</v>
      </c>
    </row>
    <row r="70" spans="1:11" x14ac:dyDescent="0.2">
      <c r="F70" s="4">
        <f>D66-F69-F68-F67-F66</f>
        <v>59898.666666666672</v>
      </c>
      <c r="G70">
        <v>0.158</v>
      </c>
      <c r="H70">
        <v>113.6</v>
      </c>
      <c r="I70">
        <f>G70*H70</f>
        <v>17.948799999999999</v>
      </c>
      <c r="K70">
        <f t="shared" ref="K70" si="5">F70*0.3/1000</f>
        <v>17.969600000000003</v>
      </c>
    </row>
    <row r="72" spans="1:11" x14ac:dyDescent="0.2">
      <c r="A72" s="3">
        <v>44972</v>
      </c>
    </row>
    <row r="73" spans="1:11" x14ac:dyDescent="0.2">
      <c r="A73" t="s">
        <v>13</v>
      </c>
      <c r="B73" t="s">
        <v>0</v>
      </c>
      <c r="C73" t="s">
        <v>14</v>
      </c>
      <c r="D73" t="s">
        <v>15</v>
      </c>
      <c r="F73" t="s">
        <v>19</v>
      </c>
    </row>
    <row r="74" spans="1:11" x14ac:dyDescent="0.2">
      <c r="A74">
        <v>2656</v>
      </c>
      <c r="B74" t="s">
        <v>23</v>
      </c>
      <c r="C74" t="s">
        <v>23</v>
      </c>
      <c r="D74" t="s">
        <v>23</v>
      </c>
      <c r="F74">
        <f>A74*0.3/1000</f>
        <v>0.79679999999999995</v>
      </c>
    </row>
    <row r="75" spans="1:11" x14ac:dyDescent="0.2">
      <c r="A75">
        <v>6640</v>
      </c>
      <c r="B75">
        <v>0.17499999999999999</v>
      </c>
      <c r="C75">
        <v>10</v>
      </c>
      <c r="D75">
        <f t="shared" ref="D75:D80" si="6">B75*C75</f>
        <v>1.75</v>
      </c>
      <c r="F75">
        <f t="shared" ref="F75:F80" si="7">A75*0.3/1000</f>
        <v>1.992</v>
      </c>
    </row>
    <row r="76" spans="1:11" x14ac:dyDescent="0.2">
      <c r="A76" s="4">
        <v>13280</v>
      </c>
      <c r="B76">
        <v>0.1</v>
      </c>
      <c r="C76">
        <v>20</v>
      </c>
      <c r="D76">
        <f t="shared" si="6"/>
        <v>2</v>
      </c>
      <c r="F76">
        <f t="shared" si="7"/>
        <v>3.984</v>
      </c>
    </row>
    <row r="77" spans="1:11" x14ac:dyDescent="0.2">
      <c r="A77" s="4">
        <v>26560</v>
      </c>
      <c r="B77">
        <v>0.13400000000000001</v>
      </c>
      <c r="C77">
        <v>40</v>
      </c>
      <c r="D77">
        <f t="shared" si="6"/>
        <v>5.36</v>
      </c>
      <c r="F77">
        <f t="shared" si="7"/>
        <v>7.968</v>
      </c>
    </row>
    <row r="78" spans="1:11" x14ac:dyDescent="0.2">
      <c r="A78" s="4">
        <v>26560</v>
      </c>
      <c r="B78">
        <v>0.16600000000000001</v>
      </c>
      <c r="C78">
        <v>40</v>
      </c>
      <c r="D78">
        <f t="shared" si="6"/>
        <v>6.6400000000000006</v>
      </c>
      <c r="F78">
        <f t="shared" si="7"/>
        <v>7.968</v>
      </c>
    </row>
    <row r="79" spans="1:11" x14ac:dyDescent="0.2">
      <c r="A79" s="4">
        <v>66400</v>
      </c>
      <c r="B79">
        <v>0.187</v>
      </c>
      <c r="C79">
        <v>100</v>
      </c>
      <c r="D79">
        <f t="shared" si="6"/>
        <v>18.7</v>
      </c>
      <c r="F79">
        <f t="shared" si="7"/>
        <v>19.920000000000002</v>
      </c>
    </row>
    <row r="80" spans="1:11" x14ac:dyDescent="0.2">
      <c r="A80" s="4">
        <v>66400</v>
      </c>
      <c r="B80">
        <v>0.20699999999999999</v>
      </c>
      <c r="C80">
        <v>100</v>
      </c>
      <c r="D80">
        <f t="shared" si="6"/>
        <v>20.7</v>
      </c>
      <c r="F80">
        <f t="shared" si="7"/>
        <v>19.920000000000002</v>
      </c>
    </row>
  </sheetData>
  <hyperlinks>
    <hyperlink ref="N1" r:id="rId1" xr:uid="{4913EBAC-58FD-D44B-A983-DB50493E9D8E}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2022-11-24T20:20:52Z</dcterms:created>
  <dcterms:modified xsi:type="dcterms:W3CDTF">2023-02-15T21:19:43Z</dcterms:modified>
</cp:coreProperties>
</file>