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chi/Desktop/Foster Lab/"/>
    </mc:Choice>
  </mc:AlternateContent>
  <xr:revisionPtr revIDLastSave="0" documentId="13_ncr:1_{FC7D496D-68A6-7142-8304-615D8590890F}" xr6:coauthVersionLast="47" xr6:coauthVersionMax="47" xr10:uidLastSave="{00000000-0000-0000-0000-000000000000}"/>
  <bookViews>
    <workbookView xWindow="380" yWindow="460" windowWidth="28040" windowHeight="16160" xr2:uid="{9C83EEA4-0F67-2544-8BB4-0F7B979F4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N35" i="1"/>
  <c r="J30" i="1"/>
  <c r="J29" i="1"/>
  <c r="J51" i="1"/>
  <c r="J50" i="1"/>
  <c r="J53" i="1"/>
  <c r="H53" i="1"/>
  <c r="J47" i="1"/>
  <c r="H47" i="1"/>
  <c r="J46" i="1"/>
  <c r="H46" i="1"/>
  <c r="J45" i="1"/>
  <c r="H45" i="1"/>
  <c r="J49" i="1" s="1"/>
  <c r="H34" i="1"/>
  <c r="H33" i="1"/>
  <c r="H30" i="1"/>
  <c r="H29" i="1"/>
  <c r="J36" i="1"/>
  <c r="H36" i="1"/>
  <c r="J34" i="1"/>
  <c r="J33" i="1"/>
  <c r="J28" i="1"/>
  <c r="H28" i="1"/>
  <c r="H7" i="1"/>
  <c r="J7" i="1"/>
  <c r="H9" i="1"/>
  <c r="J9" i="1"/>
  <c r="H8" i="1"/>
  <c r="J8" i="1"/>
  <c r="H15" i="1"/>
  <c r="J15" i="1"/>
  <c r="J13" i="1"/>
  <c r="H13" i="1"/>
  <c r="H12" i="1"/>
  <c r="J12" i="1"/>
  <c r="B6" i="1"/>
  <c r="D6" i="1"/>
  <c r="H49" i="1" l="1"/>
  <c r="N50" i="1" s="1"/>
  <c r="J32" i="1"/>
  <c r="H32" i="1"/>
  <c r="H11" i="1"/>
  <c r="J11" i="1"/>
  <c r="D7" i="1"/>
  <c r="B7" i="1"/>
  <c r="B9" i="1" s="1"/>
  <c r="D9" i="1" l="1"/>
</calcChain>
</file>

<file path=xl/sharedStrings.xml><?xml version="1.0" encoding="utf-8"?>
<sst xmlns="http://schemas.openxmlformats.org/spreadsheetml/2006/main" count="92" uniqueCount="30">
  <si>
    <t>TFE protocol calculation</t>
  </si>
  <si>
    <t>TFE% used</t>
  </si>
  <si>
    <t>1:1 TFE+water mix</t>
  </si>
  <si>
    <t>volume (uL)</t>
  </si>
  <si>
    <t xml:space="preserve">Calculation </t>
  </si>
  <si>
    <t>+ 1M Tris/HCl</t>
  </si>
  <si>
    <t>+ CAA/TCEP mix</t>
  </si>
  <si>
    <t>vortex and sonicate</t>
  </si>
  <si>
    <t>heat @95degC</t>
  </si>
  <si>
    <t>+ 50mM NH3NCO3</t>
  </si>
  <si>
    <t>+ Trp/LysC mix</t>
  </si>
  <si>
    <t>SCP with TFE protocol</t>
  </si>
  <si>
    <t>conventional protocol</t>
  </si>
  <si>
    <t>*MODIFIED TFE protocol calculation</t>
  </si>
  <si>
    <t>+ Trp</t>
  </si>
  <si>
    <t>overnight digest</t>
  </si>
  <si>
    <t>+TCEP (30ng/ul)</t>
  </si>
  <si>
    <t>+CAA (150ng/ul)</t>
  </si>
  <si>
    <t>(1:60 trypsin to protein)</t>
  </si>
  <si>
    <t>cell number</t>
  </si>
  <si>
    <t>(1:120)</t>
  </si>
  <si>
    <t>+ Trp/LysC (30ng/ul)</t>
  </si>
  <si>
    <t>+ Trp (30ng/ul)</t>
  </si>
  <si>
    <t>(1:50 TCEP to protein)</t>
  </si>
  <si>
    <t>(5:50 CAA to protein)</t>
  </si>
  <si>
    <t>+TCEP (10ng/ul)</t>
  </si>
  <si>
    <t>+CAA (50ng/ul)</t>
  </si>
  <si>
    <t>+ Trp/LysC (10ng/ul)</t>
  </si>
  <si>
    <t>+ Trp (10ng/ul)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</si>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</sst>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1"/>
    <xf numFmtId="49" fontId="2" fillId="2" borderId="1" xfId="1" applyNumberFormat="1"/>
    <xf numFmtId="0" fontId="3" fillId="0" borderId="0" xfId="1" applyFont="1" applyFill="1" applyBorder="1" applyAlignment="1"/>
    <xf numFmtId="49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2056-2C36-6C45-AF20-4FAE7D54111A}">
  <dimension ref="A1:S53"/>
  <sheetViews>
    <sheetView tabSelected="1" topLeftCell="B24" workbookViewId="0">
      <selection activeCell="M45" sqref="M45"/>
    </sheetView>
  </sheetViews>
  <sheetFormatPr baseColWidth="10" defaultRowHeight="16" x14ac:dyDescent="0.2"/>
  <cols>
    <col min="1" max="1" width="20.83203125" bestFit="1" customWidth="1"/>
    <col min="7" max="7" width="31" bestFit="1" customWidth="1"/>
  </cols>
  <sheetData>
    <row r="1" spans="1:12" x14ac:dyDescent="0.2">
      <c r="A1" t="s">
        <v>0</v>
      </c>
      <c r="G1" s="4" t="s">
        <v>13</v>
      </c>
      <c r="H1" s="4"/>
      <c r="I1" s="4"/>
      <c r="J1" s="4"/>
      <c r="K1" s="4"/>
      <c r="L1" s="4"/>
    </row>
    <row r="2" spans="1:12" x14ac:dyDescent="0.2">
      <c r="B2" t="s">
        <v>3</v>
      </c>
      <c r="D2" t="s">
        <v>4</v>
      </c>
      <c r="G2" s="4"/>
      <c r="H2" s="4" t="s">
        <v>3</v>
      </c>
      <c r="I2" s="4"/>
      <c r="J2" s="4" t="s">
        <v>4</v>
      </c>
      <c r="K2" s="4"/>
      <c r="L2" s="4"/>
    </row>
    <row r="3" spans="1:12" x14ac:dyDescent="0.2">
      <c r="A3" s="1" t="s">
        <v>1</v>
      </c>
      <c r="B3">
        <v>0.1</v>
      </c>
      <c r="G3" s="4" t="s">
        <v>19</v>
      </c>
      <c r="H3" s="4"/>
      <c r="I3" s="4">
        <v>2000</v>
      </c>
      <c r="J3" s="4"/>
      <c r="K3" s="4"/>
      <c r="L3" s="4"/>
    </row>
    <row r="4" spans="1:12" x14ac:dyDescent="0.2">
      <c r="A4" s="1" t="s">
        <v>2</v>
      </c>
      <c r="B4">
        <v>20</v>
      </c>
      <c r="G4" s="5" t="s">
        <v>1</v>
      </c>
      <c r="H4" s="4">
        <v>0.1</v>
      </c>
      <c r="I4" s="4"/>
      <c r="J4" s="4"/>
      <c r="K4" s="4"/>
      <c r="L4" s="4"/>
    </row>
    <row r="5" spans="1:12" x14ac:dyDescent="0.2">
      <c r="A5" t="s">
        <v>7</v>
      </c>
      <c r="G5" s="5" t="s">
        <v>2</v>
      </c>
      <c r="H5" s="4">
        <v>10</v>
      </c>
      <c r="I5" s="4"/>
      <c r="J5" s="4"/>
      <c r="K5" s="4"/>
      <c r="L5" s="4"/>
    </row>
    <row r="6" spans="1:12" x14ac:dyDescent="0.2">
      <c r="A6" s="1" t="s">
        <v>5</v>
      </c>
      <c r="B6">
        <f>(100*$B4)/900</f>
        <v>2.2222222222222223</v>
      </c>
      <c r="D6">
        <f>(100*$B4)/900</f>
        <v>2.2222222222222223</v>
      </c>
      <c r="G6" s="4" t="s">
        <v>7</v>
      </c>
      <c r="H6" s="4"/>
      <c r="I6" s="4"/>
      <c r="J6" s="4"/>
      <c r="K6" s="4"/>
      <c r="L6" s="4"/>
    </row>
    <row r="7" spans="1:12" x14ac:dyDescent="0.2">
      <c r="A7" s="1" t="s">
        <v>6</v>
      </c>
      <c r="B7">
        <f>($B4+$B6)/4</f>
        <v>5.5555555555555554</v>
      </c>
      <c r="D7">
        <f>($B4+$B6)/4</f>
        <v>5.5555555555555554</v>
      </c>
      <c r="G7" s="5" t="s">
        <v>5</v>
      </c>
      <c r="H7" s="4">
        <f>(100*$H5)/900</f>
        <v>1.1111111111111112</v>
      </c>
      <c r="I7" s="4"/>
      <c r="J7" s="4">
        <f>(100*$H5)/900</f>
        <v>1.1111111111111112</v>
      </c>
      <c r="K7" s="4"/>
      <c r="L7" s="4"/>
    </row>
    <row r="8" spans="1:12" x14ac:dyDescent="0.2">
      <c r="A8" s="1" t="s">
        <v>8</v>
      </c>
      <c r="G8" s="5" t="s">
        <v>16</v>
      </c>
      <c r="H8" s="4">
        <f>(($I3*0.3)/50)/30</f>
        <v>0.4</v>
      </c>
      <c r="I8" s="4"/>
      <c r="J8" s="4">
        <f>(($I3*0.3)/50)/30</f>
        <v>0.4</v>
      </c>
      <c r="K8" s="4" t="s">
        <v>23</v>
      </c>
      <c r="L8" s="4"/>
    </row>
    <row r="9" spans="1:12" x14ac:dyDescent="0.2">
      <c r="A9" s="1" t="s">
        <v>9</v>
      </c>
      <c r="B9">
        <f>($B4/2)/$B3-($B4+$B6+$B7)</f>
        <v>72.222222222222229</v>
      </c>
      <c r="D9">
        <f>($B4/2)/$B3-($B4+$B6+$B7)</f>
        <v>72.222222222222229</v>
      </c>
      <c r="G9" s="5" t="s">
        <v>17</v>
      </c>
      <c r="H9" s="4">
        <f>(($I3*0.3)/10)/150</f>
        <v>0.4</v>
      </c>
      <c r="I9" s="4"/>
      <c r="J9" s="4">
        <f>(($I3*0.3)/10)/150</f>
        <v>0.4</v>
      </c>
      <c r="K9" s="4" t="s">
        <v>24</v>
      </c>
      <c r="L9" s="4"/>
    </row>
    <row r="10" spans="1:12" x14ac:dyDescent="0.2">
      <c r="A10" s="1" t="s">
        <v>10</v>
      </c>
      <c r="G10" s="5" t="s">
        <v>8</v>
      </c>
      <c r="H10" s="4"/>
      <c r="I10" s="4"/>
      <c r="J10" s="4"/>
      <c r="K10" s="4"/>
      <c r="L10" s="4"/>
    </row>
    <row r="11" spans="1:12" x14ac:dyDescent="0.2">
      <c r="A11" s="1"/>
      <c r="G11" s="5" t="s">
        <v>9</v>
      </c>
      <c r="H11" s="4">
        <f>($H5/2)/$H4-($H5+$H7+$H8+$H9)</f>
        <v>38.088888888888889</v>
      </c>
      <c r="I11" s="4"/>
      <c r="J11" s="4">
        <f>($H5/2)/$H4-($H5+$H7+$H8+$H9)</f>
        <v>38.088888888888889</v>
      </c>
      <c r="K11" s="4"/>
      <c r="L11" s="4"/>
    </row>
    <row r="12" spans="1:12" x14ac:dyDescent="0.2">
      <c r="A12" s="3" t="s">
        <v>12</v>
      </c>
      <c r="B12" t="s">
        <v>3</v>
      </c>
      <c r="G12" s="5" t="s">
        <v>21</v>
      </c>
      <c r="H12" s="4">
        <f>(($I3*0.3)/60)/30</f>
        <v>0.33333333333333331</v>
      </c>
      <c r="I12" s="4"/>
      <c r="J12" s="4">
        <f>(($I3*0.3)/60)/30</f>
        <v>0.33333333333333331</v>
      </c>
      <c r="K12" s="4" t="s">
        <v>18</v>
      </c>
      <c r="L12" s="4"/>
    </row>
    <row r="13" spans="1:12" x14ac:dyDescent="0.2">
      <c r="A13" s="1" t="s">
        <v>1</v>
      </c>
      <c r="B13">
        <v>0.1</v>
      </c>
      <c r="G13" s="5" t="s">
        <v>22</v>
      </c>
      <c r="H13" s="4">
        <f>(($I3*0.3)/60)/30</f>
        <v>0.33333333333333331</v>
      </c>
      <c r="I13" s="4"/>
      <c r="J13" s="4">
        <f>(($I3*0.3)/60)/30</f>
        <v>0.33333333333333331</v>
      </c>
      <c r="K13" s="4"/>
      <c r="L13" s="4"/>
    </row>
    <row r="14" spans="1:12" x14ac:dyDescent="0.2">
      <c r="A14" s="1" t="s">
        <v>2</v>
      </c>
      <c r="B14">
        <v>150</v>
      </c>
      <c r="G14" s="5" t="s">
        <v>15</v>
      </c>
      <c r="H14" s="4"/>
      <c r="I14" s="4"/>
      <c r="J14" s="4"/>
      <c r="K14" s="4"/>
      <c r="L14" s="4"/>
    </row>
    <row r="15" spans="1:12" x14ac:dyDescent="0.2">
      <c r="A15" t="s">
        <v>7</v>
      </c>
      <c r="G15" s="5" t="s">
        <v>14</v>
      </c>
      <c r="H15" s="4">
        <f>(($I3*0.3)/150)/30</f>
        <v>0.13333333333333333</v>
      </c>
      <c r="I15" s="4"/>
      <c r="J15" s="4">
        <f>(($I3*0.3)/150)/30</f>
        <v>0.13333333333333333</v>
      </c>
      <c r="K15" s="4" t="s">
        <v>20</v>
      </c>
      <c r="L15" s="4"/>
    </row>
    <row r="16" spans="1:12" x14ac:dyDescent="0.2">
      <c r="A16" s="1" t="s">
        <v>5</v>
      </c>
      <c r="B16">
        <v>16.666666666666668</v>
      </c>
    </row>
    <row r="17" spans="1:19" x14ac:dyDescent="0.2">
      <c r="A17" s="1" t="s">
        <v>6</v>
      </c>
      <c r="B17">
        <v>41.666666666666664</v>
      </c>
    </row>
    <row r="18" spans="1:19" x14ac:dyDescent="0.2">
      <c r="A18" s="1" t="s">
        <v>8</v>
      </c>
    </row>
    <row r="19" spans="1:19" x14ac:dyDescent="0.2">
      <c r="A19" s="1" t="s">
        <v>9</v>
      </c>
      <c r="B19">
        <v>541.66666666666674</v>
      </c>
    </row>
    <row r="20" spans="1:19" x14ac:dyDescent="0.2">
      <c r="A20" s="1" t="s">
        <v>10</v>
      </c>
    </row>
    <row r="22" spans="1:19" x14ac:dyDescent="0.2">
      <c r="A22" s="2" t="s">
        <v>11</v>
      </c>
      <c r="G22" s="4" t="s">
        <v>13</v>
      </c>
      <c r="H22" s="4"/>
      <c r="I22" s="4"/>
      <c r="J22" s="4"/>
      <c r="K22" s="4"/>
      <c r="L22" s="4"/>
      <c r="N22" s="6"/>
      <c r="O22" s="6"/>
      <c r="P22" s="6"/>
      <c r="Q22" s="6"/>
      <c r="R22" s="6"/>
      <c r="S22" s="6"/>
    </row>
    <row r="23" spans="1:19" x14ac:dyDescent="0.2">
      <c r="A23" s="1" t="s">
        <v>1</v>
      </c>
      <c r="G23" s="4"/>
      <c r="H23" s="4" t="s">
        <v>3</v>
      </c>
      <c r="I23" s="4"/>
      <c r="J23" s="4" t="s">
        <v>4</v>
      </c>
      <c r="K23" s="4"/>
      <c r="L23" s="4"/>
      <c r="N23" s="6"/>
      <c r="O23" s="6"/>
      <c r="P23" s="6"/>
      <c r="Q23" s="6"/>
      <c r="R23" s="6"/>
      <c r="S23" s="6"/>
    </row>
    <row r="24" spans="1:19" x14ac:dyDescent="0.2">
      <c r="A24" s="1" t="s">
        <v>2</v>
      </c>
      <c r="G24" s="4" t="s">
        <v>19</v>
      </c>
      <c r="H24" s="4"/>
      <c r="I24" s="4">
        <v>2000</v>
      </c>
      <c r="J24" s="4"/>
      <c r="K24" s="4"/>
      <c r="L24" s="4"/>
      <c r="N24" s="6"/>
      <c r="O24" s="6"/>
      <c r="P24" s="6"/>
      <c r="Q24" s="6"/>
      <c r="R24" s="6"/>
      <c r="S24" s="6"/>
    </row>
    <row r="25" spans="1:19" x14ac:dyDescent="0.2">
      <c r="A25" t="s">
        <v>7</v>
      </c>
      <c r="G25" s="5" t="s">
        <v>1</v>
      </c>
      <c r="H25" s="4">
        <v>0.1</v>
      </c>
      <c r="I25" s="4"/>
      <c r="J25" s="4"/>
      <c r="K25" s="4"/>
      <c r="L25" s="4"/>
      <c r="N25" s="7"/>
      <c r="O25" s="6"/>
      <c r="P25" s="6"/>
      <c r="Q25" s="6"/>
      <c r="R25" s="6"/>
      <c r="S25" s="6"/>
    </row>
    <row r="26" spans="1:19" x14ac:dyDescent="0.2">
      <c r="A26" s="1" t="s">
        <v>5</v>
      </c>
      <c r="G26" s="5" t="s">
        <v>2</v>
      </c>
      <c r="H26" s="4">
        <v>10</v>
      </c>
      <c r="I26" s="4"/>
      <c r="J26" s="4"/>
      <c r="K26" s="4"/>
      <c r="L26" s="4"/>
      <c r="N26" s="7"/>
      <c r="O26" s="6"/>
      <c r="P26" s="6"/>
      <c r="Q26" s="6"/>
      <c r="R26" s="6"/>
      <c r="S26" s="6"/>
    </row>
    <row r="27" spans="1:19" x14ac:dyDescent="0.2">
      <c r="A27" s="1" t="s">
        <v>6</v>
      </c>
      <c r="G27" s="4" t="s">
        <v>7</v>
      </c>
      <c r="H27" s="4"/>
      <c r="I27" s="4"/>
      <c r="J27" s="4"/>
      <c r="K27" s="4"/>
      <c r="L27" s="4"/>
      <c r="N27" s="6"/>
      <c r="O27" s="6"/>
      <c r="P27" s="6"/>
      <c r="Q27" s="6"/>
      <c r="R27" s="6"/>
      <c r="S27" s="6"/>
    </row>
    <row r="28" spans="1:19" x14ac:dyDescent="0.2">
      <c r="A28" s="1" t="s">
        <v>8</v>
      </c>
      <c r="G28" s="5" t="s">
        <v>5</v>
      </c>
      <c r="H28" s="4">
        <f>(100*$H26)/900</f>
        <v>1.1111111111111112</v>
      </c>
      <c r="I28" s="4"/>
      <c r="J28" s="4">
        <f>(100*$H26)/900</f>
        <v>1.1111111111111112</v>
      </c>
      <c r="K28" s="4"/>
      <c r="L28" s="4"/>
      <c r="N28" s="7"/>
      <c r="O28" s="6"/>
      <c r="P28" s="6"/>
      <c r="Q28" s="6"/>
      <c r="R28" s="6"/>
      <c r="S28" s="6"/>
    </row>
    <row r="29" spans="1:19" x14ac:dyDescent="0.2">
      <c r="A29" s="1" t="s">
        <v>9</v>
      </c>
      <c r="G29" s="5" t="s">
        <v>25</v>
      </c>
      <c r="H29" s="4">
        <f>(($I24*0.3)/50)/10</f>
        <v>1.2</v>
      </c>
      <c r="I29" s="4"/>
      <c r="J29" s="4">
        <f>(($I24*0.3)/50)/10</f>
        <v>1.2</v>
      </c>
      <c r="K29" s="4" t="s">
        <v>23</v>
      </c>
      <c r="L29" s="4"/>
      <c r="N29" s="7"/>
      <c r="O29" s="6"/>
      <c r="P29" s="6"/>
      <c r="Q29" s="6"/>
      <c r="R29" s="6"/>
      <c r="S29" s="6"/>
    </row>
    <row r="30" spans="1:19" x14ac:dyDescent="0.2">
      <c r="A30" s="1" t="s">
        <v>10</v>
      </c>
      <c r="G30" s="5" t="s">
        <v>26</v>
      </c>
      <c r="H30" s="4">
        <f>(($I24*0.3)/10)/50</f>
        <v>1.2</v>
      </c>
      <c r="I30" s="4"/>
      <c r="J30" s="4">
        <f>(($I24*0.3)/10)/50</f>
        <v>1.2</v>
      </c>
      <c r="K30" s="4" t="s">
        <v>24</v>
      </c>
      <c r="L30" s="4"/>
      <c r="N30" s="7"/>
      <c r="O30" s="6"/>
      <c r="P30" s="6"/>
      <c r="Q30" s="6"/>
      <c r="R30" s="6"/>
      <c r="S30" s="6"/>
    </row>
    <row r="31" spans="1:19" x14ac:dyDescent="0.2">
      <c r="G31" s="5" t="s">
        <v>8</v>
      </c>
      <c r="H31" s="4"/>
      <c r="I31" s="4"/>
      <c r="J31" s="4"/>
      <c r="K31" s="4"/>
      <c r="L31" s="4"/>
      <c r="N31" s="7"/>
      <c r="O31" s="6"/>
      <c r="P31" s="6"/>
      <c r="Q31" s="6"/>
      <c r="R31" s="6"/>
      <c r="S31" s="6"/>
    </row>
    <row r="32" spans="1:19" x14ac:dyDescent="0.2">
      <c r="G32" s="5" t="s">
        <v>9</v>
      </c>
      <c r="H32" s="4">
        <f>($H26/2)/$H25-($H26+$H28+$H29+$H30)</f>
        <v>36.488888888888894</v>
      </c>
      <c r="I32" s="4"/>
      <c r="J32" s="4">
        <f>($H26/2)/$H25-($H26+$H28+$H29+$H30)</f>
        <v>36.488888888888894</v>
      </c>
      <c r="K32" s="4"/>
      <c r="L32" s="4"/>
      <c r="N32" s="7"/>
      <c r="O32" s="6"/>
      <c r="P32" s="6"/>
      <c r="Q32" s="6"/>
      <c r="R32" s="6"/>
      <c r="S32" s="6"/>
    </row>
    <row r="33" spans="7:19" x14ac:dyDescent="0.2">
      <c r="G33" s="5" t="s">
        <v>27</v>
      </c>
      <c r="H33" s="4">
        <f>(($I24*0.3)/60)/10</f>
        <v>1</v>
      </c>
      <c r="I33" s="4"/>
      <c r="J33" s="4">
        <f>(($I24*0.3)/60)/30</f>
        <v>0.33333333333333331</v>
      </c>
      <c r="K33" s="4" t="s">
        <v>18</v>
      </c>
      <c r="L33" s="4"/>
      <c r="N33" s="7"/>
      <c r="O33" s="6"/>
      <c r="P33" s="6"/>
      <c r="Q33" s="6"/>
      <c r="R33" s="6"/>
      <c r="S33" s="6"/>
    </row>
    <row r="34" spans="7:19" x14ac:dyDescent="0.2">
      <c r="G34" s="5" t="s">
        <v>28</v>
      </c>
      <c r="H34" s="4">
        <f>(($I24*0.3)/60)/10</f>
        <v>1</v>
      </c>
      <c r="I34" s="4"/>
      <c r="J34" s="4">
        <f>(($I24*0.3)/60)/30</f>
        <v>0.33333333333333331</v>
      </c>
      <c r="K34" s="4"/>
      <c r="L34" s="4"/>
      <c r="N34" s="7" t="s">
        <v>29</v>
      </c>
      <c r="O34" s="6"/>
      <c r="P34" s="6"/>
      <c r="Q34" s="6"/>
      <c r="R34" s="6"/>
      <c r="S34" s="6"/>
    </row>
    <row r="35" spans="7:19" x14ac:dyDescent="0.2">
      <c r="G35" s="5" t="s">
        <v>15</v>
      </c>
      <c r="H35" s="4"/>
      <c r="I35" s="4"/>
      <c r="J35" s="4"/>
      <c r="K35" s="4"/>
      <c r="L35" s="4"/>
      <c r="N35" s="8">
        <f xml:space="preserve"> H26+H28+H29+H30+H32+H33</f>
        <v>51</v>
      </c>
      <c r="O35" s="6"/>
      <c r="P35" s="6"/>
      <c r="Q35" s="6"/>
      <c r="R35" s="6"/>
      <c r="S35" s="6"/>
    </row>
    <row r="36" spans="7:19" x14ac:dyDescent="0.2">
      <c r="G36" s="5" t="s">
        <v>14</v>
      </c>
      <c r="H36" s="4">
        <f>(($I24*0.3)/150)/30</f>
        <v>0.13333333333333333</v>
      </c>
      <c r="I36" s="4"/>
      <c r="J36" s="4">
        <f>(($I24*0.3)/150)/30</f>
        <v>0.13333333333333333</v>
      </c>
      <c r="K36" s="4" t="s">
        <v>20</v>
      </c>
      <c r="L36" s="4"/>
      <c r="N36" s="7"/>
      <c r="O36" s="6"/>
      <c r="P36" s="6"/>
      <c r="Q36" s="6"/>
      <c r="R36" s="6"/>
      <c r="S36" s="6"/>
    </row>
    <row r="39" spans="7:19" x14ac:dyDescent="0.2">
      <c r="G39" s="4" t="s">
        <v>13</v>
      </c>
      <c r="H39" s="4"/>
      <c r="I39" s="4"/>
      <c r="J39" s="4"/>
      <c r="K39" s="4"/>
      <c r="L39" s="4"/>
    </row>
    <row r="40" spans="7:19" x14ac:dyDescent="0.2">
      <c r="G40" s="4"/>
      <c r="H40" s="4" t="s">
        <v>3</v>
      </c>
      <c r="I40" s="4"/>
      <c r="J40" s="4" t="s">
        <v>4</v>
      </c>
      <c r="K40" s="4"/>
      <c r="L40" s="4"/>
    </row>
    <row r="41" spans="7:19" x14ac:dyDescent="0.2">
      <c r="G41" s="4" t="s">
        <v>19</v>
      </c>
      <c r="H41" s="4"/>
      <c r="I41" s="4">
        <v>200</v>
      </c>
      <c r="J41" s="4"/>
      <c r="K41" s="4"/>
      <c r="L41" s="4"/>
    </row>
    <row r="42" spans="7:19" x14ac:dyDescent="0.2">
      <c r="G42" s="5" t="s">
        <v>1</v>
      </c>
      <c r="H42" s="4">
        <v>0.1</v>
      </c>
      <c r="I42" s="4"/>
      <c r="J42" s="4"/>
      <c r="K42" s="4"/>
      <c r="L42" s="4"/>
    </row>
    <row r="43" spans="7:19" x14ac:dyDescent="0.2">
      <c r="G43" s="5" t="s">
        <v>2</v>
      </c>
      <c r="H43" s="4">
        <v>6</v>
      </c>
      <c r="I43" s="4"/>
      <c r="J43" s="4"/>
      <c r="K43" s="4"/>
      <c r="L43" s="4"/>
    </row>
    <row r="44" spans="7:19" x14ac:dyDescent="0.2">
      <c r="G44" s="4" t="s">
        <v>7</v>
      </c>
      <c r="H44" s="4"/>
      <c r="I44" s="4"/>
      <c r="J44" s="4"/>
      <c r="K44" s="4"/>
      <c r="L44" s="4"/>
    </row>
    <row r="45" spans="7:19" x14ac:dyDescent="0.2">
      <c r="G45" s="5" t="s">
        <v>5</v>
      </c>
      <c r="H45" s="4">
        <f>(100*$H43)/900</f>
        <v>0.66666666666666663</v>
      </c>
      <c r="I45" s="4"/>
      <c r="J45" s="4">
        <f>(100*$H43)/900</f>
        <v>0.66666666666666663</v>
      </c>
      <c r="K45" s="4"/>
      <c r="L45" s="4"/>
    </row>
    <row r="46" spans="7:19" x14ac:dyDescent="0.2">
      <c r="G46" s="5" t="s">
        <v>25</v>
      </c>
      <c r="H46" s="4">
        <f>(($I41*0.3)/50)/10</f>
        <v>0.12</v>
      </c>
      <c r="I46" s="4"/>
      <c r="J46" s="4">
        <f>(($I41*0.3)/50)/30</f>
        <v>0.04</v>
      </c>
      <c r="K46" s="4" t="s">
        <v>23</v>
      </c>
      <c r="L46" s="4"/>
    </row>
    <row r="47" spans="7:19" x14ac:dyDescent="0.2">
      <c r="G47" s="5" t="s">
        <v>26</v>
      </c>
      <c r="H47" s="4">
        <f>(($I41*0.3)/10)/50</f>
        <v>0.12</v>
      </c>
      <c r="I47" s="4"/>
      <c r="J47" s="4">
        <f>(($I41*0.3)/10)/150</f>
        <v>0.04</v>
      </c>
      <c r="K47" s="4" t="s">
        <v>24</v>
      </c>
      <c r="L47" s="4"/>
    </row>
    <row r="48" spans="7:19" x14ac:dyDescent="0.2">
      <c r="G48" s="5" t="s">
        <v>8</v>
      </c>
      <c r="H48" s="4"/>
      <c r="I48" s="4"/>
      <c r="J48" s="4"/>
      <c r="K48" s="4"/>
      <c r="L48" s="4"/>
    </row>
    <row r="49" spans="7:14" x14ac:dyDescent="0.2">
      <c r="G49" s="5" t="s">
        <v>9</v>
      </c>
      <c r="H49" s="4">
        <f>($H43/2)/$H42-($H43+$H45+$H46+$H47)</f>
        <v>23.093333333333334</v>
      </c>
      <c r="I49" s="4"/>
      <c r="J49" s="4">
        <f>($H43/2)/$H42-($H43+$H45+$H46+$H47)</f>
        <v>23.093333333333334</v>
      </c>
      <c r="K49" s="4"/>
      <c r="L49" s="4"/>
      <c r="N49" s="7" t="s">
        <v>29</v>
      </c>
    </row>
    <row r="50" spans="7:14" x14ac:dyDescent="0.2">
      <c r="G50" s="5" t="s">
        <v>27</v>
      </c>
      <c r="H50" s="4">
        <f>(($I41*0.3)/60)/2</f>
        <v>0.5</v>
      </c>
      <c r="I50" s="4"/>
      <c r="J50" s="4">
        <f>(($I41*0.3)/60)/10</f>
        <v>0.1</v>
      </c>
      <c r="K50" s="4" t="s">
        <v>18</v>
      </c>
      <c r="L50" s="4"/>
      <c r="N50" s="8">
        <f xml:space="preserve"> H43+H45+H46+H47+H49+H50</f>
        <v>30.5</v>
      </c>
    </row>
    <row r="51" spans="7:14" x14ac:dyDescent="0.2">
      <c r="G51" s="5" t="s">
        <v>28</v>
      </c>
      <c r="H51" s="4">
        <f>(($I41*0.3)/60)/2</f>
        <v>0.5</v>
      </c>
      <c r="I51" s="4"/>
      <c r="J51" s="4">
        <f>(($I41*0.3)/60)/10</f>
        <v>0.1</v>
      </c>
      <c r="K51" s="4"/>
      <c r="L51" s="4"/>
    </row>
    <row r="52" spans="7:14" x14ac:dyDescent="0.2">
      <c r="G52" s="5" t="s">
        <v>15</v>
      </c>
      <c r="H52" s="4"/>
      <c r="I52" s="4"/>
      <c r="J52" s="4"/>
      <c r="K52" s="4"/>
      <c r="L52" s="4"/>
    </row>
    <row r="53" spans="7:14" x14ac:dyDescent="0.2">
      <c r="G53" s="5" t="s">
        <v>14</v>
      </c>
      <c r="H53" s="4">
        <f>(($I41*0.3)/150)/30</f>
        <v>1.3333333333333334E-2</v>
      </c>
      <c r="I53" s="4"/>
      <c r="J53" s="4">
        <f>(($I41*0.3)/150)/30</f>
        <v>1.3333333333333334E-2</v>
      </c>
      <c r="K53" s="4" t="s">
        <v>20</v>
      </c>
      <c r="L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2023-01-15T21:01:57Z</dcterms:created>
  <dcterms:modified xsi:type="dcterms:W3CDTF">2023-04-03T18:11:18Z</dcterms:modified>
</cp:coreProperties>
</file>