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 DEFAUCHY\Dropbox\Privé\Professionnel\Cours\CPGE\Chapitres\Cinétique - Dynamique\TP\Ilots - Sympact\"/>
    </mc:Choice>
  </mc:AlternateContent>
  <bookViews>
    <workbookView xWindow="0" yWindow="0" windowWidth="21570" windowHeight="7965" firstSheet="9" activeTab="22"/>
  </bookViews>
  <sheets>
    <sheet name="20 Eq" sheetId="2" r:id="rId1"/>
    <sheet name="25 Eq" sheetId="4" r:id="rId2"/>
    <sheet name="30 Eq" sheetId="6" r:id="rId3"/>
    <sheet name="35 Eq" sheetId="8" r:id="rId4"/>
    <sheet name="40 Eq" sheetId="10" r:id="rId5"/>
    <sheet name="45 Eq" sheetId="12" r:id="rId6"/>
    <sheet name="50 Eq" sheetId="14" r:id="rId7"/>
    <sheet name="55 Eq" sheetId="16" r:id="rId8"/>
    <sheet name="Données " sheetId="24" r:id="rId9"/>
    <sheet name="Etude équilibre" sheetId="19" r:id="rId10"/>
    <sheet name="Calcul Inertie" sheetId="23" r:id="rId11"/>
    <sheet name="Cfs" sheetId="25" r:id="rId12"/>
    <sheet name="Vide" sheetId="18" r:id="rId13"/>
    <sheet name="10_5" sheetId="1" r:id="rId14"/>
    <sheet name="20" sheetId="3" r:id="rId15"/>
    <sheet name="25" sheetId="5" r:id="rId16"/>
    <sheet name="30" sheetId="7" r:id="rId17"/>
    <sheet name="35" sheetId="9" r:id="rId18"/>
    <sheet name="40" sheetId="11" r:id="rId19"/>
    <sheet name="45" sheetId="13" r:id="rId20"/>
    <sheet name="50" sheetId="15" r:id="rId21"/>
    <sheet name="55" sheetId="17" r:id="rId22"/>
    <sheet name="Evolutions" sheetId="21" r:id="rId23"/>
  </sheets>
  <calcPr calcId="171027"/>
</workbook>
</file>

<file path=xl/calcChain.xml><?xml version="1.0" encoding="utf-8"?>
<calcChain xmlns="http://schemas.openxmlformats.org/spreadsheetml/2006/main">
  <c r="M3" i="17" l="1"/>
  <c r="M3" i="15"/>
  <c r="M3" i="13"/>
  <c r="M3" i="11"/>
  <c r="M3" i="9"/>
  <c r="M3" i="7"/>
  <c r="M3" i="5"/>
  <c r="M3" i="3"/>
  <c r="T9" i="3" s="1"/>
  <c r="M3" i="1"/>
  <c r="T3" i="1" s="1"/>
  <c r="T4" i="1"/>
  <c r="T8" i="1"/>
  <c r="T10" i="1"/>
  <c r="T12" i="1"/>
  <c r="T11" i="3"/>
  <c r="T4" i="3"/>
  <c r="T8" i="3"/>
  <c r="T10" i="3"/>
  <c r="T18" i="3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3" i="7"/>
  <c r="T4" i="7"/>
  <c r="T8" i="7"/>
  <c r="T10" i="7"/>
  <c r="T11" i="7"/>
  <c r="T16" i="7"/>
  <c r="T18" i="7"/>
  <c r="T19" i="7"/>
  <c r="T24" i="7"/>
  <c r="T26" i="7"/>
  <c r="T27" i="7"/>
  <c r="T32" i="7"/>
  <c r="T34" i="7"/>
  <c r="T35" i="7"/>
  <c r="T38" i="7"/>
  <c r="T40" i="7"/>
  <c r="T42" i="7"/>
  <c r="T43" i="7"/>
  <c r="T46" i="7"/>
  <c r="T48" i="7"/>
  <c r="T50" i="7"/>
  <c r="T51" i="7"/>
  <c r="T54" i="7"/>
  <c r="T56" i="7"/>
  <c r="T58" i="7"/>
  <c r="T59" i="7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5" i="25"/>
  <c r="T6" i="25"/>
  <c r="T7" i="25"/>
  <c r="T8" i="25"/>
  <c r="T9" i="25"/>
  <c r="T10" i="25"/>
  <c r="T11" i="25"/>
  <c r="T4" i="25"/>
  <c r="O3" i="16"/>
  <c r="O3" i="14"/>
  <c r="O3" i="12"/>
  <c r="O3" i="10"/>
  <c r="O3" i="8"/>
  <c r="O3" i="6"/>
  <c r="O3" i="4"/>
  <c r="O3" i="2"/>
  <c r="C5" i="25"/>
  <c r="C6" i="25"/>
  <c r="C7" i="25"/>
  <c r="C8" i="25"/>
  <c r="C9" i="25"/>
  <c r="C10" i="25"/>
  <c r="Q10" i="25" s="1"/>
  <c r="C11" i="25"/>
  <c r="C4" i="25"/>
  <c r="F5" i="19"/>
  <c r="F6" i="19"/>
  <c r="F7" i="19"/>
  <c r="F8" i="19"/>
  <c r="F9" i="19"/>
  <c r="F10" i="19"/>
  <c r="F11" i="19"/>
  <c r="F4" i="19"/>
  <c r="C3" i="19"/>
  <c r="F11" i="25"/>
  <c r="G11" i="25" s="1"/>
  <c r="D11" i="25"/>
  <c r="E11" i="25" s="1"/>
  <c r="F10" i="25"/>
  <c r="G10" i="25" s="1"/>
  <c r="D10" i="25"/>
  <c r="E10" i="25" s="1"/>
  <c r="F9" i="25"/>
  <c r="G9" i="25" s="1"/>
  <c r="D9" i="25"/>
  <c r="F8" i="25"/>
  <c r="D8" i="25"/>
  <c r="F7" i="25"/>
  <c r="G7" i="25" s="1"/>
  <c r="D7" i="25"/>
  <c r="E7" i="25" s="1"/>
  <c r="F6" i="25"/>
  <c r="G6" i="25" s="1"/>
  <c r="D6" i="25"/>
  <c r="E6" i="25" s="1"/>
  <c r="F5" i="25"/>
  <c r="G5" i="25" s="1"/>
  <c r="D5" i="25"/>
  <c r="F4" i="25"/>
  <c r="D4" i="25"/>
  <c r="O5" i="8"/>
  <c r="O4" i="8"/>
  <c r="O5" i="16"/>
  <c r="O4" i="16"/>
  <c r="O5" i="12"/>
  <c r="O4" i="12"/>
  <c r="O5" i="10"/>
  <c r="O4" i="10"/>
  <c r="O5" i="6"/>
  <c r="O4" i="6"/>
  <c r="O5" i="14"/>
  <c r="O4" i="14"/>
  <c r="O5" i="4"/>
  <c r="O4" i="4"/>
  <c r="O5" i="2"/>
  <c r="O4" i="2"/>
  <c r="T17" i="3" l="1"/>
  <c r="T3" i="3"/>
  <c r="T16" i="3"/>
  <c r="T12" i="3"/>
  <c r="T9" i="1"/>
  <c r="T15" i="1"/>
  <c r="T7" i="1"/>
  <c r="T14" i="1"/>
  <c r="T6" i="1"/>
  <c r="T13" i="1"/>
  <c r="T5" i="1"/>
  <c r="T11" i="1"/>
  <c r="T15" i="3"/>
  <c r="T7" i="3"/>
  <c r="T14" i="3"/>
  <c r="T6" i="3"/>
  <c r="T13" i="3"/>
  <c r="T5" i="3"/>
  <c r="T19" i="3"/>
  <c r="T57" i="7"/>
  <c r="T49" i="7"/>
  <c r="T41" i="7"/>
  <c r="T33" i="7"/>
  <c r="T25" i="7"/>
  <c r="T17" i="7"/>
  <c r="T9" i="7"/>
  <c r="T55" i="7"/>
  <c r="T47" i="7"/>
  <c r="T39" i="7"/>
  <c r="T31" i="7"/>
  <c r="T23" i="7"/>
  <c r="T15" i="7"/>
  <c r="T7" i="7"/>
  <c r="T30" i="7"/>
  <c r="T22" i="7"/>
  <c r="T14" i="7"/>
  <c r="T6" i="7"/>
  <c r="T61" i="7"/>
  <c r="T53" i="7"/>
  <c r="T45" i="7"/>
  <c r="T37" i="7"/>
  <c r="T29" i="7"/>
  <c r="T21" i="7"/>
  <c r="T13" i="7"/>
  <c r="T5" i="7"/>
  <c r="T60" i="7"/>
  <c r="T52" i="7"/>
  <c r="T44" i="7"/>
  <c r="T36" i="7"/>
  <c r="T28" i="7"/>
  <c r="T20" i="7"/>
  <c r="T12" i="7"/>
  <c r="Q9" i="25"/>
  <c r="Q6" i="25"/>
  <c r="N10" i="25"/>
  <c r="Q7" i="25"/>
  <c r="Q5" i="25"/>
  <c r="Q11" i="25"/>
  <c r="N11" i="25"/>
  <c r="N7" i="25"/>
  <c r="N6" i="25"/>
  <c r="E9" i="25"/>
  <c r="N9" i="25" s="1"/>
  <c r="G4" i="25"/>
  <c r="Q4" i="25" s="1"/>
  <c r="E5" i="25"/>
  <c r="N5" i="25" s="1"/>
  <c r="G8" i="25"/>
  <c r="Q8" i="25" s="1"/>
  <c r="E8" i="25"/>
  <c r="N8" i="25" s="1"/>
  <c r="E4" i="25"/>
  <c r="N4" i="25" s="1"/>
  <c r="H5" i="25"/>
  <c r="H9" i="25"/>
  <c r="I9" i="25" s="1"/>
  <c r="H10" i="25"/>
  <c r="I10" i="25" s="1"/>
  <c r="H11" i="25"/>
  <c r="I11" i="25" s="1"/>
  <c r="H6" i="25"/>
  <c r="I6" i="25" s="1"/>
  <c r="H7" i="25"/>
  <c r="I7" i="25" s="1"/>
  <c r="H4" i="25"/>
  <c r="I4" i="25" s="1"/>
  <c r="H8" i="25"/>
  <c r="I8" i="25" s="1"/>
  <c r="I5" i="25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16" i="23"/>
  <c r="H14" i="23"/>
  <c r="H13" i="23"/>
  <c r="H12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16" i="23"/>
  <c r="D13" i="23"/>
  <c r="K9" i="23"/>
  <c r="L8" i="23"/>
  <c r="L7" i="23"/>
  <c r="L6" i="23"/>
  <c r="L5" i="23"/>
  <c r="L4" i="23"/>
  <c r="L3" i="23"/>
  <c r="I8" i="23"/>
  <c r="I7" i="23"/>
  <c r="F29" i="24"/>
  <c r="F28" i="24" s="1"/>
  <c r="F27" i="24"/>
  <c r="F26" i="24"/>
  <c r="F31" i="24"/>
  <c r="F12" i="24"/>
  <c r="I5" i="23"/>
  <c r="I4" i="23"/>
  <c r="I3" i="23"/>
  <c r="F8" i="23"/>
  <c r="F5" i="23"/>
  <c r="F4" i="23"/>
  <c r="C6" i="23"/>
  <c r="C5" i="23"/>
  <c r="I9" i="24"/>
  <c r="I10" i="24" s="1"/>
  <c r="I7" i="24"/>
  <c r="I8" i="24" s="1"/>
  <c r="C11" i="24"/>
  <c r="C9" i="24"/>
  <c r="C10" i="24" s="1"/>
  <c r="C12" i="24"/>
  <c r="F3" i="23"/>
  <c r="F6" i="23"/>
  <c r="C4" i="23"/>
  <c r="C10" i="23" s="1"/>
  <c r="C3" i="23"/>
  <c r="G5" i="19"/>
  <c r="H5" i="19" s="1"/>
  <c r="G6" i="19"/>
  <c r="H6" i="19" s="1"/>
  <c r="G7" i="19"/>
  <c r="H7" i="19" s="1"/>
  <c r="G8" i="19"/>
  <c r="H8" i="19" s="1"/>
  <c r="G9" i="19"/>
  <c r="H9" i="19" s="1"/>
  <c r="G10" i="19"/>
  <c r="H10" i="19" s="1"/>
  <c r="G11" i="19"/>
  <c r="H11" i="19" s="1"/>
  <c r="G4" i="19"/>
  <c r="H4" i="19" s="1"/>
  <c r="C4" i="19"/>
  <c r="C21" i="24"/>
  <c r="C20" i="24"/>
  <c r="C18" i="24"/>
  <c r="C8" i="24"/>
  <c r="F23" i="24"/>
  <c r="F22" i="24"/>
  <c r="F21" i="24"/>
  <c r="F18" i="24"/>
  <c r="C26" i="24"/>
  <c r="C27" i="24" s="1"/>
  <c r="C14" i="24"/>
  <c r="C8" i="23" s="1"/>
  <c r="I12" i="24"/>
  <c r="I18" i="24" s="1"/>
  <c r="I19" i="24" s="1"/>
  <c r="I6" i="24"/>
  <c r="I4" i="24"/>
  <c r="F10" i="24"/>
  <c r="F19" i="24" s="1"/>
  <c r="F8" i="24"/>
  <c r="F6" i="24"/>
  <c r="F4" i="24"/>
  <c r="C6" i="24"/>
  <c r="C4" i="24"/>
  <c r="J10" i="25" l="1"/>
  <c r="K10" i="25" s="1"/>
  <c r="J5" i="25"/>
  <c r="K5" i="25" s="1"/>
  <c r="J8" i="25"/>
  <c r="K8" i="25" s="1"/>
  <c r="J11" i="25"/>
  <c r="K11" i="25" s="1"/>
  <c r="J4" i="25"/>
  <c r="K4" i="25" s="1"/>
  <c r="J7" i="25"/>
  <c r="K7" i="25" s="1"/>
  <c r="J6" i="25"/>
  <c r="K6" i="25" s="1"/>
  <c r="J9" i="25"/>
  <c r="K9" i="25" s="1"/>
  <c r="F7" i="23"/>
  <c r="F9" i="23" s="1"/>
  <c r="I6" i="23"/>
  <c r="C7" i="23"/>
  <c r="C11" i="23" s="1"/>
  <c r="F20" i="24"/>
  <c r="R9" i="1" l="1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4" i="13"/>
  <c r="R4" i="11"/>
  <c r="R4" i="9"/>
  <c r="R4" i="7"/>
  <c r="R4" i="5"/>
  <c r="Q12" i="18"/>
  <c r="R12" i="18" s="1"/>
  <c r="R11" i="18"/>
  <c r="Q11" i="18"/>
  <c r="R10" i="18"/>
  <c r="Q10" i="18"/>
  <c r="R9" i="18"/>
  <c r="Q9" i="18"/>
  <c r="Q8" i="18"/>
  <c r="R8" i="18" s="1"/>
  <c r="R7" i="18"/>
  <c r="Q7" i="18"/>
  <c r="R6" i="18"/>
  <c r="Q6" i="18"/>
  <c r="R5" i="18"/>
  <c r="Q5" i="18"/>
  <c r="Q4" i="18"/>
  <c r="R4" i="18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4" i="3"/>
  <c r="R5" i="1"/>
  <c r="R6" i="1"/>
  <c r="R7" i="1"/>
  <c r="R8" i="1"/>
  <c r="R10" i="1"/>
  <c r="R11" i="1"/>
  <c r="R12" i="1"/>
  <c r="R13" i="1"/>
  <c r="R14" i="1"/>
  <c r="R4" i="1"/>
  <c r="Q28" i="17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19" i="5"/>
  <c r="Q20" i="5"/>
  <c r="Q21" i="5"/>
  <c r="Q22" i="5"/>
  <c r="Q23" i="5"/>
  <c r="Q24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6" i="3"/>
  <c r="Q15" i="3"/>
  <c r="Q8" i="1"/>
  <c r="Q9" i="1"/>
  <c r="P4" i="18"/>
  <c r="P5" i="18"/>
  <c r="P6" i="18"/>
  <c r="P7" i="18"/>
  <c r="P8" i="18"/>
  <c r="P9" i="18"/>
  <c r="P10" i="18"/>
  <c r="P11" i="18"/>
  <c r="P12" i="18"/>
  <c r="P13" i="18"/>
  <c r="P3" i="18"/>
  <c r="N4" i="18"/>
  <c r="N5" i="18"/>
  <c r="N6" i="18"/>
  <c r="N7" i="18"/>
  <c r="N8" i="18"/>
  <c r="N9" i="18"/>
  <c r="N10" i="18"/>
  <c r="O10" i="18" s="1"/>
  <c r="N11" i="18"/>
  <c r="O11" i="18" s="1"/>
  <c r="N12" i="18"/>
  <c r="N13" i="18"/>
  <c r="N3" i="18"/>
  <c r="O5" i="18" s="1"/>
  <c r="O4" i="18"/>
  <c r="O6" i="18"/>
  <c r="O12" i="18"/>
  <c r="O3" i="18"/>
  <c r="O8" i="17"/>
  <c r="O16" i="17"/>
  <c r="O24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R28" i="17" s="1"/>
  <c r="P28" i="17"/>
  <c r="P29" i="17"/>
  <c r="P30" i="17"/>
  <c r="P3" i="17"/>
  <c r="N25" i="17"/>
  <c r="Q25" i="17" s="1"/>
  <c r="R25" i="17" s="1"/>
  <c r="N26" i="17"/>
  <c r="Q26" i="17" s="1"/>
  <c r="N27" i="17"/>
  <c r="O27" i="17" s="1"/>
  <c r="N28" i="17"/>
  <c r="O28" i="17" s="1"/>
  <c r="N29" i="17"/>
  <c r="O29" i="17" s="1"/>
  <c r="N30" i="17"/>
  <c r="O30" i="17" s="1"/>
  <c r="N4" i="17"/>
  <c r="O4" i="17" s="1"/>
  <c r="N5" i="17"/>
  <c r="Q5" i="17" s="1"/>
  <c r="N6" i="17"/>
  <c r="Q6" i="17" s="1"/>
  <c r="N7" i="17"/>
  <c r="Q7" i="17" s="1"/>
  <c r="N8" i="17"/>
  <c r="Q8" i="17" s="1"/>
  <c r="N9" i="17"/>
  <c r="Q9" i="17" s="1"/>
  <c r="R9" i="17" s="1"/>
  <c r="N10" i="17"/>
  <c r="Q10" i="17" s="1"/>
  <c r="N11" i="17"/>
  <c r="O11" i="17" s="1"/>
  <c r="N12" i="17"/>
  <c r="O12" i="17" s="1"/>
  <c r="N13" i="17"/>
  <c r="Q13" i="17" s="1"/>
  <c r="N14" i="17"/>
  <c r="Q14" i="17" s="1"/>
  <c r="N15" i="17"/>
  <c r="Q15" i="17" s="1"/>
  <c r="N16" i="17"/>
  <c r="Q16" i="17" s="1"/>
  <c r="N17" i="17"/>
  <c r="Q17" i="17" s="1"/>
  <c r="R17" i="17" s="1"/>
  <c r="N18" i="17"/>
  <c r="Q18" i="17" s="1"/>
  <c r="N19" i="17"/>
  <c r="O19" i="17" s="1"/>
  <c r="N20" i="17"/>
  <c r="O20" i="17" s="1"/>
  <c r="N21" i="17"/>
  <c r="Q21" i="17" s="1"/>
  <c r="N22" i="17"/>
  <c r="Q22" i="17" s="1"/>
  <c r="N23" i="17"/>
  <c r="Q23" i="17" s="1"/>
  <c r="N24" i="17"/>
  <c r="Q24" i="17" s="1"/>
  <c r="N3" i="17"/>
  <c r="O3" i="17" s="1"/>
  <c r="O8" i="15"/>
  <c r="O16" i="15"/>
  <c r="O24" i="15"/>
  <c r="O32" i="15"/>
  <c r="O40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3" i="15"/>
  <c r="T3" i="15" s="1"/>
  <c r="N4" i="15"/>
  <c r="Q4" i="15" s="1"/>
  <c r="N5" i="15"/>
  <c r="Q5" i="15" s="1"/>
  <c r="N6" i="15"/>
  <c r="Q6" i="15" s="1"/>
  <c r="N7" i="15"/>
  <c r="Q7" i="15" s="1"/>
  <c r="N8" i="15"/>
  <c r="Q8" i="15" s="1"/>
  <c r="N9" i="15"/>
  <c r="O9" i="15" s="1"/>
  <c r="N10" i="15"/>
  <c r="O10" i="15" s="1"/>
  <c r="N11" i="15"/>
  <c r="Q11" i="15" s="1"/>
  <c r="N12" i="15"/>
  <c r="Q12" i="15" s="1"/>
  <c r="N13" i="15"/>
  <c r="Q13" i="15" s="1"/>
  <c r="N14" i="15"/>
  <c r="O14" i="15" s="1"/>
  <c r="N15" i="15"/>
  <c r="Q15" i="15" s="1"/>
  <c r="N16" i="15"/>
  <c r="Q16" i="15" s="1"/>
  <c r="N17" i="15"/>
  <c r="O17" i="15" s="1"/>
  <c r="N18" i="15"/>
  <c r="O18" i="15" s="1"/>
  <c r="N19" i="15"/>
  <c r="Q19" i="15" s="1"/>
  <c r="N20" i="15"/>
  <c r="Q20" i="15" s="1"/>
  <c r="N21" i="15"/>
  <c r="Q21" i="15" s="1"/>
  <c r="N22" i="15"/>
  <c r="Q22" i="15" s="1"/>
  <c r="N23" i="15"/>
  <c r="Q23" i="15" s="1"/>
  <c r="N24" i="15"/>
  <c r="Q24" i="15" s="1"/>
  <c r="N25" i="15"/>
  <c r="O25" i="15" s="1"/>
  <c r="N26" i="15"/>
  <c r="O26" i="15" s="1"/>
  <c r="N27" i="15"/>
  <c r="Q27" i="15" s="1"/>
  <c r="N28" i="15"/>
  <c r="Q28" i="15" s="1"/>
  <c r="N29" i="15"/>
  <c r="Q29" i="15" s="1"/>
  <c r="N30" i="15"/>
  <c r="O30" i="15" s="1"/>
  <c r="N31" i="15"/>
  <c r="Q31" i="15" s="1"/>
  <c r="N32" i="15"/>
  <c r="Q32" i="15" s="1"/>
  <c r="N33" i="15"/>
  <c r="O33" i="15" s="1"/>
  <c r="N34" i="15"/>
  <c r="O34" i="15" s="1"/>
  <c r="N35" i="15"/>
  <c r="Q35" i="15" s="1"/>
  <c r="N36" i="15"/>
  <c r="Q36" i="15" s="1"/>
  <c r="N37" i="15"/>
  <c r="Q37" i="15" s="1"/>
  <c r="N38" i="15"/>
  <c r="Q38" i="15" s="1"/>
  <c r="N39" i="15"/>
  <c r="Q39" i="15" s="1"/>
  <c r="N40" i="15"/>
  <c r="Q40" i="15" s="1"/>
  <c r="N41" i="15"/>
  <c r="O41" i="15" s="1"/>
  <c r="N42" i="15"/>
  <c r="O42" i="15" s="1"/>
  <c r="N43" i="15"/>
  <c r="O43" i="15" s="1"/>
  <c r="N3" i="15"/>
  <c r="O3" i="15" s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3" i="13"/>
  <c r="N61" i="13"/>
  <c r="N60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" i="13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3" i="11"/>
  <c r="N76" i="11"/>
  <c r="N77" i="11"/>
  <c r="N78" i="11"/>
  <c r="N79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" i="1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3" i="9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3" i="7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3" i="5"/>
  <c r="N24" i="5"/>
  <c r="N25" i="5"/>
  <c r="N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3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3" i="3"/>
  <c r="N4" i="3"/>
  <c r="O4" i="3" s="1"/>
  <c r="N5" i="3"/>
  <c r="Q5" i="3" s="1"/>
  <c r="N6" i="3"/>
  <c r="Q7" i="3" s="1"/>
  <c r="N7" i="3"/>
  <c r="O7" i="3" s="1"/>
  <c r="N8" i="3"/>
  <c r="Q8" i="3" s="1"/>
  <c r="N9" i="3"/>
  <c r="O9" i="3" s="1"/>
  <c r="N10" i="3"/>
  <c r="O10" i="3" s="1"/>
  <c r="N11" i="3"/>
  <c r="Q11" i="3" s="1"/>
  <c r="N12" i="3"/>
  <c r="Q12" i="3" s="1"/>
  <c r="N13" i="3"/>
  <c r="Q13" i="3" s="1"/>
  <c r="N14" i="3"/>
  <c r="Q14" i="3" s="1"/>
  <c r="N15" i="3"/>
  <c r="O15" i="3" s="1"/>
  <c r="N16" i="3"/>
  <c r="Q16" i="3" s="1"/>
  <c r="N17" i="3"/>
  <c r="Q17" i="3" s="1"/>
  <c r="N18" i="3"/>
  <c r="O18" i="3" s="1"/>
  <c r="N19" i="3"/>
  <c r="O19" i="3" s="1"/>
  <c r="N3" i="3"/>
  <c r="O16" i="3" s="1"/>
  <c r="O14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N15" i="1"/>
  <c r="N14" i="1"/>
  <c r="Q14" i="1" s="1"/>
  <c r="N4" i="1"/>
  <c r="O4" i="1" s="1"/>
  <c r="N5" i="1"/>
  <c r="N6" i="1"/>
  <c r="Q6" i="1" s="1"/>
  <c r="N7" i="1"/>
  <c r="Q7" i="1" s="1"/>
  <c r="N8" i="1"/>
  <c r="N9" i="1"/>
  <c r="O9" i="1" s="1"/>
  <c r="N10" i="1"/>
  <c r="Q10" i="1" s="1"/>
  <c r="N11" i="1"/>
  <c r="Q11" i="1" s="1"/>
  <c r="N12" i="1"/>
  <c r="O12" i="1" s="1"/>
  <c r="N13" i="1"/>
  <c r="N3" i="1"/>
  <c r="O3" i="1" s="1"/>
  <c r="I11" i="19"/>
  <c r="J11" i="19" s="1"/>
  <c r="K11" i="19" s="1"/>
  <c r="I10" i="19"/>
  <c r="J10" i="19" s="1"/>
  <c r="K10" i="19" s="1"/>
  <c r="I9" i="19"/>
  <c r="J9" i="19" s="1"/>
  <c r="K9" i="19" s="1"/>
  <c r="I8" i="19"/>
  <c r="J8" i="19" s="1"/>
  <c r="K8" i="19" s="1"/>
  <c r="I7" i="19"/>
  <c r="J7" i="19" s="1"/>
  <c r="K7" i="19" s="1"/>
  <c r="I6" i="19"/>
  <c r="J6" i="19" s="1"/>
  <c r="K6" i="19" s="1"/>
  <c r="I5" i="19"/>
  <c r="J5" i="19" s="1"/>
  <c r="K5" i="19" s="1"/>
  <c r="I4" i="19"/>
  <c r="J4" i="19" s="1"/>
  <c r="K4" i="19" s="1"/>
  <c r="R26" i="17" l="1"/>
  <c r="R18" i="17"/>
  <c r="R10" i="17"/>
  <c r="R24" i="17"/>
  <c r="R16" i="17"/>
  <c r="R8" i="17"/>
  <c r="R23" i="17"/>
  <c r="R15" i="17"/>
  <c r="R7" i="17"/>
  <c r="R22" i="17"/>
  <c r="R14" i="17"/>
  <c r="R6" i="17"/>
  <c r="R21" i="17"/>
  <c r="R13" i="17"/>
  <c r="R5" i="17"/>
  <c r="R20" i="17"/>
  <c r="R12" i="17"/>
  <c r="O26" i="17"/>
  <c r="O18" i="17"/>
  <c r="O10" i="17"/>
  <c r="O25" i="17"/>
  <c r="O17" i="17"/>
  <c r="O9" i="17"/>
  <c r="Q29" i="17"/>
  <c r="R29" i="17" s="1"/>
  <c r="O23" i="17"/>
  <c r="O15" i="17"/>
  <c r="O7" i="17"/>
  <c r="Q11" i="17"/>
  <c r="R11" i="17" s="1"/>
  <c r="Q19" i="17"/>
  <c r="R19" i="17" s="1"/>
  <c r="Q27" i="17"/>
  <c r="R27" i="17" s="1"/>
  <c r="O22" i="17"/>
  <c r="O14" i="17"/>
  <c r="O6" i="17"/>
  <c r="Q4" i="17"/>
  <c r="R4" i="17" s="1"/>
  <c r="Q12" i="17"/>
  <c r="Q20" i="17"/>
  <c r="O21" i="17"/>
  <c r="O13" i="17"/>
  <c r="O5" i="17"/>
  <c r="R40" i="15"/>
  <c r="R32" i="15"/>
  <c r="R24" i="15"/>
  <c r="R16" i="15"/>
  <c r="R8" i="15"/>
  <c r="R25" i="15"/>
  <c r="R39" i="15"/>
  <c r="R31" i="15"/>
  <c r="R23" i="15"/>
  <c r="R15" i="15"/>
  <c r="R7" i="15"/>
  <c r="R38" i="15"/>
  <c r="R22" i="15"/>
  <c r="R6" i="15"/>
  <c r="R37" i="15"/>
  <c r="R29" i="15"/>
  <c r="R21" i="15"/>
  <c r="R13" i="15"/>
  <c r="R5" i="15"/>
  <c r="R36" i="15"/>
  <c r="R28" i="15"/>
  <c r="R20" i="15"/>
  <c r="R12" i="15"/>
  <c r="R35" i="15"/>
  <c r="R27" i="15"/>
  <c r="R19" i="15"/>
  <c r="R11" i="15"/>
  <c r="Q14" i="15"/>
  <c r="R14" i="15" s="1"/>
  <c r="O39" i="15"/>
  <c r="O31" i="15"/>
  <c r="O23" i="15"/>
  <c r="O15" i="15"/>
  <c r="O7" i="15"/>
  <c r="Q30" i="15"/>
  <c r="R30" i="15" s="1"/>
  <c r="O38" i="15"/>
  <c r="O22" i="15"/>
  <c r="O6" i="15"/>
  <c r="O37" i="15"/>
  <c r="O29" i="15"/>
  <c r="O21" i="15"/>
  <c r="O13" i="15"/>
  <c r="O5" i="15"/>
  <c r="Q9" i="15"/>
  <c r="R9" i="15" s="1"/>
  <c r="Q17" i="15"/>
  <c r="R17" i="15" s="1"/>
  <c r="Q25" i="15"/>
  <c r="Q33" i="15"/>
  <c r="R33" i="15" s="1"/>
  <c r="Q41" i="15"/>
  <c r="R41" i="15" s="1"/>
  <c r="O36" i="15"/>
  <c r="O28" i="15"/>
  <c r="O20" i="15"/>
  <c r="O12" i="15"/>
  <c r="O4" i="15"/>
  <c r="Q10" i="15"/>
  <c r="R10" i="15" s="1"/>
  <c r="Q18" i="15"/>
  <c r="R18" i="15" s="1"/>
  <c r="Q26" i="15"/>
  <c r="R26" i="15" s="1"/>
  <c r="Q34" i="15"/>
  <c r="R34" i="15" s="1"/>
  <c r="Q42" i="15"/>
  <c r="R42" i="15" s="1"/>
  <c r="R4" i="15"/>
  <c r="O35" i="15"/>
  <c r="O27" i="15"/>
  <c r="O19" i="15"/>
  <c r="O11" i="15"/>
  <c r="T6" i="18"/>
  <c r="T13" i="18"/>
  <c r="T5" i="18"/>
  <c r="T12" i="18"/>
  <c r="T4" i="18"/>
  <c r="T11" i="18"/>
  <c r="T10" i="18"/>
  <c r="T9" i="18"/>
  <c r="T8" i="18"/>
  <c r="T19" i="17"/>
  <c r="T7" i="18"/>
  <c r="T3" i="18"/>
  <c r="T24" i="15"/>
  <c r="T31" i="15"/>
  <c r="T27" i="17"/>
  <c r="T32" i="15"/>
  <c r="T28" i="17"/>
  <c r="T20" i="17"/>
  <c r="T9" i="15"/>
  <c r="T17" i="15"/>
  <c r="T25" i="15"/>
  <c r="T33" i="15"/>
  <c r="T41" i="15"/>
  <c r="T10" i="15"/>
  <c r="T18" i="15"/>
  <c r="T26" i="15"/>
  <c r="T34" i="15"/>
  <c r="T42" i="15"/>
  <c r="T11" i="15"/>
  <c r="T19" i="15"/>
  <c r="T27" i="15"/>
  <c r="T35" i="15"/>
  <c r="T43" i="15"/>
  <c r="T4" i="15"/>
  <c r="T12" i="15"/>
  <c r="T20" i="15"/>
  <c r="T28" i="15"/>
  <c r="T36" i="15"/>
  <c r="T5" i="15"/>
  <c r="T13" i="15"/>
  <c r="T21" i="15"/>
  <c r="T29" i="15"/>
  <c r="T37" i="15"/>
  <c r="T6" i="15"/>
  <c r="T14" i="15"/>
  <c r="T22" i="15"/>
  <c r="T30" i="15"/>
  <c r="T38" i="15"/>
  <c r="T23" i="15"/>
  <c r="T5" i="17"/>
  <c r="T13" i="17"/>
  <c r="T21" i="17"/>
  <c r="T29" i="17"/>
  <c r="T6" i="17"/>
  <c r="T14" i="17"/>
  <c r="T22" i="17"/>
  <c r="T30" i="17"/>
  <c r="T7" i="17"/>
  <c r="T15" i="17"/>
  <c r="T23" i="17"/>
  <c r="T3" i="17"/>
  <c r="T8" i="17"/>
  <c r="T16" i="17"/>
  <c r="T24" i="17"/>
  <c r="T9" i="17"/>
  <c r="T17" i="17"/>
  <c r="T25" i="17"/>
  <c r="T10" i="17"/>
  <c r="T18" i="17"/>
  <c r="T26" i="17"/>
  <c r="T16" i="15"/>
  <c r="T12" i="17"/>
  <c r="T15" i="15"/>
  <c r="T11" i="17"/>
  <c r="T40" i="15"/>
  <c r="T8" i="15"/>
  <c r="T4" i="17"/>
  <c r="T39" i="15"/>
  <c r="T7" i="15"/>
  <c r="O5" i="3"/>
  <c r="Q10" i="3"/>
  <c r="O13" i="3"/>
  <c r="Q4" i="3"/>
  <c r="O3" i="3"/>
  <c r="O12" i="3"/>
  <c r="O6" i="3"/>
  <c r="O11" i="3"/>
  <c r="Q18" i="3"/>
  <c r="Q9" i="3"/>
  <c r="O17" i="3"/>
  <c r="O14" i="3"/>
  <c r="O8" i="3"/>
  <c r="O13" i="1"/>
  <c r="O5" i="1"/>
  <c r="O10" i="1"/>
  <c r="O15" i="1"/>
  <c r="O6" i="1"/>
  <c r="Q4" i="1"/>
  <c r="Q13" i="1"/>
  <c r="Q5" i="1"/>
  <c r="O8" i="1"/>
  <c r="O7" i="1"/>
  <c r="Q12" i="1"/>
  <c r="O11" i="1"/>
  <c r="O9" i="18"/>
  <c r="O8" i="18"/>
  <c r="O7" i="18"/>
  <c r="O13" i="18"/>
  <c r="N5" i="19" l="1"/>
  <c r="N3" i="19"/>
  <c r="N7" i="19" l="1"/>
  <c r="N6" i="19"/>
  <c r="N8" i="19"/>
  <c r="S10" i="1" s="1"/>
  <c r="U10" i="1" s="1"/>
  <c r="V10" i="1" s="1"/>
  <c r="N4" i="19"/>
  <c r="F30" i="24"/>
  <c r="L8" i="25" l="1"/>
  <c r="M8" i="25" s="1"/>
  <c r="L6" i="25"/>
  <c r="M6" i="25" s="1"/>
  <c r="O5" i="25"/>
  <c r="P5" i="25" s="1"/>
  <c r="L5" i="25"/>
  <c r="M5" i="25" s="1"/>
  <c r="O10" i="25"/>
  <c r="P10" i="25" s="1"/>
  <c r="R4" i="25"/>
  <c r="S4" i="25" s="1"/>
  <c r="L9" i="25"/>
  <c r="M9" i="25" s="1"/>
  <c r="L11" i="25"/>
  <c r="M11" i="25" s="1"/>
  <c r="R9" i="25"/>
  <c r="S9" i="25" s="1"/>
  <c r="O8" i="25"/>
  <c r="P8" i="25" s="1"/>
  <c r="L4" i="25"/>
  <c r="M4" i="25" s="1"/>
  <c r="O9" i="25"/>
  <c r="P9" i="25" s="1"/>
  <c r="O4" i="25"/>
  <c r="P4" i="25" s="1"/>
  <c r="O11" i="25"/>
  <c r="P11" i="25" s="1"/>
  <c r="R8" i="25"/>
  <c r="S8" i="25" s="1"/>
  <c r="O7" i="25"/>
  <c r="P7" i="25" s="1"/>
  <c r="L10" i="25"/>
  <c r="M10" i="25" s="1"/>
  <c r="R11" i="25"/>
  <c r="S11" i="25" s="1"/>
  <c r="O6" i="25"/>
  <c r="P6" i="25" s="1"/>
  <c r="R5" i="25"/>
  <c r="S5" i="25" s="1"/>
  <c r="R10" i="25"/>
  <c r="S10" i="25" s="1"/>
  <c r="L7" i="25"/>
  <c r="M7" i="25" s="1"/>
  <c r="R7" i="25"/>
  <c r="S7" i="25" s="1"/>
  <c r="R6" i="25"/>
  <c r="S6" i="25" s="1"/>
  <c r="S53" i="13"/>
  <c r="U53" i="13" s="1"/>
  <c r="V53" i="13" s="1"/>
  <c r="S11" i="15"/>
  <c r="U11" i="15" s="1"/>
  <c r="V11" i="15" s="1"/>
  <c r="S3" i="15"/>
  <c r="U3" i="15" s="1"/>
  <c r="S62" i="9"/>
  <c r="U62" i="9" s="1"/>
  <c r="V62" i="9" s="1"/>
  <c r="S37" i="15"/>
  <c r="U37" i="15" s="1"/>
  <c r="V37" i="15" s="1"/>
  <c r="S30" i="9"/>
  <c r="U30" i="9" s="1"/>
  <c r="V30" i="9" s="1"/>
  <c r="S39" i="15"/>
  <c r="U39" i="15" s="1"/>
  <c r="V39" i="15" s="1"/>
  <c r="S7" i="7"/>
  <c r="U7" i="7" s="1"/>
  <c r="V7" i="7" s="1"/>
  <c r="S45" i="9"/>
  <c r="U45" i="9" s="1"/>
  <c r="V45" i="9" s="1"/>
  <c r="S16" i="9"/>
  <c r="U16" i="9" s="1"/>
  <c r="V16" i="9" s="1"/>
  <c r="S47" i="9"/>
  <c r="U47" i="9" s="1"/>
  <c r="V47" i="9" s="1"/>
  <c r="S11" i="17"/>
  <c r="U11" i="17" s="1"/>
  <c r="V11" i="17" s="1"/>
  <c r="N9" i="19"/>
  <c r="S56" i="11"/>
  <c r="U56" i="11" s="1"/>
  <c r="V56" i="11" s="1"/>
  <c r="S22" i="7"/>
  <c r="U22" i="7" s="1"/>
  <c r="V22" i="7" s="1"/>
  <c r="S48" i="7"/>
  <c r="U48" i="7" s="1"/>
  <c r="V48" i="7" s="1"/>
  <c r="S28" i="15"/>
  <c r="U28" i="15" s="1"/>
  <c r="V28" i="15" s="1"/>
  <c r="S9" i="9"/>
  <c r="U9" i="9" s="1"/>
  <c r="V9" i="9" s="1"/>
  <c r="S9" i="5"/>
  <c r="U9" i="5" s="1"/>
  <c r="V9" i="5" s="1"/>
  <c r="S54" i="11"/>
  <c r="U54" i="11" s="1"/>
  <c r="V54" i="11" s="1"/>
  <c r="S3" i="17"/>
  <c r="U3" i="17" s="1"/>
  <c r="S9" i="11"/>
  <c r="U9" i="11" s="1"/>
  <c r="V9" i="11" s="1"/>
  <c r="S23" i="11"/>
  <c r="U23" i="11" s="1"/>
  <c r="V23" i="11" s="1"/>
  <c r="S9" i="13"/>
  <c r="U9" i="13" s="1"/>
  <c r="V9" i="13" s="1"/>
  <c r="S46" i="13"/>
  <c r="U46" i="13" s="1"/>
  <c r="V46" i="13" s="1"/>
  <c r="S10" i="15"/>
  <c r="U10" i="15" s="1"/>
  <c r="V10" i="15" s="1"/>
  <c r="S24" i="15"/>
  <c r="U24" i="15" s="1"/>
  <c r="V24" i="15" s="1"/>
  <c r="S7" i="5"/>
  <c r="U7" i="5" s="1"/>
  <c r="V7" i="5" s="1"/>
  <c r="S5" i="1"/>
  <c r="U5" i="1" s="1"/>
  <c r="V5" i="1" s="1"/>
  <c r="S41" i="15"/>
  <c r="U41" i="15" s="1"/>
  <c r="V41" i="15" s="1"/>
  <c r="S10" i="3"/>
  <c r="U10" i="3" s="1"/>
  <c r="V10" i="3" s="1"/>
  <c r="S125" i="9"/>
  <c r="U125" i="9" s="1"/>
  <c r="V125" i="9" s="1"/>
  <c r="S35" i="7"/>
  <c r="U35" i="7" s="1"/>
  <c r="V35" i="7" s="1"/>
  <c r="S28" i="7"/>
  <c r="U28" i="7" s="1"/>
  <c r="V28" i="7" s="1"/>
  <c r="S5" i="18"/>
  <c r="U5" i="18" s="1"/>
  <c r="V5" i="18" s="1"/>
  <c r="S14" i="9"/>
  <c r="U14" i="9" s="1"/>
  <c r="V14" i="9" s="1"/>
  <c r="S11" i="1"/>
  <c r="U11" i="1" s="1"/>
  <c r="V11" i="1" s="1"/>
  <c r="S110" i="9"/>
  <c r="U110" i="9" s="1"/>
  <c r="V110" i="9" s="1"/>
  <c r="S118" i="9"/>
  <c r="U118" i="9" s="1"/>
  <c r="V118" i="9" s="1"/>
  <c r="S84" i="9"/>
  <c r="U84" i="9" s="1"/>
  <c r="V84" i="9" s="1"/>
  <c r="S111" i="9"/>
  <c r="U111" i="9" s="1"/>
  <c r="V111" i="9" s="1"/>
  <c r="S44" i="13"/>
  <c r="U44" i="13" s="1"/>
  <c r="V44" i="13" s="1"/>
  <c r="S37" i="7"/>
  <c r="U37" i="7" s="1"/>
  <c r="V37" i="7" s="1"/>
  <c r="S12" i="11"/>
  <c r="U12" i="11" s="1"/>
  <c r="V12" i="11" s="1"/>
  <c r="S97" i="9"/>
  <c r="U97" i="9" s="1"/>
  <c r="V97" i="9" s="1"/>
  <c r="S13" i="11"/>
  <c r="U13" i="11" s="1"/>
  <c r="V13" i="11" s="1"/>
  <c r="S42" i="13"/>
  <c r="U42" i="13" s="1"/>
  <c r="V42" i="13" s="1"/>
  <c r="S39" i="7"/>
  <c r="U39" i="7" s="1"/>
  <c r="V39" i="7" s="1"/>
  <c r="S40" i="7"/>
  <c r="U40" i="7" s="1"/>
  <c r="V40" i="7" s="1"/>
  <c r="S27" i="17"/>
  <c r="U27" i="17" s="1"/>
  <c r="V27" i="17" s="1"/>
  <c r="S41" i="7"/>
  <c r="U41" i="7" s="1"/>
  <c r="V41" i="7" s="1"/>
  <c r="S7" i="1"/>
  <c r="U7" i="1" s="1"/>
  <c r="V7" i="1" s="1"/>
  <c r="S66" i="11"/>
  <c r="U66" i="11" s="1"/>
  <c r="V66" i="11" s="1"/>
  <c r="S19" i="5"/>
  <c r="U19" i="5" s="1"/>
  <c r="V19" i="5" s="1"/>
  <c r="S73" i="11"/>
  <c r="U73" i="11" s="1"/>
  <c r="V73" i="11" s="1"/>
  <c r="S18" i="5"/>
  <c r="U18" i="5" s="1"/>
  <c r="V18" i="5" s="1"/>
  <c r="S80" i="9"/>
  <c r="U80" i="9" s="1"/>
  <c r="V80" i="9" s="1"/>
  <c r="S67" i="9"/>
  <c r="U67" i="9" s="1"/>
  <c r="V67" i="9" s="1"/>
  <c r="S11" i="13"/>
  <c r="U11" i="13" s="1"/>
  <c r="V11" i="13" s="1"/>
  <c r="S17" i="7"/>
  <c r="U17" i="7" s="1"/>
  <c r="V17" i="7" s="1"/>
  <c r="S60" i="11"/>
  <c r="U60" i="11" s="1"/>
  <c r="V60" i="11" s="1"/>
  <c r="S82" i="9"/>
  <c r="U82" i="9" s="1"/>
  <c r="V82" i="9" s="1"/>
  <c r="S38" i="15"/>
  <c r="U38" i="15" s="1"/>
  <c r="V38" i="15" s="1"/>
  <c r="S24" i="5"/>
  <c r="U24" i="5" s="1"/>
  <c r="V24" i="5" s="1"/>
  <c r="S67" i="11"/>
  <c r="U67" i="11" s="1"/>
  <c r="V67" i="11" s="1"/>
  <c r="S4" i="5"/>
  <c r="U4" i="5" s="1"/>
  <c r="V4" i="5" s="1"/>
  <c r="S10" i="17"/>
  <c r="U10" i="17" s="1"/>
  <c r="V10" i="17" s="1"/>
  <c r="S57" i="9"/>
  <c r="U57" i="9" s="1"/>
  <c r="V57" i="9" s="1"/>
  <c r="S17" i="17"/>
  <c r="U17" i="17" s="1"/>
  <c r="V17" i="17" s="1"/>
  <c r="S127" i="9"/>
  <c r="U127" i="9" s="1"/>
  <c r="V127" i="9" s="1"/>
  <c r="S28" i="13"/>
  <c r="U28" i="13" s="1"/>
  <c r="V28" i="13" s="1"/>
  <c r="S53" i="7"/>
  <c r="U53" i="7" s="1"/>
  <c r="V53" i="7" s="1"/>
  <c r="S79" i="11"/>
  <c r="U79" i="11" s="1"/>
  <c r="S113" i="9"/>
  <c r="U113" i="9" s="1"/>
  <c r="V113" i="9" s="1"/>
  <c r="S31" i="15"/>
  <c r="U31" i="15" s="1"/>
  <c r="V31" i="15" s="1"/>
  <c r="S34" i="9"/>
  <c r="U34" i="9" s="1"/>
  <c r="V34" i="9" s="1"/>
  <c r="S74" i="11"/>
  <c r="U74" i="11" s="1"/>
  <c r="V74" i="11" s="1"/>
  <c r="S4" i="7"/>
  <c r="U4" i="7" s="1"/>
  <c r="V4" i="7" s="1"/>
  <c r="S5" i="13"/>
  <c r="U5" i="13" s="1"/>
  <c r="V5" i="13" s="1"/>
  <c r="S11" i="7"/>
  <c r="U11" i="7" s="1"/>
  <c r="V11" i="7" s="1"/>
  <c r="S72" i="9"/>
  <c r="U72" i="9" s="1"/>
  <c r="V72" i="9" s="1"/>
  <c r="S21" i="11"/>
  <c r="U21" i="11" s="1"/>
  <c r="V21" i="11" s="1"/>
  <c r="S19" i="13"/>
  <c r="U19" i="13" s="1"/>
  <c r="V19" i="13" s="1"/>
  <c r="S25" i="7"/>
  <c r="U25" i="7" s="1"/>
  <c r="V25" i="7" s="1"/>
  <c r="S8" i="13"/>
  <c r="U8" i="13" s="1"/>
  <c r="V8" i="13" s="1"/>
  <c r="S74" i="9"/>
  <c r="U74" i="9" s="1"/>
  <c r="V74" i="9" s="1"/>
  <c r="S5" i="17"/>
  <c r="U5" i="17" s="1"/>
  <c r="V5" i="17" s="1"/>
  <c r="S57" i="7"/>
  <c r="U57" i="7" s="1"/>
  <c r="V57" i="7" s="1"/>
  <c r="S55" i="13"/>
  <c r="U55" i="13" s="1"/>
  <c r="V55" i="13" s="1"/>
  <c r="S13" i="7"/>
  <c r="U13" i="7" s="1"/>
  <c r="V13" i="7" s="1"/>
  <c r="S18" i="17"/>
  <c r="U18" i="17" s="1"/>
  <c r="V18" i="17" s="1"/>
  <c r="S126" i="9"/>
  <c r="U126" i="9" s="1"/>
  <c r="V126" i="9" s="1"/>
  <c r="S25" i="17"/>
  <c r="U25" i="17" s="1"/>
  <c r="V25" i="17" s="1"/>
  <c r="S119" i="9"/>
  <c r="U119" i="9" s="1"/>
  <c r="V119" i="9" s="1"/>
  <c r="S36" i="13"/>
  <c r="U36" i="13" s="1"/>
  <c r="V36" i="13" s="1"/>
  <c r="S45" i="7"/>
  <c r="U45" i="7" s="1"/>
  <c r="V45" i="7" s="1"/>
  <c r="S76" i="9"/>
  <c r="U76" i="9" s="1"/>
  <c r="V76" i="9" s="1"/>
  <c r="S105" i="9"/>
  <c r="U105" i="9" s="1"/>
  <c r="V105" i="9" s="1"/>
  <c r="S75" i="9"/>
  <c r="U75" i="9" s="1"/>
  <c r="V75" i="9" s="1"/>
  <c r="S34" i="13"/>
  <c r="U34" i="13" s="1"/>
  <c r="V34" i="13" s="1"/>
  <c r="S47" i="7"/>
  <c r="U47" i="7" s="1"/>
  <c r="V47" i="7" s="1"/>
  <c r="S15" i="7"/>
  <c r="U15" i="7" s="1"/>
  <c r="V15" i="7" s="1"/>
  <c r="S4" i="15"/>
  <c r="U4" i="15" s="1"/>
  <c r="V4" i="15" s="1"/>
  <c r="S14" i="7"/>
  <c r="U14" i="7" s="1"/>
  <c r="V14" i="7" s="1"/>
  <c r="S13" i="1"/>
  <c r="U13" i="1" s="1"/>
  <c r="V13" i="1" s="1"/>
  <c r="S58" i="11"/>
  <c r="U58" i="11" s="1"/>
  <c r="V58" i="11" s="1"/>
  <c r="S11" i="5"/>
  <c r="U11" i="5" s="1"/>
  <c r="V11" i="5" s="1"/>
  <c r="S65" i="11"/>
  <c r="U65" i="11" s="1"/>
  <c r="V65" i="11" s="1"/>
  <c r="S10" i="5"/>
  <c r="U10" i="5" s="1"/>
  <c r="V10" i="5" s="1"/>
  <c r="S88" i="9"/>
  <c r="U88" i="9" s="1"/>
  <c r="V88" i="9" s="1"/>
  <c r="S83" i="9"/>
  <c r="U83" i="9" s="1"/>
  <c r="V83" i="9" s="1"/>
  <c r="S3" i="13"/>
  <c r="U3" i="13" s="1"/>
  <c r="S57" i="13"/>
  <c r="U57" i="13" s="1"/>
  <c r="V57" i="13" s="1"/>
  <c r="S37" i="9"/>
  <c r="U37" i="9" s="1"/>
  <c r="V37" i="9" s="1"/>
  <c r="S40" i="11"/>
  <c r="U40" i="11" s="1"/>
  <c r="V40" i="11" s="1"/>
  <c r="S8" i="15"/>
  <c r="U8" i="15" s="1"/>
  <c r="V8" i="15" s="1"/>
  <c r="S38" i="11"/>
  <c r="U38" i="11" s="1"/>
  <c r="V38" i="11" s="1"/>
  <c r="S6" i="13"/>
  <c r="U6" i="13" s="1"/>
  <c r="V6" i="13" s="1"/>
  <c r="S18" i="11"/>
  <c r="U18" i="11" s="1"/>
  <c r="V18" i="11" s="1"/>
  <c r="S10" i="11"/>
  <c r="U10" i="11" s="1"/>
  <c r="V10" i="11" s="1"/>
  <c r="S20" i="17"/>
  <c r="U20" i="17" s="1"/>
  <c r="V20" i="17" s="1"/>
  <c r="S17" i="11"/>
  <c r="U17" i="11" s="1"/>
  <c r="V17" i="11" s="1"/>
  <c r="S8" i="17"/>
  <c r="U8" i="17" s="1"/>
  <c r="V8" i="17" s="1"/>
  <c r="S55" i="9"/>
  <c r="U55" i="9" s="1"/>
  <c r="V55" i="9" s="1"/>
  <c r="S4" i="9"/>
  <c r="U4" i="9" s="1"/>
  <c r="V4" i="9" s="1"/>
  <c r="S31" i="11"/>
  <c r="U31" i="11" s="1"/>
  <c r="V31" i="11" s="1"/>
  <c r="S15" i="3"/>
  <c r="U15" i="3" s="1"/>
  <c r="V15" i="3" s="1"/>
  <c r="S6" i="17"/>
  <c r="U6" i="17" s="1"/>
  <c r="V6" i="17" s="1"/>
  <c r="S53" i="9"/>
  <c r="U53" i="9" s="1"/>
  <c r="V53" i="9" s="1"/>
  <c r="S25" i="13"/>
  <c r="U25" i="13" s="1"/>
  <c r="V25" i="13" s="1"/>
  <c r="S93" i="9"/>
  <c r="U93" i="9" s="1"/>
  <c r="V93" i="9" s="1"/>
  <c r="S14" i="3"/>
  <c r="U14" i="3" s="1"/>
  <c r="V14" i="3" s="1"/>
  <c r="S18" i="3"/>
  <c r="U18" i="3" s="1"/>
  <c r="V18" i="3" s="1"/>
  <c r="S54" i="13"/>
  <c r="U54" i="13" s="1"/>
  <c r="V54" i="13" s="1"/>
  <c r="S27" i="7"/>
  <c r="U27" i="7" s="1"/>
  <c r="V27" i="7" s="1"/>
  <c r="S61" i="13"/>
  <c r="U61" i="13" s="1"/>
  <c r="S8" i="9"/>
  <c r="U8" i="9" s="1"/>
  <c r="V8" i="9" s="1"/>
  <c r="S48" i="11"/>
  <c r="U48" i="11" s="1"/>
  <c r="V48" i="11" s="1"/>
  <c r="S13" i="18"/>
  <c r="U13" i="18" s="1"/>
  <c r="S16" i="15"/>
  <c r="U16" i="15" s="1"/>
  <c r="V16" i="15" s="1"/>
  <c r="S22" i="9"/>
  <c r="U22" i="9" s="1"/>
  <c r="V22" i="9" s="1"/>
  <c r="S14" i="5"/>
  <c r="U14" i="5" s="1"/>
  <c r="V14" i="5" s="1"/>
  <c r="S46" i="11"/>
  <c r="U46" i="11" s="1"/>
  <c r="V46" i="11" s="1"/>
  <c r="S11" i="18"/>
  <c r="U11" i="18" s="1"/>
  <c r="V11" i="18" s="1"/>
  <c r="S20" i="15"/>
  <c r="U20" i="15" s="1"/>
  <c r="V20" i="15" s="1"/>
  <c r="S13" i="5"/>
  <c r="U13" i="5" s="1"/>
  <c r="V13" i="5" s="1"/>
  <c r="S39" i="13"/>
  <c r="U39" i="13" s="1"/>
  <c r="V39" i="13" s="1"/>
  <c r="S15" i="1"/>
  <c r="U15" i="1" s="1"/>
  <c r="S70" i="9"/>
  <c r="U70" i="9" s="1"/>
  <c r="V70" i="9" s="1"/>
  <c r="S13" i="15"/>
  <c r="U13" i="15" s="1"/>
  <c r="V13" i="15" s="1"/>
  <c r="S63" i="9"/>
  <c r="U63" i="9" s="1"/>
  <c r="V63" i="9" s="1"/>
  <c r="S33" i="15"/>
  <c r="U33" i="15" s="1"/>
  <c r="V33" i="15" s="1"/>
  <c r="S39" i="9"/>
  <c r="U39" i="9" s="1"/>
  <c r="V39" i="9" s="1"/>
  <c r="S23" i="7"/>
  <c r="U23" i="7" s="1"/>
  <c r="V23" i="7" s="1"/>
  <c r="S15" i="11"/>
  <c r="U15" i="11" s="1"/>
  <c r="V15" i="11" s="1"/>
  <c r="S17" i="3"/>
  <c r="U17" i="3" s="1"/>
  <c r="V17" i="3" s="1"/>
  <c r="S3" i="18"/>
  <c r="U3" i="18" s="1"/>
  <c r="S15" i="13"/>
  <c r="U15" i="13" s="1"/>
  <c r="V15" i="13" s="1"/>
  <c r="S5" i="7"/>
  <c r="U5" i="7" s="1"/>
  <c r="V5" i="7" s="1"/>
  <c r="S115" i="9"/>
  <c r="U115" i="9" s="1"/>
  <c r="V115" i="9" s="1"/>
  <c r="S3" i="5"/>
  <c r="U3" i="5" s="1"/>
  <c r="S9" i="7"/>
  <c r="U9" i="7" s="1"/>
  <c r="V9" i="7" s="1"/>
  <c r="S52" i="11"/>
  <c r="U52" i="11" s="1"/>
  <c r="V52" i="11" s="1"/>
  <c r="S90" i="9"/>
  <c r="U90" i="9" s="1"/>
  <c r="V90" i="9" s="1"/>
  <c r="S30" i="15"/>
  <c r="U30" i="15" s="1"/>
  <c r="V30" i="15" s="1"/>
  <c r="S47" i="13"/>
  <c r="U47" i="13" s="1"/>
  <c r="V47" i="13" s="1"/>
  <c r="S20" i="13"/>
  <c r="U20" i="13" s="1"/>
  <c r="V20" i="13" s="1"/>
  <c r="S99" i="9"/>
  <c r="U99" i="9" s="1"/>
  <c r="V99" i="9" s="1"/>
  <c r="S26" i="13"/>
  <c r="U26" i="13" s="1"/>
  <c r="V26" i="13" s="1"/>
  <c r="S55" i="7"/>
  <c r="U55" i="7" s="1"/>
  <c r="V55" i="7" s="1"/>
  <c r="S8" i="18"/>
  <c r="U8" i="18" s="1"/>
  <c r="V8" i="18" s="1"/>
  <c r="S50" i="11"/>
  <c r="U50" i="11" s="1"/>
  <c r="V50" i="11" s="1"/>
  <c r="S49" i="11"/>
  <c r="U49" i="11" s="1"/>
  <c r="V49" i="11" s="1"/>
  <c r="S61" i="11"/>
  <c r="U61" i="11" s="1"/>
  <c r="V61" i="11" s="1"/>
  <c r="S58" i="9"/>
  <c r="U58" i="9" s="1"/>
  <c r="V58" i="9" s="1"/>
  <c r="S43" i="15"/>
  <c r="U43" i="15" s="1"/>
  <c r="S56" i="9"/>
  <c r="U56" i="9" s="1"/>
  <c r="V56" i="9" s="1"/>
  <c r="S24" i="7"/>
  <c r="U24" i="7" s="1"/>
  <c r="V24" i="7" s="1"/>
  <c r="S51" i="11"/>
  <c r="U51" i="11" s="1"/>
  <c r="V51" i="11" s="1"/>
  <c r="S49" i="9"/>
  <c r="U49" i="9" s="1"/>
  <c r="V49" i="9" s="1"/>
  <c r="S23" i="17"/>
  <c r="U23" i="17" s="1"/>
  <c r="V23" i="17" s="1"/>
  <c r="S109" i="9"/>
  <c r="U109" i="9" s="1"/>
  <c r="V109" i="9" s="1"/>
  <c r="S9" i="17"/>
  <c r="U9" i="17" s="1"/>
  <c r="V9" i="17" s="1"/>
  <c r="S61" i="7"/>
  <c r="U61" i="7" s="1"/>
  <c r="S18" i="13"/>
  <c r="U18" i="13" s="1"/>
  <c r="V18" i="13" s="1"/>
  <c r="S63" i="11"/>
  <c r="U63" i="11" s="1"/>
  <c r="V63" i="11" s="1"/>
  <c r="S6" i="18"/>
  <c r="U6" i="18" s="1"/>
  <c r="V6" i="18" s="1"/>
  <c r="S121" i="9"/>
  <c r="U121" i="9" s="1"/>
  <c r="V121" i="9" s="1"/>
  <c r="S116" i="9"/>
  <c r="U116" i="9" s="1"/>
  <c r="V116" i="9" s="1"/>
  <c r="S7" i="17"/>
  <c r="U7" i="17" s="1"/>
  <c r="V7" i="17" s="1"/>
  <c r="S57" i="11"/>
  <c r="U57" i="11" s="1"/>
  <c r="V57" i="11" s="1"/>
  <c r="S96" i="9"/>
  <c r="U96" i="9" s="1"/>
  <c r="V96" i="9" s="1"/>
  <c r="S71" i="11"/>
  <c r="U71" i="11" s="1"/>
  <c r="V71" i="11" s="1"/>
  <c r="S20" i="11"/>
  <c r="U20" i="11" s="1"/>
  <c r="V20" i="11" s="1"/>
  <c r="S19" i="11"/>
  <c r="U19" i="11" s="1"/>
  <c r="V19" i="11" s="1"/>
  <c r="S123" i="9"/>
  <c r="U123" i="9" s="1"/>
  <c r="V123" i="9" s="1"/>
  <c r="S4" i="13"/>
  <c r="U4" i="13" s="1"/>
  <c r="V4" i="13" s="1"/>
  <c r="S107" i="9"/>
  <c r="U107" i="9" s="1"/>
  <c r="V107" i="9" s="1"/>
  <c r="S21" i="5"/>
  <c r="U21" i="5" s="1"/>
  <c r="V21" i="5" s="1"/>
  <c r="S98" i="9"/>
  <c r="U98" i="9" s="1"/>
  <c r="V98" i="9" s="1"/>
  <c r="S7" i="18"/>
  <c r="U7" i="18" s="1"/>
  <c r="V7" i="18" s="1"/>
  <c r="S92" i="9"/>
  <c r="U92" i="9" s="1"/>
  <c r="V92" i="9" s="1"/>
  <c r="S6" i="7"/>
  <c r="U6" i="7" s="1"/>
  <c r="V6" i="7" s="1"/>
  <c r="S14" i="13"/>
  <c r="U14" i="13" s="1"/>
  <c r="V14" i="13" s="1"/>
  <c r="S12" i="3"/>
  <c r="U12" i="3" s="1"/>
  <c r="V12" i="3" s="1"/>
  <c r="S16" i="5"/>
  <c r="U16" i="5" s="1"/>
  <c r="V16" i="5" s="1"/>
  <c r="S27" i="15"/>
  <c r="U27" i="15" s="1"/>
  <c r="V27" i="15" s="1"/>
  <c r="S28" i="9"/>
  <c r="U28" i="9" s="1"/>
  <c r="V28" i="9" s="1"/>
  <c r="S8" i="3"/>
  <c r="U8" i="3" s="1"/>
  <c r="V8" i="3" s="1"/>
  <c r="S42" i="11"/>
  <c r="U42" i="11" s="1"/>
  <c r="V42" i="11" s="1"/>
  <c r="S104" i="9"/>
  <c r="U104" i="9" s="1"/>
  <c r="V104" i="9" s="1"/>
  <c r="S22" i="11"/>
  <c r="U22" i="11" s="1"/>
  <c r="V22" i="11" s="1"/>
  <c r="S34" i="15"/>
  <c r="U34" i="15" s="1"/>
  <c r="V34" i="15" s="1"/>
  <c r="S8" i="7"/>
  <c r="U8" i="7" s="1"/>
  <c r="V8" i="7" s="1"/>
  <c r="S6" i="5"/>
  <c r="U6" i="5" s="1"/>
  <c r="V6" i="5" s="1"/>
  <c r="S75" i="11"/>
  <c r="U75" i="11" s="1"/>
  <c r="V75" i="11" s="1"/>
  <c r="S5" i="5"/>
  <c r="U5" i="5" s="1"/>
  <c r="V5" i="5" s="1"/>
  <c r="S9" i="1"/>
  <c r="U9" i="1" s="1"/>
  <c r="V9" i="1" s="1"/>
  <c r="S78" i="9"/>
  <c r="U78" i="9" s="1"/>
  <c r="V78" i="9" s="1"/>
  <c r="S48" i="13"/>
  <c r="U48" i="13" s="1"/>
  <c r="V48" i="13" s="1"/>
  <c r="S71" i="9"/>
  <c r="U71" i="9" s="1"/>
  <c r="V71" i="9" s="1"/>
  <c r="S25" i="15"/>
  <c r="U25" i="15" s="1"/>
  <c r="V25" i="15" s="1"/>
  <c r="S31" i="9"/>
  <c r="U31" i="9" s="1"/>
  <c r="V31" i="9" s="1"/>
  <c r="S23" i="5"/>
  <c r="U23" i="5" s="1"/>
  <c r="V23" i="5" s="1"/>
  <c r="S7" i="11"/>
  <c r="U7" i="11" s="1"/>
  <c r="V7" i="11" s="1"/>
  <c r="S33" i="13"/>
  <c r="U33" i="13" s="1"/>
  <c r="V33" i="13" s="1"/>
  <c r="S23" i="15"/>
  <c r="U23" i="15" s="1"/>
  <c r="V23" i="15" s="1"/>
  <c r="S29" i="9"/>
  <c r="U29" i="9" s="1"/>
  <c r="V29" i="9" s="1"/>
  <c r="S7" i="3"/>
  <c r="U7" i="3" s="1"/>
  <c r="V7" i="3" s="1"/>
  <c r="S31" i="13"/>
  <c r="U31" i="13" s="1"/>
  <c r="V31" i="13" s="1"/>
  <c r="S41" i="9"/>
  <c r="U41" i="9" s="1"/>
  <c r="V41" i="9" s="1"/>
  <c r="S48" i="9"/>
  <c r="U48" i="9" s="1"/>
  <c r="V48" i="9" s="1"/>
  <c r="S18" i="7"/>
  <c r="U18" i="7" s="1"/>
  <c r="V18" i="7" s="1"/>
  <c r="S129" i="9"/>
  <c r="U129" i="9" s="1"/>
  <c r="S9" i="3"/>
  <c r="U9" i="3" s="1"/>
  <c r="V9" i="3" s="1"/>
  <c r="S102" i="9"/>
  <c r="U102" i="9" s="1"/>
  <c r="V102" i="9" s="1"/>
  <c r="S40" i="9"/>
  <c r="U40" i="9" s="1"/>
  <c r="V40" i="9" s="1"/>
  <c r="S54" i="9"/>
  <c r="U54" i="9" s="1"/>
  <c r="V54" i="9" s="1"/>
  <c r="S124" i="9"/>
  <c r="U124" i="9" s="1"/>
  <c r="V124" i="9" s="1"/>
  <c r="S11" i="11"/>
  <c r="U11" i="11" s="1"/>
  <c r="V11" i="11" s="1"/>
  <c r="S36" i="15"/>
  <c r="U36" i="15" s="1"/>
  <c r="V36" i="15" s="1"/>
  <c r="S38" i="13"/>
  <c r="U38" i="13" s="1"/>
  <c r="V38" i="13" s="1"/>
  <c r="S43" i="7"/>
  <c r="U43" i="7" s="1"/>
  <c r="V43" i="7" s="1"/>
  <c r="S45" i="13"/>
  <c r="U45" i="13" s="1"/>
  <c r="V45" i="13" s="1"/>
  <c r="S36" i="7"/>
  <c r="U36" i="7" s="1"/>
  <c r="V36" i="7" s="1"/>
  <c r="S32" i="11"/>
  <c r="U32" i="11" s="1"/>
  <c r="V32" i="11" s="1"/>
  <c r="S19" i="3"/>
  <c r="U19" i="3" s="1"/>
  <c r="S59" i="13"/>
  <c r="U59" i="13" s="1"/>
  <c r="V59" i="13" s="1"/>
  <c r="S6" i="9"/>
  <c r="U6" i="9" s="1"/>
  <c r="V6" i="9" s="1"/>
  <c r="S12" i="17"/>
  <c r="U12" i="17" s="1"/>
  <c r="V12" i="17" s="1"/>
  <c r="S30" i="11"/>
  <c r="U30" i="11" s="1"/>
  <c r="V30" i="11" s="1"/>
  <c r="S22" i="15"/>
  <c r="U22" i="15" s="1"/>
  <c r="V22" i="15" s="1"/>
  <c r="S101" i="9"/>
  <c r="U101" i="9" s="1"/>
  <c r="V101" i="9" s="1"/>
  <c r="S35" i="15"/>
  <c r="U35" i="15" s="1"/>
  <c r="V35" i="15" s="1"/>
  <c r="S42" i="15"/>
  <c r="U42" i="15" s="1"/>
  <c r="V42" i="15" s="1"/>
  <c r="S12" i="13"/>
  <c r="U12" i="13" s="1"/>
  <c r="V12" i="13" s="1"/>
  <c r="S15" i="17"/>
  <c r="U15" i="17" s="1"/>
  <c r="V15" i="17" s="1"/>
  <c r="S4" i="17"/>
  <c r="U4" i="17" s="1"/>
  <c r="V4" i="17" s="1"/>
  <c r="S12" i="5"/>
  <c r="U12" i="5" s="1"/>
  <c r="V12" i="5" s="1"/>
  <c r="S33" i="9"/>
  <c r="U33" i="9" s="1"/>
  <c r="V33" i="9" s="1"/>
  <c r="S10" i="7"/>
  <c r="U10" i="7" s="1"/>
  <c r="V10" i="7" s="1"/>
  <c r="S78" i="11"/>
  <c r="U78" i="11" s="1"/>
  <c r="V78" i="11" s="1"/>
  <c r="S26" i="11"/>
  <c r="U26" i="11" s="1"/>
  <c r="V26" i="11" s="1"/>
  <c r="S16" i="3"/>
  <c r="U16" i="3" s="1"/>
  <c r="V16" i="3" s="1"/>
  <c r="S28" i="11"/>
  <c r="U28" i="11" s="1"/>
  <c r="V28" i="11" s="1"/>
  <c r="S34" i="7"/>
  <c r="U34" i="7" s="1"/>
  <c r="V34" i="7" s="1"/>
  <c r="S69" i="9"/>
  <c r="U69" i="9" s="1"/>
  <c r="V69" i="9" s="1"/>
  <c r="S26" i="15"/>
  <c r="U26" i="15" s="1"/>
  <c r="V26" i="15" s="1"/>
  <c r="S86" i="9"/>
  <c r="U86" i="9" s="1"/>
  <c r="V86" i="9" s="1"/>
  <c r="S16" i="13"/>
  <c r="U16" i="13" s="1"/>
  <c r="V16" i="13" s="1"/>
  <c r="S79" i="9"/>
  <c r="U79" i="9" s="1"/>
  <c r="V79" i="9" s="1"/>
  <c r="S17" i="15"/>
  <c r="U17" i="15" s="1"/>
  <c r="V17" i="15" s="1"/>
  <c r="S23" i="9"/>
  <c r="U23" i="9" s="1"/>
  <c r="V23" i="9" s="1"/>
  <c r="S10" i="18"/>
  <c r="U10" i="18" s="1"/>
  <c r="V10" i="18" s="1"/>
  <c r="S65" i="9"/>
  <c r="U65" i="9" s="1"/>
  <c r="V65" i="9" s="1"/>
  <c r="S17" i="13"/>
  <c r="U17" i="13" s="1"/>
  <c r="V17" i="13" s="1"/>
  <c r="S106" i="9"/>
  <c r="U106" i="9" s="1"/>
  <c r="V106" i="9" s="1"/>
  <c r="S85" i="9"/>
  <c r="U85" i="9" s="1"/>
  <c r="V85" i="9" s="1"/>
  <c r="S43" i="11"/>
  <c r="U43" i="11" s="1"/>
  <c r="V43" i="11" s="1"/>
  <c r="S22" i="13"/>
  <c r="U22" i="13" s="1"/>
  <c r="V22" i="13" s="1"/>
  <c r="S29" i="13"/>
  <c r="U29" i="13" s="1"/>
  <c r="V29" i="13" s="1"/>
  <c r="S16" i="11"/>
  <c r="U16" i="11" s="1"/>
  <c r="V16" i="11" s="1"/>
  <c r="S43" i="13"/>
  <c r="U43" i="13" s="1"/>
  <c r="V43" i="13" s="1"/>
  <c r="S29" i="15"/>
  <c r="U29" i="15" s="1"/>
  <c r="V29" i="15" s="1"/>
  <c r="S21" i="15"/>
  <c r="U21" i="15" s="1"/>
  <c r="V21" i="15" s="1"/>
  <c r="S50" i="9"/>
  <c r="U50" i="9" s="1"/>
  <c r="V50" i="9" s="1"/>
  <c r="S37" i="11"/>
  <c r="U37" i="11" s="1"/>
  <c r="V37" i="11" s="1"/>
  <c r="S26" i="7"/>
  <c r="U26" i="7" s="1"/>
  <c r="V26" i="7" s="1"/>
  <c r="S59" i="11"/>
  <c r="U59" i="11" s="1"/>
  <c r="V59" i="11" s="1"/>
  <c r="S8" i="1"/>
  <c r="U8" i="1" s="1"/>
  <c r="V8" i="1" s="1"/>
  <c r="S30" i="13"/>
  <c r="U30" i="13" s="1"/>
  <c r="V30" i="13" s="1"/>
  <c r="S51" i="7"/>
  <c r="U51" i="7" s="1"/>
  <c r="V51" i="7" s="1"/>
  <c r="S37" i="13"/>
  <c r="U37" i="13" s="1"/>
  <c r="V37" i="13" s="1"/>
  <c r="S44" i="7"/>
  <c r="U44" i="7" s="1"/>
  <c r="V44" i="7" s="1"/>
  <c r="S24" i="11"/>
  <c r="U24" i="11" s="1"/>
  <c r="V24" i="11" s="1"/>
  <c r="S11" i="3"/>
  <c r="U11" i="3" s="1"/>
  <c r="V11" i="3" s="1"/>
  <c r="S51" i="13"/>
  <c r="U51" i="13" s="1"/>
  <c r="V51" i="13" s="1"/>
  <c r="S30" i="7"/>
  <c r="U30" i="7" s="1"/>
  <c r="V30" i="7" s="1"/>
  <c r="S68" i="9"/>
  <c r="U68" i="9" s="1"/>
  <c r="V68" i="9" s="1"/>
  <c r="S14" i="15"/>
  <c r="U14" i="15" s="1"/>
  <c r="V14" i="15" s="1"/>
  <c r="S26" i="9"/>
  <c r="U26" i="9" s="1"/>
  <c r="V26" i="9" s="1"/>
  <c r="S20" i="7"/>
  <c r="U20" i="7" s="1"/>
  <c r="V20" i="7" s="1"/>
  <c r="S59" i="7"/>
  <c r="U59" i="7" s="1"/>
  <c r="V59" i="7" s="1"/>
  <c r="S52" i="7"/>
  <c r="U52" i="7" s="1"/>
  <c r="V52" i="7" s="1"/>
  <c r="S3" i="3"/>
  <c r="U3" i="3" s="1"/>
  <c r="S38" i="7"/>
  <c r="U38" i="7" s="1"/>
  <c r="V38" i="7" s="1"/>
  <c r="S14" i="11"/>
  <c r="U14" i="11" s="1"/>
  <c r="V14" i="11" s="1"/>
  <c r="S59" i="9"/>
  <c r="U59" i="9" s="1"/>
  <c r="V59" i="9" s="1"/>
  <c r="S4" i="18"/>
  <c r="U4" i="18" s="1"/>
  <c r="V4" i="18" s="1"/>
  <c r="S29" i="17"/>
  <c r="U29" i="17" s="1"/>
  <c r="V29" i="17" s="1"/>
  <c r="S35" i="11"/>
  <c r="U35" i="11" s="1"/>
  <c r="V35" i="11" s="1"/>
  <c r="S25" i="9"/>
  <c r="U25" i="9" s="1"/>
  <c r="V25" i="9" s="1"/>
  <c r="S15" i="15"/>
  <c r="U15" i="15" s="1"/>
  <c r="V15" i="15" s="1"/>
  <c r="S21" i="9"/>
  <c r="U21" i="9" s="1"/>
  <c r="V21" i="9" s="1"/>
  <c r="S5" i="11"/>
  <c r="U5" i="11" s="1"/>
  <c r="V5" i="11" s="1"/>
  <c r="S58" i="7"/>
  <c r="U58" i="7" s="1"/>
  <c r="V58" i="7" s="1"/>
  <c r="S3" i="11"/>
  <c r="U3" i="11" s="1"/>
  <c r="S4" i="1"/>
  <c r="U4" i="1" s="1"/>
  <c r="V4" i="1" s="1"/>
  <c r="S44" i="11"/>
  <c r="U44" i="11" s="1"/>
  <c r="V44" i="11" s="1"/>
  <c r="S34" i="11"/>
  <c r="U34" i="11" s="1"/>
  <c r="V34" i="11" s="1"/>
  <c r="S13" i="3"/>
  <c r="U13" i="3" s="1"/>
  <c r="V13" i="3" s="1"/>
  <c r="S41" i="11"/>
  <c r="U41" i="11" s="1"/>
  <c r="V41" i="11" s="1"/>
  <c r="S4" i="3"/>
  <c r="U4" i="3" s="1"/>
  <c r="V4" i="3" s="1"/>
  <c r="S112" i="9"/>
  <c r="U112" i="9" s="1"/>
  <c r="V112" i="9" s="1"/>
  <c r="S44" i="9"/>
  <c r="U44" i="9" s="1"/>
  <c r="V44" i="9" s="1"/>
  <c r="S55" i="11"/>
  <c r="U55" i="11" s="1"/>
  <c r="V55" i="11" s="1"/>
  <c r="S8" i="5"/>
  <c r="U8" i="5" s="1"/>
  <c r="V8" i="5" s="1"/>
  <c r="S30" i="17"/>
  <c r="U30" i="17" s="1"/>
  <c r="S114" i="9"/>
  <c r="U114" i="9" s="1"/>
  <c r="V114" i="9" s="1"/>
  <c r="S6" i="15"/>
  <c r="U6" i="15" s="1"/>
  <c r="V6" i="15" s="1"/>
  <c r="S12" i="15"/>
  <c r="U12" i="15" s="1"/>
  <c r="V12" i="15" s="1"/>
  <c r="S21" i="7"/>
  <c r="U21" i="7" s="1"/>
  <c r="V21" i="7" s="1"/>
  <c r="S77" i="9"/>
  <c r="U77" i="9" s="1"/>
  <c r="V77" i="9" s="1"/>
  <c r="S5" i="3"/>
  <c r="U5" i="3" s="1"/>
  <c r="V5" i="3" s="1"/>
  <c r="S52" i="9"/>
  <c r="U52" i="9" s="1"/>
  <c r="V52" i="9" s="1"/>
  <c r="S10" i="13"/>
  <c r="U10" i="13" s="1"/>
  <c r="V10" i="13" s="1"/>
  <c r="S16" i="7"/>
  <c r="U16" i="7" s="1"/>
  <c r="V16" i="7" s="1"/>
  <c r="S28" i="17"/>
  <c r="U28" i="17" s="1"/>
  <c r="V28" i="17" s="1"/>
  <c r="S100" i="9"/>
  <c r="U100" i="9" s="1"/>
  <c r="V100" i="9" s="1"/>
  <c r="S11" i="9"/>
  <c r="U11" i="9" s="1"/>
  <c r="V11" i="9" s="1"/>
  <c r="S19" i="15"/>
  <c r="U19" i="15" s="1"/>
  <c r="V19" i="15" s="1"/>
  <c r="S95" i="9"/>
  <c r="U95" i="9" s="1"/>
  <c r="V95" i="9" s="1"/>
  <c r="S94" i="9"/>
  <c r="U94" i="9" s="1"/>
  <c r="V94" i="9" s="1"/>
  <c r="S68" i="11"/>
  <c r="U68" i="11" s="1"/>
  <c r="V68" i="11" s="1"/>
  <c r="S87" i="9"/>
  <c r="U87" i="9" s="1"/>
  <c r="V87" i="9" s="1"/>
  <c r="S9" i="15"/>
  <c r="U9" i="15" s="1"/>
  <c r="V9" i="15" s="1"/>
  <c r="S15" i="9"/>
  <c r="U15" i="9" s="1"/>
  <c r="V15" i="9" s="1"/>
  <c r="S24" i="13"/>
  <c r="U24" i="13" s="1"/>
  <c r="V24" i="13" s="1"/>
  <c r="S73" i="9"/>
  <c r="U73" i="9" s="1"/>
  <c r="V73" i="9" s="1"/>
  <c r="S77" i="11"/>
  <c r="U77" i="11" s="1"/>
  <c r="V77" i="11" s="1"/>
  <c r="S7" i="15"/>
  <c r="U7" i="15" s="1"/>
  <c r="V7" i="15" s="1"/>
  <c r="S13" i="9"/>
  <c r="U13" i="9" s="1"/>
  <c r="V13" i="9" s="1"/>
  <c r="S91" i="9"/>
  <c r="U91" i="9" s="1"/>
  <c r="V91" i="9" s="1"/>
  <c r="S25" i="5"/>
  <c r="U25" i="5" s="1"/>
  <c r="S108" i="9"/>
  <c r="U108" i="9" s="1"/>
  <c r="V108" i="9" s="1"/>
  <c r="S3" i="1"/>
  <c r="U3" i="1" s="1"/>
  <c r="S60" i="7"/>
  <c r="U60" i="7" s="1"/>
  <c r="V60" i="7" s="1"/>
  <c r="S103" i="9"/>
  <c r="U103" i="9" s="1"/>
  <c r="V103" i="9" s="1"/>
  <c r="S70" i="11"/>
  <c r="U70" i="11" s="1"/>
  <c r="V70" i="11" s="1"/>
  <c r="S22" i="5"/>
  <c r="U22" i="5" s="1"/>
  <c r="V22" i="5" s="1"/>
  <c r="S20" i="5"/>
  <c r="U20" i="5" s="1"/>
  <c r="V20" i="5" s="1"/>
  <c r="S64" i="11"/>
  <c r="U64" i="11" s="1"/>
  <c r="V64" i="11" s="1"/>
  <c r="S40" i="15"/>
  <c r="U40" i="15" s="1"/>
  <c r="V40" i="15" s="1"/>
  <c r="S17" i="5"/>
  <c r="U17" i="5" s="1"/>
  <c r="V17" i="5" s="1"/>
  <c r="S56" i="13"/>
  <c r="U56" i="13" s="1"/>
  <c r="V56" i="13" s="1"/>
  <c r="S10" i="9"/>
  <c r="U10" i="9" s="1"/>
  <c r="V10" i="9" s="1"/>
  <c r="S17" i="9"/>
  <c r="U17" i="9" s="1"/>
  <c r="V17" i="9" s="1"/>
  <c r="S46" i="9"/>
  <c r="U46" i="9" s="1"/>
  <c r="V46" i="9" s="1"/>
  <c r="S12" i="1"/>
  <c r="U12" i="1" s="1"/>
  <c r="V12" i="1" s="1"/>
  <c r="S69" i="11"/>
  <c r="U69" i="11" s="1"/>
  <c r="V69" i="11" s="1"/>
  <c r="S64" i="9"/>
  <c r="U64" i="9" s="1"/>
  <c r="V64" i="9" s="1"/>
  <c r="S21" i="13"/>
  <c r="U21" i="13" s="1"/>
  <c r="V21" i="13" s="1"/>
  <c r="S72" i="11"/>
  <c r="U72" i="11" s="1"/>
  <c r="V72" i="11" s="1"/>
  <c r="S32" i="7"/>
  <c r="U32" i="7" s="1"/>
  <c r="V32" i="7" s="1"/>
  <c r="S23" i="13"/>
  <c r="U23" i="13" s="1"/>
  <c r="V23" i="13" s="1"/>
  <c r="S56" i="7"/>
  <c r="U56" i="7" s="1"/>
  <c r="V56" i="7" s="1"/>
  <c r="S24" i="9"/>
  <c r="U24" i="9" s="1"/>
  <c r="V24" i="9" s="1"/>
  <c r="S6" i="11"/>
  <c r="U6" i="11" s="1"/>
  <c r="V6" i="11" s="1"/>
  <c r="S19" i="9"/>
  <c r="U19" i="9" s="1"/>
  <c r="V19" i="9" s="1"/>
  <c r="S62" i="11"/>
  <c r="U62" i="11" s="1"/>
  <c r="V62" i="11" s="1"/>
  <c r="S40" i="13"/>
  <c r="U40" i="13" s="1"/>
  <c r="V40" i="13" s="1"/>
  <c r="S19" i="7"/>
  <c r="U19" i="7" s="1"/>
  <c r="V19" i="7" s="1"/>
  <c r="S12" i="7"/>
  <c r="U12" i="7" s="1"/>
  <c r="V12" i="7" s="1"/>
  <c r="S32" i="15"/>
  <c r="U32" i="15" s="1"/>
  <c r="V32" i="15" s="1"/>
  <c r="S15" i="5"/>
  <c r="U15" i="5" s="1"/>
  <c r="V15" i="5" s="1"/>
  <c r="S5" i="15"/>
  <c r="U5" i="15" s="1"/>
  <c r="V5" i="15" s="1"/>
  <c r="S42" i="7"/>
  <c r="U42" i="7" s="1"/>
  <c r="V42" i="7" s="1"/>
  <c r="S27" i="13"/>
  <c r="U27" i="13" s="1"/>
  <c r="V27" i="13" s="1"/>
  <c r="S120" i="9"/>
  <c r="U120" i="9" s="1"/>
  <c r="V120" i="9" s="1"/>
  <c r="S27" i="9"/>
  <c r="U27" i="9" s="1"/>
  <c r="V27" i="9" s="1"/>
  <c r="S32" i="9"/>
  <c r="U32" i="9" s="1"/>
  <c r="V32" i="9" s="1"/>
  <c r="S38" i="9"/>
  <c r="U38" i="9" s="1"/>
  <c r="V38" i="9" s="1"/>
  <c r="S32" i="13"/>
  <c r="U32" i="13" s="1"/>
  <c r="V32" i="13" s="1"/>
  <c r="S35" i="9"/>
  <c r="U35" i="9" s="1"/>
  <c r="V35" i="9" s="1"/>
  <c r="S29" i="7"/>
  <c r="U29" i="7" s="1"/>
  <c r="V29" i="7" s="1"/>
  <c r="S7" i="13"/>
  <c r="U7" i="13" s="1"/>
  <c r="V7" i="13" s="1"/>
  <c r="S29" i="11"/>
  <c r="U29" i="11" s="1"/>
  <c r="V29" i="11" s="1"/>
  <c r="S33" i="7"/>
  <c r="U33" i="7" s="1"/>
  <c r="V33" i="7" s="1"/>
  <c r="S46" i="7"/>
  <c r="U46" i="7" s="1"/>
  <c r="V46" i="7" s="1"/>
  <c r="S18" i="9"/>
  <c r="U18" i="9" s="1"/>
  <c r="V18" i="9" s="1"/>
  <c r="S3" i="9"/>
  <c r="U3" i="9" s="1"/>
  <c r="S3" i="7"/>
  <c r="U3" i="7" s="1"/>
  <c r="S9" i="18"/>
  <c r="U9" i="18" s="1"/>
  <c r="V9" i="18" s="1"/>
  <c r="S52" i="13"/>
  <c r="U52" i="13" s="1"/>
  <c r="V52" i="13" s="1"/>
  <c r="S42" i="9"/>
  <c r="U42" i="9" s="1"/>
  <c r="V42" i="9" s="1"/>
  <c r="S12" i="9"/>
  <c r="U12" i="9" s="1"/>
  <c r="V12" i="9" s="1"/>
  <c r="S6" i="1"/>
  <c r="U6" i="1" s="1"/>
  <c r="V6" i="1" s="1"/>
  <c r="S21" i="17"/>
  <c r="U21" i="17" s="1"/>
  <c r="V21" i="17" s="1"/>
  <c r="S54" i="7"/>
  <c r="U54" i="7" s="1"/>
  <c r="V54" i="7" s="1"/>
  <c r="S117" i="9"/>
  <c r="U117" i="9" s="1"/>
  <c r="V117" i="9" s="1"/>
  <c r="S8" i="11"/>
  <c r="U8" i="11" s="1"/>
  <c r="V8" i="11" s="1"/>
  <c r="S19" i="17"/>
  <c r="U19" i="17" s="1"/>
  <c r="V19" i="17" s="1"/>
  <c r="S4" i="11"/>
  <c r="U4" i="11" s="1"/>
  <c r="V4" i="11" s="1"/>
  <c r="S36" i="9"/>
  <c r="U36" i="9" s="1"/>
  <c r="V36" i="9" s="1"/>
  <c r="S76" i="11"/>
  <c r="U76" i="11" s="1"/>
  <c r="V76" i="11" s="1"/>
  <c r="S31" i="7"/>
  <c r="U31" i="7" s="1"/>
  <c r="V31" i="7" s="1"/>
  <c r="S35" i="13"/>
  <c r="U35" i="13" s="1"/>
  <c r="V35" i="13" s="1"/>
  <c r="S13" i="17"/>
  <c r="U13" i="17" s="1"/>
  <c r="V13" i="17" s="1"/>
  <c r="S50" i="13"/>
  <c r="U50" i="13" s="1"/>
  <c r="V50" i="13" s="1"/>
  <c r="S89" i="9"/>
  <c r="U89" i="9" s="1"/>
  <c r="V89" i="9" s="1"/>
  <c r="S49" i="13"/>
  <c r="U49" i="13" s="1"/>
  <c r="V49" i="13" s="1"/>
  <c r="S60" i="13"/>
  <c r="U60" i="13" s="1"/>
  <c r="V60" i="13" s="1"/>
  <c r="S26" i="17"/>
  <c r="U26" i="17" s="1"/>
  <c r="V26" i="17" s="1"/>
  <c r="S45" i="11"/>
  <c r="U45" i="11" s="1"/>
  <c r="V45" i="11" s="1"/>
  <c r="S18" i="15"/>
  <c r="U18" i="15" s="1"/>
  <c r="V18" i="15" s="1"/>
  <c r="S47" i="11"/>
  <c r="U47" i="11" s="1"/>
  <c r="V47" i="11" s="1"/>
  <c r="S14" i="1"/>
  <c r="U14" i="1" s="1"/>
  <c r="V14" i="1" s="1"/>
  <c r="S27" i="11"/>
  <c r="U27" i="11" s="1"/>
  <c r="V27" i="11" s="1"/>
  <c r="S58" i="13"/>
  <c r="U58" i="13" s="1"/>
  <c r="V58" i="13" s="1"/>
  <c r="S66" i="9"/>
  <c r="U66" i="9" s="1"/>
  <c r="V66" i="9" s="1"/>
  <c r="S24" i="17"/>
  <c r="U24" i="17" s="1"/>
  <c r="V24" i="17" s="1"/>
  <c r="S22" i="17"/>
  <c r="U22" i="17" s="1"/>
  <c r="V22" i="17" s="1"/>
  <c r="S128" i="9"/>
  <c r="U128" i="9" s="1"/>
  <c r="V128" i="9" s="1"/>
  <c r="S50" i="7"/>
  <c r="U50" i="7" s="1"/>
  <c r="V50" i="7" s="1"/>
  <c r="S5" i="9"/>
  <c r="U5" i="9" s="1"/>
  <c r="V5" i="9" s="1"/>
  <c r="S122" i="9"/>
  <c r="U122" i="9" s="1"/>
  <c r="V122" i="9" s="1"/>
  <c r="S13" i="13"/>
  <c r="U13" i="13" s="1"/>
  <c r="V13" i="13" s="1"/>
  <c r="S61" i="9"/>
  <c r="U61" i="9" s="1"/>
  <c r="V61" i="9" s="1"/>
  <c r="S7" i="9"/>
  <c r="U7" i="9" s="1"/>
  <c r="V7" i="9" s="1"/>
  <c r="S6" i="3"/>
  <c r="U6" i="3" s="1"/>
  <c r="V6" i="3" s="1"/>
  <c r="S12" i="18"/>
  <c r="U12" i="18" s="1"/>
  <c r="V12" i="18" s="1"/>
  <c r="S43" i="9"/>
  <c r="U43" i="9" s="1"/>
  <c r="V43" i="9" s="1"/>
  <c r="S16" i="17"/>
  <c r="U16" i="17" s="1"/>
  <c r="V16" i="17" s="1"/>
  <c r="S14" i="17"/>
  <c r="U14" i="17" s="1"/>
  <c r="V14" i="17" s="1"/>
  <c r="S49" i="7"/>
  <c r="U49" i="7" s="1"/>
  <c r="V49" i="7" s="1"/>
  <c r="S53" i="11"/>
  <c r="U53" i="11" s="1"/>
  <c r="V53" i="11" s="1"/>
  <c r="S51" i="9"/>
  <c r="U51" i="9" s="1"/>
  <c r="V51" i="9" s="1"/>
  <c r="S25" i="11"/>
  <c r="U25" i="11" s="1"/>
  <c r="V25" i="11" s="1"/>
  <c r="S39" i="11"/>
  <c r="U39" i="11" s="1"/>
  <c r="V39" i="11" s="1"/>
  <c r="S41" i="13"/>
  <c r="U41" i="13" s="1"/>
  <c r="V41" i="13" s="1"/>
  <c r="S33" i="11"/>
  <c r="U33" i="11" s="1"/>
  <c r="V33" i="11" s="1"/>
  <c r="S81" i="9"/>
  <c r="U81" i="9" s="1"/>
  <c r="V81" i="9" s="1"/>
  <c r="S60" i="9"/>
  <c r="U60" i="9" s="1"/>
  <c r="V60" i="9" s="1"/>
  <c r="S36" i="11"/>
  <c r="U36" i="11" s="1"/>
  <c r="V36" i="11" s="1"/>
  <c r="S20" i="9"/>
  <c r="U20" i="9" s="1"/>
  <c r="V20" i="9" s="1"/>
  <c r="T12" i="25" l="1"/>
</calcChain>
</file>

<file path=xl/sharedStrings.xml><?xml version="1.0" encoding="utf-8"?>
<sst xmlns="http://schemas.openxmlformats.org/spreadsheetml/2006/main" count="395" uniqueCount="114">
  <si>
    <t>Temps</t>
  </si>
  <si>
    <t>Position</t>
  </si>
  <si>
    <t>s</t>
  </si>
  <si>
    <t>degres</t>
  </si>
  <si>
    <t>A</t>
  </si>
  <si>
    <t>B</t>
  </si>
  <si>
    <t>L</t>
  </si>
  <si>
    <t>°</t>
  </si>
  <si>
    <t>rd</t>
  </si>
  <si>
    <t>m</t>
  </si>
  <si>
    <t>Delta</t>
  </si>
  <si>
    <t>Nm</t>
  </si>
  <si>
    <t>Th 45</t>
  </si>
  <si>
    <t>Th 5</t>
  </si>
  <si>
    <t>Recalé</t>
  </si>
  <si>
    <t>dt</t>
  </si>
  <si>
    <t>Cr</t>
  </si>
  <si>
    <t>Cpes</t>
  </si>
  <si>
    <t>Couple eq</t>
  </si>
  <si>
    <t>Ctot</t>
  </si>
  <si>
    <t>J</t>
  </si>
  <si>
    <t>Acc rd/s²</t>
  </si>
  <si>
    <t>x</t>
  </si>
  <si>
    <t>Masse mobile</t>
  </si>
  <si>
    <t>r</t>
  </si>
  <si>
    <t>R</t>
  </si>
  <si>
    <t>Lisse</t>
  </si>
  <si>
    <t>Masse bout petit cylindre</t>
  </si>
  <si>
    <t>Io tot</t>
  </si>
  <si>
    <t>mm</t>
  </si>
  <si>
    <t>d</t>
  </si>
  <si>
    <t>Embout</t>
  </si>
  <si>
    <t>a</t>
  </si>
  <si>
    <t>Me</t>
  </si>
  <si>
    <t>kg</t>
  </si>
  <si>
    <t>D</t>
  </si>
  <si>
    <t>l</t>
  </si>
  <si>
    <t>Mm</t>
  </si>
  <si>
    <t>δ</t>
  </si>
  <si>
    <t>Xge</t>
  </si>
  <si>
    <t>Xgl</t>
  </si>
  <si>
    <t>Détermination CDG</t>
  </si>
  <si>
    <t>h1</t>
  </si>
  <si>
    <t>h2</t>
  </si>
  <si>
    <t>ρ1</t>
  </si>
  <si>
    <t>ρ2</t>
  </si>
  <si>
    <t>m^3</t>
  </si>
  <si>
    <t>Détermination masse volumique</t>
  </si>
  <si>
    <t>ρe</t>
  </si>
  <si>
    <t>Ve</t>
  </si>
  <si>
    <t>Ve2</t>
  </si>
  <si>
    <t>Ve1</t>
  </si>
  <si>
    <t>kg/m^3</t>
  </si>
  <si>
    <t>Me1</t>
  </si>
  <si>
    <t>Me2</t>
  </si>
  <si>
    <t>Vm</t>
  </si>
  <si>
    <t>ρm</t>
  </si>
  <si>
    <t>de</t>
  </si>
  <si>
    <t>di</t>
  </si>
  <si>
    <t>Vl</t>
  </si>
  <si>
    <t>ρl</t>
  </si>
  <si>
    <t>Ml</t>
  </si>
  <si>
    <t>ml</t>
  </si>
  <si>
    <t>kg/m</t>
  </si>
  <si>
    <t>Détermination masse linéique de la lisse</t>
  </si>
  <si>
    <t>g</t>
  </si>
  <si>
    <t>m/s²</t>
  </si>
  <si>
    <t>Autres données</t>
  </si>
  <si>
    <t>X</t>
  </si>
  <si>
    <t>XGm</t>
  </si>
  <si>
    <t>Angle eq</t>
  </si>
  <si>
    <t>Nm/°</t>
  </si>
  <si>
    <t>Nm/rd</t>
  </si>
  <si>
    <t>Caractéristiques du ressort</t>
  </si>
  <si>
    <t>a=k</t>
  </si>
  <si>
    <t>C(0)</t>
  </si>
  <si>
    <t>C0=C(90)</t>
  </si>
  <si>
    <t>b</t>
  </si>
  <si>
    <t>θ0=-b/a</t>
  </si>
  <si>
    <t>kg.m²</t>
  </si>
  <si>
    <t>Igm</t>
  </si>
  <si>
    <t>IOm</t>
  </si>
  <si>
    <t>re</t>
  </si>
  <si>
    <t>ri</t>
  </si>
  <si>
    <t>XGl</t>
  </si>
  <si>
    <t>Iol</t>
  </si>
  <si>
    <t>Igl</t>
  </si>
  <si>
    <t>Embout gros cylindre</t>
  </si>
  <si>
    <t>Xe</t>
  </si>
  <si>
    <t>XGe1</t>
  </si>
  <si>
    <t>Xge1</t>
  </si>
  <si>
    <t>Xge2</t>
  </si>
  <si>
    <t>Détermination CDGs</t>
  </si>
  <si>
    <t>IOe1</t>
  </si>
  <si>
    <t>I2Ge2</t>
  </si>
  <si>
    <t>IG1e1</t>
  </si>
  <si>
    <t>XGe2</t>
  </si>
  <si>
    <t>IOe2</t>
  </si>
  <si>
    <t>Ioe</t>
  </si>
  <si>
    <t>Iom</t>
  </si>
  <si>
    <t>IOem</t>
  </si>
  <si>
    <t>c</t>
  </si>
  <si>
    <t>Milieu</t>
  </si>
  <si>
    <t>Cp</t>
  </si>
  <si>
    <r>
      <rPr>
        <sz val="11"/>
        <color theme="1"/>
        <rFont val="Calibri"/>
        <family val="2"/>
      </rPr>
      <t xml:space="preserve">θ </t>
    </r>
    <r>
      <rPr>
        <sz val="11"/>
        <color theme="1"/>
        <rFont val="Calibri"/>
        <family val="2"/>
        <scheme val="minor"/>
      </rPr>
      <t>Milieu</t>
    </r>
  </si>
  <si>
    <t>θ Min eq</t>
  </si>
  <si>
    <t>θ Max eq</t>
  </si>
  <si>
    <t>Delta θ</t>
  </si>
  <si>
    <t>Cp+Cr</t>
  </si>
  <si>
    <t>Min</t>
  </si>
  <si>
    <t>Max</t>
  </si>
  <si>
    <t>(Min - Max)/2</t>
  </si>
  <si>
    <t>Inertie SW: Ixx</t>
  </si>
  <si>
    <t>Je n'ai pas triché :) Ca colle presque parfaitement !!!
Ma formule est donc juste
La différence vient de l'inertie de l'axe que je n'ai pas prise en compte dans mon calcul
Améliorations: prendre en compte cet axe sous SW et la pièce qui guide le galet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</si>
</sst>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34" borderId="2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2.59</c:v>
                </c:pt>
                <c:pt idx="39">
                  <c:v>2.66</c:v>
                </c:pt>
                <c:pt idx="40">
                  <c:v>2.73</c:v>
                </c:pt>
                <c:pt idx="41">
                  <c:v>2.8</c:v>
                </c:pt>
                <c:pt idx="42">
                  <c:v>2.87</c:v>
                </c:pt>
                <c:pt idx="43">
                  <c:v>2.94</c:v>
                </c:pt>
                <c:pt idx="44">
                  <c:v>3.01</c:v>
                </c:pt>
                <c:pt idx="45">
                  <c:v>3.08</c:v>
                </c:pt>
                <c:pt idx="46">
                  <c:v>3.15</c:v>
                </c:pt>
                <c:pt idx="47">
                  <c:v>3.22</c:v>
                </c:pt>
                <c:pt idx="48">
                  <c:v>3.29</c:v>
                </c:pt>
                <c:pt idx="49">
                  <c:v>3.36</c:v>
                </c:pt>
                <c:pt idx="50">
                  <c:v>3.43</c:v>
                </c:pt>
                <c:pt idx="51">
                  <c:v>3.5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4.55</c:v>
                </c:pt>
                <c:pt idx="67">
                  <c:v>4.62</c:v>
                </c:pt>
                <c:pt idx="68">
                  <c:v>4.6900000000000004</c:v>
                </c:pt>
                <c:pt idx="69">
                  <c:v>4.76</c:v>
                </c:pt>
                <c:pt idx="70">
                  <c:v>4.83</c:v>
                </c:pt>
                <c:pt idx="71">
                  <c:v>4.9000000000000004</c:v>
                </c:pt>
                <c:pt idx="72">
                  <c:v>4.97</c:v>
                </c:pt>
                <c:pt idx="73">
                  <c:v>5.04</c:v>
                </c:pt>
                <c:pt idx="74">
                  <c:v>5.1100000000000003</c:v>
                </c:pt>
                <c:pt idx="75">
                  <c:v>5.18</c:v>
                </c:pt>
                <c:pt idx="76">
                  <c:v>5.25</c:v>
                </c:pt>
                <c:pt idx="77">
                  <c:v>5.32</c:v>
                </c:pt>
                <c:pt idx="78">
                  <c:v>5.39</c:v>
                </c:pt>
                <c:pt idx="79">
                  <c:v>5.46</c:v>
                </c:pt>
                <c:pt idx="80">
                  <c:v>5.53</c:v>
                </c:pt>
                <c:pt idx="81">
                  <c:v>5.6</c:v>
                </c:pt>
                <c:pt idx="82">
                  <c:v>5.67</c:v>
                </c:pt>
                <c:pt idx="83">
                  <c:v>5.74</c:v>
                </c:pt>
                <c:pt idx="84">
                  <c:v>5.81</c:v>
                </c:pt>
                <c:pt idx="85">
                  <c:v>5.88</c:v>
                </c:pt>
                <c:pt idx="86">
                  <c:v>5.95</c:v>
                </c:pt>
                <c:pt idx="87">
                  <c:v>6.02</c:v>
                </c:pt>
                <c:pt idx="88">
                  <c:v>6.09</c:v>
                </c:pt>
                <c:pt idx="89">
                  <c:v>6.16</c:v>
                </c:pt>
                <c:pt idx="90">
                  <c:v>6.23</c:v>
                </c:pt>
                <c:pt idx="91">
                  <c:v>6.3</c:v>
                </c:pt>
                <c:pt idx="92">
                  <c:v>6.37</c:v>
                </c:pt>
                <c:pt idx="93">
                  <c:v>6.44</c:v>
                </c:pt>
                <c:pt idx="94">
                  <c:v>6.51</c:v>
                </c:pt>
                <c:pt idx="95">
                  <c:v>6.58</c:v>
                </c:pt>
                <c:pt idx="96">
                  <c:v>6.65</c:v>
                </c:pt>
                <c:pt idx="97">
                  <c:v>6.72</c:v>
                </c:pt>
                <c:pt idx="98">
                  <c:v>6.79</c:v>
                </c:pt>
                <c:pt idx="99">
                  <c:v>6.86</c:v>
                </c:pt>
                <c:pt idx="100">
                  <c:v>6.93</c:v>
                </c:pt>
                <c:pt idx="101">
                  <c:v>7</c:v>
                </c:pt>
                <c:pt idx="102">
                  <c:v>7.07</c:v>
                </c:pt>
                <c:pt idx="103">
                  <c:v>7.14</c:v>
                </c:pt>
                <c:pt idx="104">
                  <c:v>7.21</c:v>
                </c:pt>
                <c:pt idx="105">
                  <c:v>7.28</c:v>
                </c:pt>
                <c:pt idx="106">
                  <c:v>7.35</c:v>
                </c:pt>
                <c:pt idx="107">
                  <c:v>7.42</c:v>
                </c:pt>
                <c:pt idx="108">
                  <c:v>7.49</c:v>
                </c:pt>
                <c:pt idx="109">
                  <c:v>7.56</c:v>
                </c:pt>
                <c:pt idx="110">
                  <c:v>7.63</c:v>
                </c:pt>
                <c:pt idx="111">
                  <c:v>7.7</c:v>
                </c:pt>
                <c:pt idx="112">
                  <c:v>7.77</c:v>
                </c:pt>
                <c:pt idx="113">
                  <c:v>7.84</c:v>
                </c:pt>
                <c:pt idx="114">
                  <c:v>7.91</c:v>
                </c:pt>
                <c:pt idx="115">
                  <c:v>7.98</c:v>
                </c:pt>
                <c:pt idx="116">
                  <c:v>8.0500000000000007</c:v>
                </c:pt>
                <c:pt idx="117">
                  <c:v>8.1199999999999992</c:v>
                </c:pt>
                <c:pt idx="118">
                  <c:v>8.19</c:v>
                </c:pt>
                <c:pt idx="119">
                  <c:v>8.26</c:v>
                </c:pt>
                <c:pt idx="120">
                  <c:v>8.33</c:v>
                </c:pt>
                <c:pt idx="121">
                  <c:v>8.4</c:v>
                </c:pt>
                <c:pt idx="122">
                  <c:v>8.4700000000000006</c:v>
                </c:pt>
                <c:pt idx="123">
                  <c:v>8.5399999999999991</c:v>
                </c:pt>
                <c:pt idx="124">
                  <c:v>8.61</c:v>
                </c:pt>
                <c:pt idx="125">
                  <c:v>8.68</c:v>
                </c:pt>
                <c:pt idx="126">
                  <c:v>8.75</c:v>
                </c:pt>
                <c:pt idx="127">
                  <c:v>8.82</c:v>
                </c:pt>
                <c:pt idx="128">
                  <c:v>8.89</c:v>
                </c:pt>
                <c:pt idx="129">
                  <c:v>8.9600000000000009</c:v>
                </c:pt>
                <c:pt idx="130">
                  <c:v>9.0299999999999994</c:v>
                </c:pt>
                <c:pt idx="131">
                  <c:v>9.1</c:v>
                </c:pt>
                <c:pt idx="132">
                  <c:v>9.17</c:v>
                </c:pt>
                <c:pt idx="133">
                  <c:v>9.24</c:v>
                </c:pt>
                <c:pt idx="134">
                  <c:v>9.31</c:v>
                </c:pt>
                <c:pt idx="135">
                  <c:v>9.3800000000000008</c:v>
                </c:pt>
                <c:pt idx="136">
                  <c:v>9.4499999999999993</c:v>
                </c:pt>
                <c:pt idx="137">
                  <c:v>9.52</c:v>
                </c:pt>
                <c:pt idx="138">
                  <c:v>9.59</c:v>
                </c:pt>
                <c:pt idx="139">
                  <c:v>9.66</c:v>
                </c:pt>
                <c:pt idx="140">
                  <c:v>9.73</c:v>
                </c:pt>
                <c:pt idx="141">
                  <c:v>9.8000000000000007</c:v>
                </c:pt>
                <c:pt idx="142">
                  <c:v>9.8699999999999992</c:v>
                </c:pt>
                <c:pt idx="143">
                  <c:v>9.94</c:v>
                </c:pt>
              </c:numCache>
            </c:numRef>
          </c:xVal>
          <c:yVal>
            <c:numRef>
              <c:f>'20 Eq'!$B$3:$B$146</c:f>
              <c:numCache>
                <c:formatCode>General</c:formatCode>
                <c:ptCount val="144"/>
                <c:pt idx="0">
                  <c:v>46.26</c:v>
                </c:pt>
                <c:pt idx="1">
                  <c:v>46.26</c:v>
                </c:pt>
                <c:pt idx="2">
                  <c:v>46.26</c:v>
                </c:pt>
                <c:pt idx="3">
                  <c:v>46.17</c:v>
                </c:pt>
                <c:pt idx="4">
                  <c:v>46.17</c:v>
                </c:pt>
                <c:pt idx="5">
                  <c:v>46.26</c:v>
                </c:pt>
                <c:pt idx="6">
                  <c:v>46.26</c:v>
                </c:pt>
                <c:pt idx="7">
                  <c:v>46.26</c:v>
                </c:pt>
                <c:pt idx="8">
                  <c:v>46.26</c:v>
                </c:pt>
                <c:pt idx="9">
                  <c:v>46.26</c:v>
                </c:pt>
                <c:pt idx="10">
                  <c:v>46.26</c:v>
                </c:pt>
                <c:pt idx="11">
                  <c:v>46.17</c:v>
                </c:pt>
                <c:pt idx="12">
                  <c:v>46.06</c:v>
                </c:pt>
                <c:pt idx="13">
                  <c:v>45.94</c:v>
                </c:pt>
                <c:pt idx="14">
                  <c:v>45.72</c:v>
                </c:pt>
                <c:pt idx="15">
                  <c:v>45.4</c:v>
                </c:pt>
                <c:pt idx="16">
                  <c:v>44.95</c:v>
                </c:pt>
                <c:pt idx="17">
                  <c:v>44.51</c:v>
                </c:pt>
                <c:pt idx="18">
                  <c:v>43.86</c:v>
                </c:pt>
                <c:pt idx="19">
                  <c:v>43.29</c:v>
                </c:pt>
                <c:pt idx="20">
                  <c:v>42.64</c:v>
                </c:pt>
                <c:pt idx="21">
                  <c:v>42.29</c:v>
                </c:pt>
                <c:pt idx="22">
                  <c:v>41.86</c:v>
                </c:pt>
                <c:pt idx="23">
                  <c:v>41.75</c:v>
                </c:pt>
                <c:pt idx="24">
                  <c:v>41.52</c:v>
                </c:pt>
                <c:pt idx="25">
                  <c:v>41.63</c:v>
                </c:pt>
                <c:pt idx="26">
                  <c:v>41.63</c:v>
                </c:pt>
                <c:pt idx="27">
                  <c:v>41.75</c:v>
                </c:pt>
                <c:pt idx="28">
                  <c:v>41.97</c:v>
                </c:pt>
                <c:pt idx="29">
                  <c:v>42.07</c:v>
                </c:pt>
                <c:pt idx="30">
                  <c:v>42.29</c:v>
                </c:pt>
                <c:pt idx="31">
                  <c:v>42.52</c:v>
                </c:pt>
                <c:pt idx="32">
                  <c:v>42.74</c:v>
                </c:pt>
                <c:pt idx="33">
                  <c:v>43.06</c:v>
                </c:pt>
                <c:pt idx="34">
                  <c:v>43.29</c:v>
                </c:pt>
                <c:pt idx="35">
                  <c:v>43.63</c:v>
                </c:pt>
                <c:pt idx="36">
                  <c:v>43.86</c:v>
                </c:pt>
                <c:pt idx="37">
                  <c:v>44.18</c:v>
                </c:pt>
                <c:pt idx="38">
                  <c:v>44.51</c:v>
                </c:pt>
                <c:pt idx="39">
                  <c:v>44.72</c:v>
                </c:pt>
                <c:pt idx="40">
                  <c:v>45.05</c:v>
                </c:pt>
                <c:pt idx="41">
                  <c:v>45.28</c:v>
                </c:pt>
                <c:pt idx="42">
                  <c:v>45.61</c:v>
                </c:pt>
                <c:pt idx="43">
                  <c:v>45.83</c:v>
                </c:pt>
                <c:pt idx="44">
                  <c:v>46.06</c:v>
                </c:pt>
                <c:pt idx="45">
                  <c:v>46.26</c:v>
                </c:pt>
                <c:pt idx="46">
                  <c:v>46.49</c:v>
                </c:pt>
                <c:pt idx="47">
                  <c:v>46.83</c:v>
                </c:pt>
                <c:pt idx="48">
                  <c:v>46.94</c:v>
                </c:pt>
                <c:pt idx="49">
                  <c:v>47.15</c:v>
                </c:pt>
                <c:pt idx="50">
                  <c:v>47.27</c:v>
                </c:pt>
                <c:pt idx="51">
                  <c:v>47.48</c:v>
                </c:pt>
                <c:pt idx="52">
                  <c:v>47.6</c:v>
                </c:pt>
                <c:pt idx="53">
                  <c:v>47.71</c:v>
                </c:pt>
                <c:pt idx="54">
                  <c:v>47.82</c:v>
                </c:pt>
                <c:pt idx="55">
                  <c:v>47.92</c:v>
                </c:pt>
                <c:pt idx="56">
                  <c:v>47.92</c:v>
                </c:pt>
                <c:pt idx="57">
                  <c:v>48.04</c:v>
                </c:pt>
                <c:pt idx="58">
                  <c:v>48.04</c:v>
                </c:pt>
                <c:pt idx="59">
                  <c:v>48.04</c:v>
                </c:pt>
                <c:pt idx="60">
                  <c:v>48.14</c:v>
                </c:pt>
                <c:pt idx="61">
                  <c:v>48.04</c:v>
                </c:pt>
                <c:pt idx="62">
                  <c:v>48.14</c:v>
                </c:pt>
                <c:pt idx="63">
                  <c:v>48.14</c:v>
                </c:pt>
                <c:pt idx="64">
                  <c:v>48.14</c:v>
                </c:pt>
                <c:pt idx="65">
                  <c:v>48.14</c:v>
                </c:pt>
                <c:pt idx="66">
                  <c:v>48.14</c:v>
                </c:pt>
                <c:pt idx="67">
                  <c:v>48.04</c:v>
                </c:pt>
                <c:pt idx="68">
                  <c:v>48.04</c:v>
                </c:pt>
                <c:pt idx="69">
                  <c:v>48.04</c:v>
                </c:pt>
                <c:pt idx="70">
                  <c:v>48.04</c:v>
                </c:pt>
                <c:pt idx="71">
                  <c:v>48.04</c:v>
                </c:pt>
                <c:pt idx="72">
                  <c:v>47.92</c:v>
                </c:pt>
                <c:pt idx="73">
                  <c:v>47.92</c:v>
                </c:pt>
                <c:pt idx="74">
                  <c:v>47.92</c:v>
                </c:pt>
                <c:pt idx="75">
                  <c:v>47.92</c:v>
                </c:pt>
                <c:pt idx="76">
                  <c:v>47.92</c:v>
                </c:pt>
                <c:pt idx="77">
                  <c:v>48.04</c:v>
                </c:pt>
                <c:pt idx="78">
                  <c:v>48.37</c:v>
                </c:pt>
                <c:pt idx="79">
                  <c:v>48.69</c:v>
                </c:pt>
                <c:pt idx="80">
                  <c:v>48.91</c:v>
                </c:pt>
                <c:pt idx="81">
                  <c:v>49.26</c:v>
                </c:pt>
                <c:pt idx="82">
                  <c:v>49.6</c:v>
                </c:pt>
                <c:pt idx="83">
                  <c:v>49.81</c:v>
                </c:pt>
                <c:pt idx="84">
                  <c:v>50.04</c:v>
                </c:pt>
                <c:pt idx="85">
                  <c:v>50.14</c:v>
                </c:pt>
                <c:pt idx="86">
                  <c:v>50.26</c:v>
                </c:pt>
                <c:pt idx="87">
                  <c:v>50.49</c:v>
                </c:pt>
                <c:pt idx="88">
                  <c:v>50.58</c:v>
                </c:pt>
                <c:pt idx="89">
                  <c:v>50.7</c:v>
                </c:pt>
                <c:pt idx="90">
                  <c:v>50.81</c:v>
                </c:pt>
                <c:pt idx="91">
                  <c:v>50.58</c:v>
                </c:pt>
                <c:pt idx="92">
                  <c:v>50.26</c:v>
                </c:pt>
                <c:pt idx="93">
                  <c:v>49.92</c:v>
                </c:pt>
                <c:pt idx="94">
                  <c:v>49.72</c:v>
                </c:pt>
                <c:pt idx="95">
                  <c:v>49.49</c:v>
                </c:pt>
                <c:pt idx="96">
                  <c:v>49.37</c:v>
                </c:pt>
                <c:pt idx="97">
                  <c:v>49.37</c:v>
                </c:pt>
                <c:pt idx="98">
                  <c:v>49.37</c:v>
                </c:pt>
                <c:pt idx="99">
                  <c:v>49.37</c:v>
                </c:pt>
                <c:pt idx="100">
                  <c:v>49.49</c:v>
                </c:pt>
                <c:pt idx="101">
                  <c:v>49.49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49.37</c:v>
                </c:pt>
                <c:pt idx="106">
                  <c:v>48.81</c:v>
                </c:pt>
                <c:pt idx="107">
                  <c:v>48.04</c:v>
                </c:pt>
                <c:pt idx="108">
                  <c:v>47.27</c:v>
                </c:pt>
                <c:pt idx="109">
                  <c:v>46.71</c:v>
                </c:pt>
                <c:pt idx="110">
                  <c:v>46.17</c:v>
                </c:pt>
                <c:pt idx="111">
                  <c:v>45.83</c:v>
                </c:pt>
                <c:pt idx="112">
                  <c:v>45.49</c:v>
                </c:pt>
                <c:pt idx="113">
                  <c:v>45.28</c:v>
                </c:pt>
                <c:pt idx="114">
                  <c:v>45.28</c:v>
                </c:pt>
                <c:pt idx="115">
                  <c:v>45.28</c:v>
                </c:pt>
                <c:pt idx="116">
                  <c:v>45.28</c:v>
                </c:pt>
                <c:pt idx="117">
                  <c:v>45.4</c:v>
                </c:pt>
                <c:pt idx="118">
                  <c:v>45.49</c:v>
                </c:pt>
                <c:pt idx="119">
                  <c:v>45.49</c:v>
                </c:pt>
                <c:pt idx="120">
                  <c:v>45.61</c:v>
                </c:pt>
                <c:pt idx="121">
                  <c:v>45.83</c:v>
                </c:pt>
                <c:pt idx="122">
                  <c:v>45.94</c:v>
                </c:pt>
                <c:pt idx="123">
                  <c:v>46.17</c:v>
                </c:pt>
                <c:pt idx="124">
                  <c:v>46.26</c:v>
                </c:pt>
                <c:pt idx="125">
                  <c:v>46.38</c:v>
                </c:pt>
                <c:pt idx="126">
                  <c:v>46.71</c:v>
                </c:pt>
                <c:pt idx="127">
                  <c:v>46.71</c:v>
                </c:pt>
                <c:pt idx="128">
                  <c:v>46.94</c:v>
                </c:pt>
                <c:pt idx="129">
                  <c:v>47.05</c:v>
                </c:pt>
                <c:pt idx="130">
                  <c:v>47.15</c:v>
                </c:pt>
                <c:pt idx="131">
                  <c:v>47.37</c:v>
                </c:pt>
                <c:pt idx="132">
                  <c:v>47.48</c:v>
                </c:pt>
                <c:pt idx="133">
                  <c:v>47.71</c:v>
                </c:pt>
                <c:pt idx="134">
                  <c:v>47.82</c:v>
                </c:pt>
                <c:pt idx="135">
                  <c:v>47.92</c:v>
                </c:pt>
                <c:pt idx="136">
                  <c:v>48.04</c:v>
                </c:pt>
                <c:pt idx="137">
                  <c:v>48.04</c:v>
                </c:pt>
                <c:pt idx="138">
                  <c:v>48.26</c:v>
                </c:pt>
                <c:pt idx="139">
                  <c:v>48.26</c:v>
                </c:pt>
                <c:pt idx="140">
                  <c:v>48.37</c:v>
                </c:pt>
                <c:pt idx="141">
                  <c:v>48.48</c:v>
                </c:pt>
                <c:pt idx="142">
                  <c:v>48.48</c:v>
                </c:pt>
                <c:pt idx="143">
                  <c:v>48.59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D-4652-BF6E-4B93EFF9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</a:t>
            </a:r>
            <a:r>
              <a:rPr lang="fr-FR" baseline="0"/>
              <a:t> = f(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ϴ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463571630229403E-2"/>
                  <c:y val="4.2652301626454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'Etude équilibre'!$I$4:$I$11</c:f>
              <c:numCache>
                <c:formatCode>0.00</c:formatCode>
                <c:ptCount val="8"/>
                <c:pt idx="0">
                  <c:v>47.875</c:v>
                </c:pt>
                <c:pt idx="1">
                  <c:v>34.635000000000005</c:v>
                </c:pt>
                <c:pt idx="2">
                  <c:v>27.174999999999997</c:v>
                </c:pt>
                <c:pt idx="3">
                  <c:v>20.164999999999999</c:v>
                </c:pt>
                <c:pt idx="4">
                  <c:v>14.58</c:v>
                </c:pt>
                <c:pt idx="5">
                  <c:v>9.504999999999999</c:v>
                </c:pt>
                <c:pt idx="6">
                  <c:v>5.4049999999999994</c:v>
                </c:pt>
                <c:pt idx="7">
                  <c:v>1.6950000000000001</c:v>
                </c:pt>
              </c:numCache>
            </c:numRef>
          </c:xVal>
          <c:yVal>
            <c:numRef>
              <c:f>'Etude équilibre'!$K$4:$K$11</c:f>
              <c:numCache>
                <c:formatCode>0.00</c:formatCode>
                <c:ptCount val="8"/>
                <c:pt idx="0">
                  <c:v>20.829995509093827</c:v>
                </c:pt>
                <c:pt idx="1">
                  <c:v>26.586710604999393</c:v>
                </c:pt>
                <c:pt idx="2">
                  <c:v>29.865319812211514</c:v>
                </c:pt>
                <c:pt idx="3">
                  <c:v>32.69426989181143</c:v>
                </c:pt>
                <c:pt idx="4">
                  <c:v>34.925183024539635</c:v>
                </c:pt>
                <c:pt idx="5">
                  <c:v>36.832723028427409</c:v>
                </c:pt>
                <c:pt idx="6">
                  <c:v>38.431922523280292</c:v>
                </c:pt>
                <c:pt idx="7">
                  <c:v>39.84425450620698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B-420D-AC80-426B4AD8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5936"/>
        <c:axId val="701454136"/>
      </c:scatterChart>
      <c:valAx>
        <c:axId val="70144593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54136"/>
        <c:crosses val="autoZero"/>
        <c:crossBetween val="midCat"/>
      </c:valAx>
      <c:valAx>
        <c:axId val="7014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Couple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 lisse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Calculé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'Calcul Inertie'!$B$16:$B$29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</c:numCache>
            </c:numRef>
          </c:xVal>
          <c:yVal>
            <c:numRef>
              <c:f>'Calcul Inertie'!$E$16:$E$29</c:f>
              <c:numCache>
                <c:formatCode>General</c:formatCode>
                <c:ptCount val="14"/>
                <c:pt idx="0">
                  <c:v>1.9779630987090462</c:v>
                </c:pt>
                <c:pt idx="1">
                  <c:v>1.9972005987090462</c:v>
                </c:pt>
                <c:pt idx="2">
                  <c:v>2.0292630987090461</c:v>
                </c:pt>
                <c:pt idx="3">
                  <c:v>2.0741505987090463</c:v>
                </c:pt>
                <c:pt idx="4">
                  <c:v>2.1318630987090463</c:v>
                </c:pt>
                <c:pt idx="5">
                  <c:v>2.2024005987090463</c:v>
                </c:pt>
                <c:pt idx="6">
                  <c:v>2.285763098709046</c:v>
                </c:pt>
                <c:pt idx="7">
                  <c:v>2.3819505987090461</c:v>
                </c:pt>
                <c:pt idx="8">
                  <c:v>2.4909630987090461</c:v>
                </c:pt>
                <c:pt idx="9">
                  <c:v>2.6128005987090464</c:v>
                </c:pt>
                <c:pt idx="10">
                  <c:v>2.747463098709046</c:v>
                </c:pt>
                <c:pt idx="11">
                  <c:v>2.8949505987090465</c:v>
                </c:pt>
                <c:pt idx="12">
                  <c:v>3.0552630987090463</c:v>
                </c:pt>
                <c:pt idx="13">
                  <c:v>3.2284005987090465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B-4279-9758-532C3E6A3F99}"/>
            </c:ext>
          </c:extLst>
        </c:ser>
        <c:ser>
          <c:idx val="0"/>
          <c:order val="1"/>
          <c:tx>
            <c:v>SW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ln w="25400"/>
            </c:spPr>
          </c:marker>
          <c:xVal>
            <c:numRef>
              <c:f>'Calcul Inertie'!$B$32:$B$45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</c:numCache>
            </c:numRef>
          </c:xVal>
          <c:yVal>
            <c:numRef>
              <c:f>'Calcul Inertie'!$C$32:$C$45</c:f>
              <c:numCache>
                <c:formatCode>General</c:formatCode>
                <c:ptCount val="14"/>
                <c:pt idx="0">
                  <c:v>1.9792700000000001</c:v>
                </c:pt>
                <c:pt idx="1">
                  <c:v>1.99851</c:v>
                </c:pt>
                <c:pt idx="2">
                  <c:v>2.03057</c:v>
                </c:pt>
                <c:pt idx="3">
                  <c:v>2.0754600000000001</c:v>
                </c:pt>
                <c:pt idx="4">
                  <c:v>2.1331699999999998</c:v>
                </c:pt>
                <c:pt idx="5">
                  <c:v>2.2037100000000001</c:v>
                </c:pt>
                <c:pt idx="6">
                  <c:v>2.2870699999999999</c:v>
                </c:pt>
                <c:pt idx="7">
                  <c:v>2.3832599999999999</c:v>
                </c:pt>
                <c:pt idx="8">
                  <c:v>2.49227</c:v>
                </c:pt>
                <c:pt idx="9">
                  <c:v>2.6141100000000002</c:v>
                </c:pt>
                <c:pt idx="10">
                  <c:v>2.7487699999999999</c:v>
                </c:pt>
                <c:pt idx="11">
                  <c:v>2.8962599999999998</c:v>
                </c:pt>
                <c:pt idx="12">
                  <c:v>3.0565699999999998</c:v>
                </c:pt>
                <c:pt idx="13">
                  <c:v>3.2297099999999999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B-4279-9758-532C3E6A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91336"/>
        <c:axId val="703294288"/>
      </c:scatterChart>
      <c:valAx>
        <c:axId val="7032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base masse mobile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294288"/>
        <c:crosses val="autoZero"/>
        <c:crossBetween val="midCat"/>
      </c:valAx>
      <c:valAx>
        <c:axId val="703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Inertie (Kg,m²)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291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 lisse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Calculé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'Calcul Inertie'!$B$16:$B$29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</c:numCache>
            </c:numRef>
          </c:xVal>
          <c:yVal>
            <c:numRef>
              <c:f>'Calcul Inertie'!$E$16:$E$29</c:f>
              <c:numCache>
                <c:formatCode>General</c:formatCode>
                <c:ptCount val="14"/>
                <c:pt idx="0">
                  <c:v>1.9779630987090462</c:v>
                </c:pt>
                <c:pt idx="1">
                  <c:v>1.9972005987090462</c:v>
                </c:pt>
                <c:pt idx="2">
                  <c:v>2.0292630987090461</c:v>
                </c:pt>
                <c:pt idx="3">
                  <c:v>2.0741505987090463</c:v>
                </c:pt>
                <c:pt idx="4">
                  <c:v>2.1318630987090463</c:v>
                </c:pt>
                <c:pt idx="5">
                  <c:v>2.2024005987090463</c:v>
                </c:pt>
                <c:pt idx="6">
                  <c:v>2.285763098709046</c:v>
                </c:pt>
                <c:pt idx="7">
                  <c:v>2.3819505987090461</c:v>
                </c:pt>
                <c:pt idx="8">
                  <c:v>2.4909630987090461</c:v>
                </c:pt>
                <c:pt idx="9">
                  <c:v>2.6128005987090464</c:v>
                </c:pt>
                <c:pt idx="10">
                  <c:v>2.747463098709046</c:v>
                </c:pt>
                <c:pt idx="11">
                  <c:v>2.8949505987090465</c:v>
                </c:pt>
                <c:pt idx="12">
                  <c:v>3.0552630987090463</c:v>
                </c:pt>
                <c:pt idx="13">
                  <c:v>3.2284005987090465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F-46FA-A3D3-E2757B59E901}"/>
            </c:ext>
          </c:extLst>
        </c:ser>
        <c:ser>
          <c:idx val="0"/>
          <c:order val="1"/>
          <c:tx>
            <c:v>SW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ln w="25400"/>
            </c:spPr>
          </c:marker>
          <c:xVal>
            <c:numRef>
              <c:f>'Calcul Inertie'!$B$32:$B$45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</c:numCache>
            </c:numRef>
          </c:xVal>
          <c:yVal>
            <c:numRef>
              <c:f>'Calcul Inertie'!$C$32:$C$45</c:f>
              <c:numCache>
                <c:formatCode>General</c:formatCode>
                <c:ptCount val="14"/>
                <c:pt idx="0">
                  <c:v>1.9792700000000001</c:v>
                </c:pt>
                <c:pt idx="1">
                  <c:v>1.99851</c:v>
                </c:pt>
                <c:pt idx="2">
                  <c:v>2.03057</c:v>
                </c:pt>
                <c:pt idx="3">
                  <c:v>2.0754600000000001</c:v>
                </c:pt>
                <c:pt idx="4">
                  <c:v>2.1331699999999998</c:v>
                </c:pt>
                <c:pt idx="5">
                  <c:v>2.2037100000000001</c:v>
                </c:pt>
                <c:pt idx="6">
                  <c:v>2.2870699999999999</c:v>
                </c:pt>
                <c:pt idx="7">
                  <c:v>2.3832599999999999</c:v>
                </c:pt>
                <c:pt idx="8">
                  <c:v>2.49227</c:v>
                </c:pt>
                <c:pt idx="9">
                  <c:v>2.6141100000000002</c:v>
                </c:pt>
                <c:pt idx="10">
                  <c:v>2.7487699999999999</c:v>
                </c:pt>
                <c:pt idx="11">
                  <c:v>2.8962599999999998</c:v>
                </c:pt>
                <c:pt idx="12">
                  <c:v>3.0565699999999998</c:v>
                </c:pt>
                <c:pt idx="13">
                  <c:v>3.2297099999999999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F-46FA-A3D3-E2757B59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91336"/>
        <c:axId val="703294288"/>
      </c:scatterChart>
      <c:valAx>
        <c:axId val="7032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base masse mobile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294288"/>
        <c:crosses val="autoZero"/>
        <c:crossBetween val="midCat"/>
      </c:valAx>
      <c:valAx>
        <c:axId val="703294288"/>
        <c:scaling>
          <c:orientation val="minMax"/>
          <c:max val="3.2"/>
          <c:min val="1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Inertie (Kg,m²)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291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Vide!$B$1:$B$2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Vide!$A$3:$A$146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2.0699999999999998</c:v>
                </c:pt>
                <c:pt idx="31">
                  <c:v>2.14</c:v>
                </c:pt>
                <c:pt idx="32">
                  <c:v>2.21</c:v>
                </c:pt>
                <c:pt idx="33">
                  <c:v>2.2799999999999998</c:v>
                </c:pt>
                <c:pt idx="34">
                  <c:v>2.35</c:v>
                </c:pt>
                <c:pt idx="35">
                  <c:v>2.42</c:v>
                </c:pt>
                <c:pt idx="36">
                  <c:v>2.4900000000000002</c:v>
                </c:pt>
                <c:pt idx="37">
                  <c:v>2.5499999999999998</c:v>
                </c:pt>
                <c:pt idx="38">
                  <c:v>2.62</c:v>
                </c:pt>
                <c:pt idx="39">
                  <c:v>2.69</c:v>
                </c:pt>
                <c:pt idx="40">
                  <c:v>2.76</c:v>
                </c:pt>
                <c:pt idx="41">
                  <c:v>2.83</c:v>
                </c:pt>
                <c:pt idx="42">
                  <c:v>2.89</c:v>
                </c:pt>
                <c:pt idx="43">
                  <c:v>2.96</c:v>
                </c:pt>
                <c:pt idx="44">
                  <c:v>3.03</c:v>
                </c:pt>
                <c:pt idx="45">
                  <c:v>3.1</c:v>
                </c:pt>
                <c:pt idx="46">
                  <c:v>3.17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3.91</c:v>
                </c:pt>
                <c:pt idx="58">
                  <c:v>3.98</c:v>
                </c:pt>
                <c:pt idx="59">
                  <c:v>4.05</c:v>
                </c:pt>
                <c:pt idx="60">
                  <c:v>4.12</c:v>
                </c:pt>
                <c:pt idx="61">
                  <c:v>4.1900000000000004</c:v>
                </c:pt>
                <c:pt idx="62">
                  <c:v>4.25</c:v>
                </c:pt>
                <c:pt idx="63">
                  <c:v>4.32</c:v>
                </c:pt>
                <c:pt idx="64">
                  <c:v>4.3899999999999997</c:v>
                </c:pt>
                <c:pt idx="65">
                  <c:v>4.46</c:v>
                </c:pt>
                <c:pt idx="66">
                  <c:v>4.53</c:v>
                </c:pt>
                <c:pt idx="67">
                  <c:v>4.59</c:v>
                </c:pt>
                <c:pt idx="68">
                  <c:v>4.66</c:v>
                </c:pt>
                <c:pt idx="69">
                  <c:v>4.7300000000000004</c:v>
                </c:pt>
                <c:pt idx="70">
                  <c:v>4.8</c:v>
                </c:pt>
                <c:pt idx="71">
                  <c:v>4.87</c:v>
                </c:pt>
                <c:pt idx="72">
                  <c:v>4.93</c:v>
                </c:pt>
                <c:pt idx="73">
                  <c:v>5</c:v>
                </c:pt>
                <c:pt idx="74">
                  <c:v>5.07</c:v>
                </c:pt>
                <c:pt idx="75">
                  <c:v>5.14</c:v>
                </c:pt>
                <c:pt idx="76">
                  <c:v>5.21</c:v>
                </c:pt>
                <c:pt idx="77">
                  <c:v>5.27</c:v>
                </c:pt>
                <c:pt idx="78">
                  <c:v>5.34</c:v>
                </c:pt>
                <c:pt idx="79">
                  <c:v>5.41</c:v>
                </c:pt>
                <c:pt idx="80">
                  <c:v>5.48</c:v>
                </c:pt>
                <c:pt idx="81">
                  <c:v>5.55</c:v>
                </c:pt>
                <c:pt idx="82">
                  <c:v>5.61</c:v>
                </c:pt>
                <c:pt idx="83">
                  <c:v>5.68</c:v>
                </c:pt>
                <c:pt idx="84">
                  <c:v>5.75</c:v>
                </c:pt>
                <c:pt idx="85">
                  <c:v>5.82</c:v>
                </c:pt>
                <c:pt idx="86">
                  <c:v>5.89</c:v>
                </c:pt>
                <c:pt idx="87">
                  <c:v>5.96</c:v>
                </c:pt>
                <c:pt idx="88">
                  <c:v>6.02</c:v>
                </c:pt>
                <c:pt idx="89">
                  <c:v>6.09</c:v>
                </c:pt>
                <c:pt idx="90">
                  <c:v>6.16</c:v>
                </c:pt>
                <c:pt idx="91">
                  <c:v>6.23</c:v>
                </c:pt>
                <c:pt idx="92">
                  <c:v>6.3</c:v>
                </c:pt>
                <c:pt idx="93">
                  <c:v>6.36</c:v>
                </c:pt>
                <c:pt idx="94">
                  <c:v>6.43</c:v>
                </c:pt>
                <c:pt idx="95">
                  <c:v>6.5</c:v>
                </c:pt>
                <c:pt idx="96">
                  <c:v>6.57</c:v>
                </c:pt>
                <c:pt idx="97">
                  <c:v>6.64</c:v>
                </c:pt>
                <c:pt idx="98">
                  <c:v>6.7</c:v>
                </c:pt>
                <c:pt idx="99">
                  <c:v>6.77</c:v>
                </c:pt>
                <c:pt idx="100">
                  <c:v>6.84</c:v>
                </c:pt>
                <c:pt idx="101">
                  <c:v>6.91</c:v>
                </c:pt>
                <c:pt idx="102">
                  <c:v>6.98</c:v>
                </c:pt>
                <c:pt idx="103">
                  <c:v>7.04</c:v>
                </c:pt>
                <c:pt idx="104">
                  <c:v>7.11</c:v>
                </c:pt>
                <c:pt idx="105">
                  <c:v>7.18</c:v>
                </c:pt>
                <c:pt idx="106">
                  <c:v>7.25</c:v>
                </c:pt>
                <c:pt idx="107">
                  <c:v>7.32</c:v>
                </c:pt>
                <c:pt idx="108">
                  <c:v>7.38</c:v>
                </c:pt>
                <c:pt idx="109">
                  <c:v>7.45</c:v>
                </c:pt>
                <c:pt idx="110">
                  <c:v>7.52</c:v>
                </c:pt>
                <c:pt idx="111">
                  <c:v>7.59</c:v>
                </c:pt>
                <c:pt idx="112">
                  <c:v>7.66</c:v>
                </c:pt>
                <c:pt idx="113">
                  <c:v>7.72</c:v>
                </c:pt>
                <c:pt idx="114">
                  <c:v>7.79</c:v>
                </c:pt>
                <c:pt idx="115">
                  <c:v>7.86</c:v>
                </c:pt>
                <c:pt idx="116">
                  <c:v>7.93</c:v>
                </c:pt>
                <c:pt idx="117">
                  <c:v>8</c:v>
                </c:pt>
                <c:pt idx="118">
                  <c:v>8.06</c:v>
                </c:pt>
                <c:pt idx="119">
                  <c:v>8.1300000000000008</c:v>
                </c:pt>
                <c:pt idx="120">
                  <c:v>8.1999999999999993</c:v>
                </c:pt>
                <c:pt idx="121">
                  <c:v>8.27</c:v>
                </c:pt>
                <c:pt idx="122">
                  <c:v>8.34</c:v>
                </c:pt>
                <c:pt idx="123">
                  <c:v>8.4</c:v>
                </c:pt>
                <c:pt idx="124">
                  <c:v>8.4700000000000006</c:v>
                </c:pt>
                <c:pt idx="125">
                  <c:v>8.5399999999999991</c:v>
                </c:pt>
                <c:pt idx="126">
                  <c:v>8.61</c:v>
                </c:pt>
                <c:pt idx="127">
                  <c:v>8.68</c:v>
                </c:pt>
                <c:pt idx="128">
                  <c:v>8.74</c:v>
                </c:pt>
                <c:pt idx="129">
                  <c:v>8.81</c:v>
                </c:pt>
                <c:pt idx="130">
                  <c:v>8.8800000000000008</c:v>
                </c:pt>
                <c:pt idx="131">
                  <c:v>8.9499999999999993</c:v>
                </c:pt>
                <c:pt idx="132">
                  <c:v>9.02</c:v>
                </c:pt>
                <c:pt idx="133">
                  <c:v>9.08</c:v>
                </c:pt>
                <c:pt idx="134">
                  <c:v>9.15</c:v>
                </c:pt>
                <c:pt idx="135">
                  <c:v>9.2200000000000006</c:v>
                </c:pt>
                <c:pt idx="136">
                  <c:v>9.2899999999999991</c:v>
                </c:pt>
                <c:pt idx="137">
                  <c:v>9.36</c:v>
                </c:pt>
                <c:pt idx="138">
                  <c:v>9.42</c:v>
                </c:pt>
                <c:pt idx="139">
                  <c:v>9.49</c:v>
                </c:pt>
                <c:pt idx="140">
                  <c:v>9.56</c:v>
                </c:pt>
                <c:pt idx="141">
                  <c:v>9.6300000000000008</c:v>
                </c:pt>
                <c:pt idx="142">
                  <c:v>9.6999999999999993</c:v>
                </c:pt>
                <c:pt idx="143">
                  <c:v>9.76</c:v>
                </c:pt>
              </c:numCache>
            </c:numRef>
          </c:xVal>
          <c:yVal>
            <c:numRef>
              <c:f>Vide!$B$3:$B$146</c:f>
              <c:numCache>
                <c:formatCode>General</c:formatCode>
                <c:ptCount val="144"/>
                <c:pt idx="0">
                  <c:v>-2.4300000000000002</c:v>
                </c:pt>
                <c:pt idx="1">
                  <c:v>-2.31</c:v>
                </c:pt>
                <c:pt idx="2">
                  <c:v>-2.4300000000000002</c:v>
                </c:pt>
                <c:pt idx="3">
                  <c:v>-2.31</c:v>
                </c:pt>
                <c:pt idx="4">
                  <c:v>-2.31</c:v>
                </c:pt>
                <c:pt idx="5">
                  <c:v>-2.31</c:v>
                </c:pt>
                <c:pt idx="6">
                  <c:v>-2.31</c:v>
                </c:pt>
                <c:pt idx="7">
                  <c:v>-2.31</c:v>
                </c:pt>
                <c:pt idx="8">
                  <c:v>-2.4300000000000002</c:v>
                </c:pt>
                <c:pt idx="9">
                  <c:v>-2.31</c:v>
                </c:pt>
                <c:pt idx="10">
                  <c:v>-2.31</c:v>
                </c:pt>
                <c:pt idx="11">
                  <c:v>-2.31</c:v>
                </c:pt>
                <c:pt idx="12">
                  <c:v>-2.31</c:v>
                </c:pt>
                <c:pt idx="13">
                  <c:v>-2.31</c:v>
                </c:pt>
                <c:pt idx="14">
                  <c:v>-2.31</c:v>
                </c:pt>
                <c:pt idx="15">
                  <c:v>-2.31</c:v>
                </c:pt>
                <c:pt idx="16">
                  <c:v>-2.31</c:v>
                </c:pt>
                <c:pt idx="17">
                  <c:v>-2.2000000000000002</c:v>
                </c:pt>
                <c:pt idx="18">
                  <c:v>-1.76</c:v>
                </c:pt>
                <c:pt idx="19">
                  <c:v>0.45</c:v>
                </c:pt>
                <c:pt idx="20">
                  <c:v>4.96</c:v>
                </c:pt>
                <c:pt idx="21">
                  <c:v>11.49</c:v>
                </c:pt>
                <c:pt idx="22">
                  <c:v>19.440000000000001</c:v>
                </c:pt>
                <c:pt idx="23">
                  <c:v>28.82</c:v>
                </c:pt>
                <c:pt idx="24">
                  <c:v>38.549999999999997</c:v>
                </c:pt>
                <c:pt idx="25">
                  <c:v>49.72</c:v>
                </c:pt>
                <c:pt idx="26">
                  <c:v>60.85</c:v>
                </c:pt>
                <c:pt idx="27">
                  <c:v>72.78</c:v>
                </c:pt>
                <c:pt idx="28">
                  <c:v>83.72</c:v>
                </c:pt>
                <c:pt idx="29">
                  <c:v>89.23</c:v>
                </c:pt>
                <c:pt idx="30">
                  <c:v>90.89</c:v>
                </c:pt>
                <c:pt idx="31">
                  <c:v>92.88</c:v>
                </c:pt>
                <c:pt idx="32">
                  <c:v>89.79</c:v>
                </c:pt>
                <c:pt idx="33">
                  <c:v>89.67</c:v>
                </c:pt>
                <c:pt idx="34">
                  <c:v>85.93</c:v>
                </c:pt>
                <c:pt idx="35">
                  <c:v>79.849999999999994</c:v>
                </c:pt>
                <c:pt idx="36">
                  <c:v>71.459999999999994</c:v>
                </c:pt>
                <c:pt idx="37">
                  <c:v>62.28</c:v>
                </c:pt>
                <c:pt idx="38">
                  <c:v>53.01</c:v>
                </c:pt>
                <c:pt idx="39">
                  <c:v>44.63</c:v>
                </c:pt>
                <c:pt idx="40">
                  <c:v>36.89</c:v>
                </c:pt>
                <c:pt idx="41">
                  <c:v>29.93</c:v>
                </c:pt>
                <c:pt idx="42">
                  <c:v>23.64</c:v>
                </c:pt>
                <c:pt idx="43">
                  <c:v>18.329999999999998</c:v>
                </c:pt>
                <c:pt idx="44">
                  <c:v>13.59</c:v>
                </c:pt>
                <c:pt idx="45">
                  <c:v>9.61</c:v>
                </c:pt>
                <c:pt idx="46">
                  <c:v>6.62</c:v>
                </c:pt>
                <c:pt idx="47">
                  <c:v>4.74</c:v>
                </c:pt>
                <c:pt idx="48">
                  <c:v>3.75</c:v>
                </c:pt>
                <c:pt idx="49">
                  <c:v>3.2</c:v>
                </c:pt>
                <c:pt idx="50">
                  <c:v>2.5299999999999998</c:v>
                </c:pt>
                <c:pt idx="51">
                  <c:v>1.99</c:v>
                </c:pt>
                <c:pt idx="52">
                  <c:v>1.54</c:v>
                </c:pt>
                <c:pt idx="53">
                  <c:v>0.77</c:v>
                </c:pt>
                <c:pt idx="54">
                  <c:v>0</c:v>
                </c:pt>
                <c:pt idx="55">
                  <c:v>-0.89</c:v>
                </c:pt>
                <c:pt idx="56">
                  <c:v>-1.54</c:v>
                </c:pt>
                <c:pt idx="57">
                  <c:v>-2.1</c:v>
                </c:pt>
                <c:pt idx="58">
                  <c:v>-2.2000000000000002</c:v>
                </c:pt>
                <c:pt idx="59">
                  <c:v>-2.2000000000000002</c:v>
                </c:pt>
                <c:pt idx="60">
                  <c:v>-2.1</c:v>
                </c:pt>
                <c:pt idx="61">
                  <c:v>-2.1</c:v>
                </c:pt>
                <c:pt idx="62">
                  <c:v>-1.98</c:v>
                </c:pt>
                <c:pt idx="63">
                  <c:v>-2.1</c:v>
                </c:pt>
                <c:pt idx="64">
                  <c:v>-1.98</c:v>
                </c:pt>
                <c:pt idx="65">
                  <c:v>-1.98</c:v>
                </c:pt>
                <c:pt idx="66">
                  <c:v>-1.98</c:v>
                </c:pt>
                <c:pt idx="67">
                  <c:v>-2.2000000000000002</c:v>
                </c:pt>
                <c:pt idx="68">
                  <c:v>-2.5299999999999998</c:v>
                </c:pt>
                <c:pt idx="69">
                  <c:v>-1.54</c:v>
                </c:pt>
                <c:pt idx="70">
                  <c:v>1.54</c:v>
                </c:pt>
                <c:pt idx="71">
                  <c:v>7.08</c:v>
                </c:pt>
                <c:pt idx="72">
                  <c:v>14.24</c:v>
                </c:pt>
                <c:pt idx="73">
                  <c:v>22.87</c:v>
                </c:pt>
                <c:pt idx="74">
                  <c:v>32.47</c:v>
                </c:pt>
                <c:pt idx="75">
                  <c:v>42.85</c:v>
                </c:pt>
                <c:pt idx="76">
                  <c:v>53.34</c:v>
                </c:pt>
                <c:pt idx="77">
                  <c:v>64.62</c:v>
                </c:pt>
                <c:pt idx="78">
                  <c:v>76.42</c:v>
                </c:pt>
                <c:pt idx="79">
                  <c:v>86.92</c:v>
                </c:pt>
                <c:pt idx="80">
                  <c:v>100.22</c:v>
                </c:pt>
                <c:pt idx="81">
                  <c:v>100.22</c:v>
                </c:pt>
                <c:pt idx="82">
                  <c:v>100.22</c:v>
                </c:pt>
                <c:pt idx="83">
                  <c:v>100.22</c:v>
                </c:pt>
                <c:pt idx="84">
                  <c:v>100.22</c:v>
                </c:pt>
                <c:pt idx="85">
                  <c:v>100.22</c:v>
                </c:pt>
                <c:pt idx="86">
                  <c:v>100.22</c:v>
                </c:pt>
                <c:pt idx="87">
                  <c:v>100.22</c:v>
                </c:pt>
                <c:pt idx="88">
                  <c:v>100.22</c:v>
                </c:pt>
                <c:pt idx="89">
                  <c:v>89.01</c:v>
                </c:pt>
                <c:pt idx="90">
                  <c:v>81.069999999999993</c:v>
                </c:pt>
                <c:pt idx="91">
                  <c:v>70.569999999999993</c:v>
                </c:pt>
                <c:pt idx="92">
                  <c:v>59.85</c:v>
                </c:pt>
                <c:pt idx="93">
                  <c:v>49.81</c:v>
                </c:pt>
                <c:pt idx="94">
                  <c:v>39.869999999999997</c:v>
                </c:pt>
                <c:pt idx="95">
                  <c:v>30.81</c:v>
                </c:pt>
                <c:pt idx="96">
                  <c:v>22.43</c:v>
                </c:pt>
                <c:pt idx="97">
                  <c:v>14.14</c:v>
                </c:pt>
                <c:pt idx="98">
                  <c:v>7.19</c:v>
                </c:pt>
                <c:pt idx="99">
                  <c:v>1.76</c:v>
                </c:pt>
                <c:pt idx="100">
                  <c:v>-1.66</c:v>
                </c:pt>
                <c:pt idx="101">
                  <c:v>-2.97</c:v>
                </c:pt>
                <c:pt idx="102">
                  <c:v>-3.2</c:v>
                </c:pt>
                <c:pt idx="103">
                  <c:v>-2.75</c:v>
                </c:pt>
                <c:pt idx="104">
                  <c:v>-2.2000000000000002</c:v>
                </c:pt>
                <c:pt idx="105">
                  <c:v>-1.88</c:v>
                </c:pt>
                <c:pt idx="106">
                  <c:v>-1.88</c:v>
                </c:pt>
                <c:pt idx="107">
                  <c:v>-2.2000000000000002</c:v>
                </c:pt>
                <c:pt idx="108">
                  <c:v>-2.31</c:v>
                </c:pt>
                <c:pt idx="109">
                  <c:v>-2.2000000000000002</c:v>
                </c:pt>
                <c:pt idx="110">
                  <c:v>-2.2000000000000002</c:v>
                </c:pt>
                <c:pt idx="111">
                  <c:v>-2.2000000000000002</c:v>
                </c:pt>
                <c:pt idx="112">
                  <c:v>-2.2000000000000002</c:v>
                </c:pt>
                <c:pt idx="113">
                  <c:v>-2.2000000000000002</c:v>
                </c:pt>
                <c:pt idx="114">
                  <c:v>-2.2000000000000002</c:v>
                </c:pt>
                <c:pt idx="115">
                  <c:v>-2.31</c:v>
                </c:pt>
                <c:pt idx="116">
                  <c:v>-1.66</c:v>
                </c:pt>
                <c:pt idx="117">
                  <c:v>1.1100000000000001</c:v>
                </c:pt>
                <c:pt idx="118">
                  <c:v>6.3</c:v>
                </c:pt>
                <c:pt idx="119">
                  <c:v>12.93</c:v>
                </c:pt>
                <c:pt idx="120">
                  <c:v>21.32</c:v>
                </c:pt>
                <c:pt idx="121">
                  <c:v>30.58</c:v>
                </c:pt>
                <c:pt idx="122">
                  <c:v>40.98</c:v>
                </c:pt>
                <c:pt idx="123">
                  <c:v>51.03</c:v>
                </c:pt>
                <c:pt idx="124">
                  <c:v>62.39</c:v>
                </c:pt>
                <c:pt idx="125">
                  <c:v>73.67</c:v>
                </c:pt>
                <c:pt idx="126">
                  <c:v>84.16</c:v>
                </c:pt>
                <c:pt idx="127">
                  <c:v>90.56</c:v>
                </c:pt>
                <c:pt idx="128">
                  <c:v>100.22</c:v>
                </c:pt>
                <c:pt idx="129">
                  <c:v>100.22</c:v>
                </c:pt>
                <c:pt idx="130">
                  <c:v>100.22</c:v>
                </c:pt>
                <c:pt idx="131">
                  <c:v>100.22</c:v>
                </c:pt>
                <c:pt idx="132">
                  <c:v>100.22</c:v>
                </c:pt>
                <c:pt idx="133">
                  <c:v>100.22</c:v>
                </c:pt>
                <c:pt idx="134">
                  <c:v>100.22</c:v>
                </c:pt>
                <c:pt idx="135">
                  <c:v>100.22</c:v>
                </c:pt>
                <c:pt idx="136">
                  <c:v>100.22</c:v>
                </c:pt>
                <c:pt idx="137">
                  <c:v>100.22</c:v>
                </c:pt>
                <c:pt idx="138">
                  <c:v>100.22</c:v>
                </c:pt>
                <c:pt idx="139">
                  <c:v>100.22</c:v>
                </c:pt>
                <c:pt idx="140">
                  <c:v>100.22</c:v>
                </c:pt>
                <c:pt idx="141">
                  <c:v>100.22</c:v>
                </c:pt>
                <c:pt idx="142">
                  <c:v>100.22</c:v>
                </c:pt>
                <c:pt idx="143">
                  <c:v>100.22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3-4024-829D-21436D7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Vide!$B$1:$B$2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Vide!$O$3:$O$13</c:f>
              <c:numCache>
                <c:formatCode>General</c:formatCode>
                <c:ptCount val="11"/>
                <c:pt idx="0">
                  <c:v>0</c:v>
                </c:pt>
                <c:pt idx="1">
                  <c:v>6.9999999999999396E-2</c:v>
                </c:pt>
                <c:pt idx="2">
                  <c:v>0.13999999999999968</c:v>
                </c:pt>
                <c:pt idx="3">
                  <c:v>0.19999999999999929</c:v>
                </c:pt>
                <c:pt idx="4">
                  <c:v>0.26999999999999957</c:v>
                </c:pt>
                <c:pt idx="5">
                  <c:v>0.33999999999999986</c:v>
                </c:pt>
                <c:pt idx="6">
                  <c:v>0.40999999999999925</c:v>
                </c:pt>
                <c:pt idx="7">
                  <c:v>0.47999999999999954</c:v>
                </c:pt>
                <c:pt idx="8">
                  <c:v>0.53999999999999915</c:v>
                </c:pt>
                <c:pt idx="9">
                  <c:v>0.60999999999999943</c:v>
                </c:pt>
                <c:pt idx="10">
                  <c:v>0.67999999999999972</c:v>
                </c:pt>
              </c:numCache>
            </c:numRef>
          </c:xVal>
          <c:yVal>
            <c:numRef>
              <c:f>Vide!$P$3:$P$13</c:f>
              <c:numCache>
                <c:formatCode>General</c:formatCode>
                <c:ptCount val="11"/>
                <c:pt idx="0">
                  <c:v>-1.54</c:v>
                </c:pt>
                <c:pt idx="1">
                  <c:v>1.54</c:v>
                </c:pt>
                <c:pt idx="2">
                  <c:v>7.08</c:v>
                </c:pt>
                <c:pt idx="3">
                  <c:v>14.24</c:v>
                </c:pt>
                <c:pt idx="4">
                  <c:v>22.87</c:v>
                </c:pt>
                <c:pt idx="5">
                  <c:v>32.47</c:v>
                </c:pt>
                <c:pt idx="6">
                  <c:v>42.85</c:v>
                </c:pt>
                <c:pt idx="7">
                  <c:v>53.34</c:v>
                </c:pt>
                <c:pt idx="8">
                  <c:v>64.62</c:v>
                </c:pt>
                <c:pt idx="9">
                  <c:v>76.42</c:v>
                </c:pt>
                <c:pt idx="10">
                  <c:v>86.92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4-4FEF-878F-49A18D0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Vide!$O$3:$O$13</c:f>
              <c:numCache>
                <c:formatCode>General</c:formatCode>
                <c:ptCount val="11"/>
                <c:pt idx="0">
                  <c:v>0</c:v>
                </c:pt>
                <c:pt idx="1">
                  <c:v>6.9999999999999396E-2</c:v>
                </c:pt>
                <c:pt idx="2">
                  <c:v>0.13999999999999968</c:v>
                </c:pt>
                <c:pt idx="3">
                  <c:v>0.19999999999999929</c:v>
                </c:pt>
                <c:pt idx="4">
                  <c:v>0.26999999999999957</c:v>
                </c:pt>
                <c:pt idx="5">
                  <c:v>0.33999999999999986</c:v>
                </c:pt>
                <c:pt idx="6">
                  <c:v>0.40999999999999925</c:v>
                </c:pt>
                <c:pt idx="7">
                  <c:v>0.47999999999999954</c:v>
                </c:pt>
                <c:pt idx="8">
                  <c:v>0.53999999999999915</c:v>
                </c:pt>
                <c:pt idx="9">
                  <c:v>0.60999999999999943</c:v>
                </c:pt>
                <c:pt idx="10">
                  <c:v>0.67999999999999972</c:v>
                </c:pt>
              </c:numCache>
            </c:numRef>
          </c:xVal>
          <c:yVal>
            <c:numRef>
              <c:f>Vide!$U$3:$U$13</c:f>
              <c:numCache>
                <c:formatCode>0.00</c:formatCode>
                <c:ptCount val="11"/>
                <c:pt idx="0">
                  <c:v>15.385057250884255</c:v>
                </c:pt>
                <c:pt idx="1">
                  <c:v>14.12052947939782</c:v>
                </c:pt>
                <c:pt idx="2">
                  <c:v>12.035041653656378</c:v>
                </c:pt>
                <c:pt idx="3">
                  <c:v>9.696569193217794</c:v>
                </c:pt>
                <c:pt idx="4">
                  <c:v>7.399498612906303</c:v>
                </c:pt>
                <c:pt idx="5">
                  <c:v>5.480467137741897</c:v>
                </c:pt>
                <c:pt idx="6">
                  <c:v>4.0952384674363245</c:v>
                </c:pt>
                <c:pt idx="7">
                  <c:v>3.3293365106604274</c:v>
                </c:pt>
                <c:pt idx="8">
                  <c:v>3.0815371215827323</c:v>
                </c:pt>
                <c:pt idx="9">
                  <c:v>3.2804690194096935</c:v>
                </c:pt>
                <c:pt idx="10">
                  <c:v>3.6814924141923466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89-4CEA-AFE6-F0E488527338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Vide!$O$3:$O$13</c:f>
              <c:numCache>
                <c:formatCode>General</c:formatCode>
                <c:ptCount val="11"/>
                <c:pt idx="0">
                  <c:v>0</c:v>
                </c:pt>
                <c:pt idx="1">
                  <c:v>6.9999999999999396E-2</c:v>
                </c:pt>
                <c:pt idx="2">
                  <c:v>0.13999999999999968</c:v>
                </c:pt>
                <c:pt idx="3">
                  <c:v>0.19999999999999929</c:v>
                </c:pt>
                <c:pt idx="4">
                  <c:v>0.26999999999999957</c:v>
                </c:pt>
                <c:pt idx="5">
                  <c:v>0.33999999999999986</c:v>
                </c:pt>
                <c:pt idx="6">
                  <c:v>0.40999999999999925</c:v>
                </c:pt>
                <c:pt idx="7">
                  <c:v>0.47999999999999954</c:v>
                </c:pt>
                <c:pt idx="8">
                  <c:v>0.53999999999999915</c:v>
                </c:pt>
                <c:pt idx="9">
                  <c:v>0.60999999999999943</c:v>
                </c:pt>
                <c:pt idx="10">
                  <c:v>0.67999999999999972</c:v>
                </c:pt>
              </c:numCache>
            </c:numRef>
          </c:xVal>
          <c:yVal>
            <c:numRef>
              <c:f>Vide!$S$3:$S$13</c:f>
              <c:numCache>
                <c:formatCode>0.00</c:formatCode>
                <c:ptCount val="11"/>
                <c:pt idx="0">
                  <c:v>41.397896868497881</c:v>
                </c:pt>
                <c:pt idx="1">
                  <c:v>40.133369097011446</c:v>
                </c:pt>
                <c:pt idx="2">
                  <c:v>37.858861352194943</c:v>
                </c:pt>
                <c:pt idx="3">
                  <c:v>34.91924484445375</c:v>
                </c:pt>
                <c:pt idx="4">
                  <c:v>31.376103718503124</c:v>
                </c:pt>
                <c:pt idx="5">
                  <c:v>27.434718456727229</c:v>
                </c:pt>
                <c:pt idx="6">
                  <c:v>23.173095642432042</c:v>
                </c:pt>
                <c:pt idx="7">
                  <c:v>18.866311122012338</c:v>
                </c:pt>
                <c:pt idx="8">
                  <c:v>14.235183439425658</c:v>
                </c:pt>
                <c:pt idx="9">
                  <c:v>9.3905640551594534</c:v>
                </c:pt>
                <c:pt idx="10">
                  <c:v>5.0796739250920657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89-4CEA-AFE6-F0E488527338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Vide!$O$3:$O$13</c:f>
              <c:numCache>
                <c:formatCode>General</c:formatCode>
                <c:ptCount val="11"/>
                <c:pt idx="0">
                  <c:v>0</c:v>
                </c:pt>
                <c:pt idx="1">
                  <c:v>6.9999999999999396E-2</c:v>
                </c:pt>
                <c:pt idx="2">
                  <c:v>0.13999999999999968</c:v>
                </c:pt>
                <c:pt idx="3">
                  <c:v>0.19999999999999929</c:v>
                </c:pt>
                <c:pt idx="4">
                  <c:v>0.26999999999999957</c:v>
                </c:pt>
                <c:pt idx="5">
                  <c:v>0.33999999999999986</c:v>
                </c:pt>
                <c:pt idx="6">
                  <c:v>0.40999999999999925</c:v>
                </c:pt>
                <c:pt idx="7">
                  <c:v>0.47999999999999954</c:v>
                </c:pt>
                <c:pt idx="8">
                  <c:v>0.53999999999999915</c:v>
                </c:pt>
                <c:pt idx="9">
                  <c:v>0.60999999999999943</c:v>
                </c:pt>
                <c:pt idx="10">
                  <c:v>0.67999999999999972</c:v>
                </c:pt>
              </c:numCache>
            </c:numRef>
          </c:xVal>
          <c:yVal>
            <c:numRef>
              <c:f>Vide!$T$3:$T$13</c:f>
              <c:numCache>
                <c:formatCode>0.00</c:formatCode>
                <c:ptCount val="11"/>
                <c:pt idx="0">
                  <c:v>-26.012839617613626</c:v>
                </c:pt>
                <c:pt idx="1">
                  <c:v>-26.012839617613626</c:v>
                </c:pt>
                <c:pt idx="2">
                  <c:v>-25.823819698538564</c:v>
                </c:pt>
                <c:pt idx="3">
                  <c:v>-25.222675651235956</c:v>
                </c:pt>
                <c:pt idx="4">
                  <c:v>-23.976605105596821</c:v>
                </c:pt>
                <c:pt idx="5">
                  <c:v>-21.954251318985332</c:v>
                </c:pt>
                <c:pt idx="6">
                  <c:v>-19.077857174995717</c:v>
                </c:pt>
                <c:pt idx="7">
                  <c:v>-15.53697461135191</c:v>
                </c:pt>
                <c:pt idx="8">
                  <c:v>-11.153646317842925</c:v>
                </c:pt>
                <c:pt idx="9">
                  <c:v>-6.1100950357497599</c:v>
                </c:pt>
                <c:pt idx="10">
                  <c:v>-1.3981815108997189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89-4CEA-AFE6-F0E48852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Vide!$B$1:$B$2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Vide!$O$3:$O$13</c:f>
              <c:numCache>
                <c:formatCode>General</c:formatCode>
                <c:ptCount val="11"/>
                <c:pt idx="0">
                  <c:v>0</c:v>
                </c:pt>
                <c:pt idx="1">
                  <c:v>6.9999999999999396E-2</c:v>
                </c:pt>
                <c:pt idx="2">
                  <c:v>0.13999999999999968</c:v>
                </c:pt>
                <c:pt idx="3">
                  <c:v>0.19999999999999929</c:v>
                </c:pt>
                <c:pt idx="4">
                  <c:v>0.26999999999999957</c:v>
                </c:pt>
                <c:pt idx="5">
                  <c:v>0.33999999999999986</c:v>
                </c:pt>
                <c:pt idx="6">
                  <c:v>0.40999999999999925</c:v>
                </c:pt>
                <c:pt idx="7">
                  <c:v>0.47999999999999954</c:v>
                </c:pt>
                <c:pt idx="8">
                  <c:v>0.53999999999999915</c:v>
                </c:pt>
                <c:pt idx="9">
                  <c:v>0.60999999999999943</c:v>
                </c:pt>
                <c:pt idx="10">
                  <c:v>0.67999999999999972</c:v>
                </c:pt>
              </c:numCache>
            </c:numRef>
          </c:xVal>
          <c:yVal>
            <c:numRef>
              <c:f>Vide!$V$3:$V$13</c:f>
              <c:numCache>
                <c:formatCode>0.00</c:formatCode>
                <c:ptCount val="11"/>
                <c:pt idx="1">
                  <c:v>1.6115158715169753</c:v>
                </c:pt>
                <c:pt idx="2">
                  <c:v>2.0856973801181775</c:v>
                </c:pt>
                <c:pt idx="3">
                  <c:v>1.3605856910888452</c:v>
                </c:pt>
                <c:pt idx="4">
                  <c:v>2.1416538155247067</c:v>
                </c:pt>
                <c:pt idx="5">
                  <c:v>1.9726120770365387</c:v>
                </c:pt>
                <c:pt idx="6">
                  <c:v>10.452140121729435</c:v>
                </c:pt>
                <c:pt idx="7">
                  <c:v>1.1831758989042089</c:v>
                </c:pt>
                <c:pt idx="8">
                  <c:v>1.2223320333202139</c:v>
                </c:pt>
                <c:pt idx="9">
                  <c:v>-0.70845341939571993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A-4AF2-9038-BB8FD512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'10_5'!$B$1:$B$2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'10_5'!$A$3:$A$146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1.2</c:v>
                </c:pt>
                <c:pt idx="19">
                  <c:v>1.26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1.68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2.42</c:v>
                </c:pt>
                <c:pt idx="36">
                  <c:v>2.4900000000000002</c:v>
                </c:pt>
                <c:pt idx="37">
                  <c:v>2.56</c:v>
                </c:pt>
                <c:pt idx="38">
                  <c:v>2.63</c:v>
                </c:pt>
                <c:pt idx="39">
                  <c:v>2.7</c:v>
                </c:pt>
                <c:pt idx="40">
                  <c:v>2.77</c:v>
                </c:pt>
                <c:pt idx="41">
                  <c:v>2.83</c:v>
                </c:pt>
                <c:pt idx="42">
                  <c:v>2.9</c:v>
                </c:pt>
                <c:pt idx="43">
                  <c:v>2.97</c:v>
                </c:pt>
                <c:pt idx="44">
                  <c:v>3.04</c:v>
                </c:pt>
                <c:pt idx="45">
                  <c:v>3.11</c:v>
                </c:pt>
                <c:pt idx="46">
                  <c:v>3.17</c:v>
                </c:pt>
                <c:pt idx="47">
                  <c:v>3.24</c:v>
                </c:pt>
                <c:pt idx="48">
                  <c:v>3.31</c:v>
                </c:pt>
                <c:pt idx="49">
                  <c:v>3.38</c:v>
                </c:pt>
                <c:pt idx="50">
                  <c:v>3.45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4.1900000000000004</c:v>
                </c:pt>
                <c:pt idx="62">
                  <c:v>4.26</c:v>
                </c:pt>
                <c:pt idx="63">
                  <c:v>4.33</c:v>
                </c:pt>
                <c:pt idx="64">
                  <c:v>4.4000000000000004</c:v>
                </c:pt>
                <c:pt idx="65">
                  <c:v>4.47</c:v>
                </c:pt>
                <c:pt idx="66">
                  <c:v>4.53</c:v>
                </c:pt>
                <c:pt idx="67">
                  <c:v>4.5999999999999996</c:v>
                </c:pt>
                <c:pt idx="68">
                  <c:v>4.67</c:v>
                </c:pt>
                <c:pt idx="69">
                  <c:v>4.74</c:v>
                </c:pt>
                <c:pt idx="70">
                  <c:v>4.8099999999999996</c:v>
                </c:pt>
                <c:pt idx="71">
                  <c:v>4.87</c:v>
                </c:pt>
                <c:pt idx="72">
                  <c:v>4.9400000000000004</c:v>
                </c:pt>
                <c:pt idx="73">
                  <c:v>5.01</c:v>
                </c:pt>
                <c:pt idx="74">
                  <c:v>5.08</c:v>
                </c:pt>
                <c:pt idx="75">
                  <c:v>5.15</c:v>
                </c:pt>
                <c:pt idx="76">
                  <c:v>5.21</c:v>
                </c:pt>
                <c:pt idx="77">
                  <c:v>5.28</c:v>
                </c:pt>
                <c:pt idx="78">
                  <c:v>5.35</c:v>
                </c:pt>
                <c:pt idx="79">
                  <c:v>5.42</c:v>
                </c:pt>
                <c:pt idx="80">
                  <c:v>5.49</c:v>
                </c:pt>
                <c:pt idx="81">
                  <c:v>5.55</c:v>
                </c:pt>
                <c:pt idx="82">
                  <c:v>5.62</c:v>
                </c:pt>
                <c:pt idx="83">
                  <c:v>5.69</c:v>
                </c:pt>
                <c:pt idx="84">
                  <c:v>5.76</c:v>
                </c:pt>
                <c:pt idx="85">
                  <c:v>5.83</c:v>
                </c:pt>
                <c:pt idx="86">
                  <c:v>5.89</c:v>
                </c:pt>
                <c:pt idx="87">
                  <c:v>5.96</c:v>
                </c:pt>
                <c:pt idx="88">
                  <c:v>6.03</c:v>
                </c:pt>
                <c:pt idx="89">
                  <c:v>6.1</c:v>
                </c:pt>
                <c:pt idx="90">
                  <c:v>6.17</c:v>
                </c:pt>
                <c:pt idx="91">
                  <c:v>6.23</c:v>
                </c:pt>
                <c:pt idx="92">
                  <c:v>6.3</c:v>
                </c:pt>
                <c:pt idx="93">
                  <c:v>6.37</c:v>
                </c:pt>
                <c:pt idx="94">
                  <c:v>6.44</c:v>
                </c:pt>
                <c:pt idx="95">
                  <c:v>6.51</c:v>
                </c:pt>
                <c:pt idx="96">
                  <c:v>6.57</c:v>
                </c:pt>
                <c:pt idx="97">
                  <c:v>6.64</c:v>
                </c:pt>
                <c:pt idx="98">
                  <c:v>6.71</c:v>
                </c:pt>
                <c:pt idx="99">
                  <c:v>6.78</c:v>
                </c:pt>
                <c:pt idx="100">
                  <c:v>6.85</c:v>
                </c:pt>
                <c:pt idx="101">
                  <c:v>6.91</c:v>
                </c:pt>
                <c:pt idx="102">
                  <c:v>6.98</c:v>
                </c:pt>
                <c:pt idx="103">
                  <c:v>7.05</c:v>
                </c:pt>
                <c:pt idx="104">
                  <c:v>7.12</c:v>
                </c:pt>
                <c:pt idx="105">
                  <c:v>7.19</c:v>
                </c:pt>
                <c:pt idx="106">
                  <c:v>7.26</c:v>
                </c:pt>
                <c:pt idx="107">
                  <c:v>7.32</c:v>
                </c:pt>
                <c:pt idx="108">
                  <c:v>7.39</c:v>
                </c:pt>
                <c:pt idx="109">
                  <c:v>7.46</c:v>
                </c:pt>
                <c:pt idx="110">
                  <c:v>7.53</c:v>
                </c:pt>
                <c:pt idx="111">
                  <c:v>7.6</c:v>
                </c:pt>
                <c:pt idx="112">
                  <c:v>7.66</c:v>
                </c:pt>
                <c:pt idx="113">
                  <c:v>7.73</c:v>
                </c:pt>
                <c:pt idx="114">
                  <c:v>7.8</c:v>
                </c:pt>
                <c:pt idx="115">
                  <c:v>7.87</c:v>
                </c:pt>
                <c:pt idx="116">
                  <c:v>7.94</c:v>
                </c:pt>
                <c:pt idx="117">
                  <c:v>8</c:v>
                </c:pt>
                <c:pt idx="118">
                  <c:v>8.07</c:v>
                </c:pt>
                <c:pt idx="119">
                  <c:v>8.14</c:v>
                </c:pt>
                <c:pt idx="120">
                  <c:v>8.2100000000000009</c:v>
                </c:pt>
                <c:pt idx="121">
                  <c:v>8.2799999999999994</c:v>
                </c:pt>
                <c:pt idx="122">
                  <c:v>8.34</c:v>
                </c:pt>
                <c:pt idx="123">
                  <c:v>8.41</c:v>
                </c:pt>
                <c:pt idx="124">
                  <c:v>8.48</c:v>
                </c:pt>
                <c:pt idx="125">
                  <c:v>8.5500000000000007</c:v>
                </c:pt>
                <c:pt idx="126">
                  <c:v>8.6199999999999992</c:v>
                </c:pt>
                <c:pt idx="127">
                  <c:v>8.68</c:v>
                </c:pt>
                <c:pt idx="128">
                  <c:v>8.75</c:v>
                </c:pt>
                <c:pt idx="129">
                  <c:v>8.82</c:v>
                </c:pt>
                <c:pt idx="130">
                  <c:v>8.89</c:v>
                </c:pt>
                <c:pt idx="131">
                  <c:v>8.9600000000000009</c:v>
                </c:pt>
                <c:pt idx="132">
                  <c:v>9.02</c:v>
                </c:pt>
                <c:pt idx="133">
                  <c:v>9.09</c:v>
                </c:pt>
                <c:pt idx="134">
                  <c:v>9.16</c:v>
                </c:pt>
                <c:pt idx="135">
                  <c:v>9.23</c:v>
                </c:pt>
                <c:pt idx="136">
                  <c:v>9.3000000000000007</c:v>
                </c:pt>
                <c:pt idx="137">
                  <c:v>9.36</c:v>
                </c:pt>
                <c:pt idx="138">
                  <c:v>9.43</c:v>
                </c:pt>
                <c:pt idx="139">
                  <c:v>9.5</c:v>
                </c:pt>
                <c:pt idx="140">
                  <c:v>9.57</c:v>
                </c:pt>
                <c:pt idx="141">
                  <c:v>9.64</c:v>
                </c:pt>
                <c:pt idx="142">
                  <c:v>9.6999999999999993</c:v>
                </c:pt>
                <c:pt idx="143">
                  <c:v>9.77</c:v>
                </c:pt>
              </c:numCache>
            </c:numRef>
          </c:xVal>
          <c:yVal>
            <c:numRef>
              <c:f>'10_5'!$B$3:$B$146</c:f>
              <c:numCache>
                <c:formatCode>General</c:formatCode>
                <c:ptCount val="144"/>
                <c:pt idx="0">
                  <c:v>-2.5299999999999998</c:v>
                </c:pt>
                <c:pt idx="1">
                  <c:v>-2.5299999999999998</c:v>
                </c:pt>
                <c:pt idx="2">
                  <c:v>-2.65</c:v>
                </c:pt>
                <c:pt idx="3">
                  <c:v>-2.5299999999999998</c:v>
                </c:pt>
                <c:pt idx="4">
                  <c:v>-2.5299999999999998</c:v>
                </c:pt>
                <c:pt idx="5">
                  <c:v>-2.5299999999999998</c:v>
                </c:pt>
                <c:pt idx="6">
                  <c:v>-2.5299999999999998</c:v>
                </c:pt>
                <c:pt idx="7">
                  <c:v>-2.5299999999999998</c:v>
                </c:pt>
                <c:pt idx="8">
                  <c:v>-2.5299999999999998</c:v>
                </c:pt>
                <c:pt idx="9">
                  <c:v>-2.65</c:v>
                </c:pt>
                <c:pt idx="10">
                  <c:v>-2.5299999999999998</c:v>
                </c:pt>
                <c:pt idx="11">
                  <c:v>-2.5299999999999998</c:v>
                </c:pt>
                <c:pt idx="12">
                  <c:v>-2.5299999999999998</c:v>
                </c:pt>
                <c:pt idx="13">
                  <c:v>-2.5299999999999998</c:v>
                </c:pt>
                <c:pt idx="14">
                  <c:v>-2.5299999999999998</c:v>
                </c:pt>
                <c:pt idx="15">
                  <c:v>-2.5299999999999998</c:v>
                </c:pt>
                <c:pt idx="16">
                  <c:v>-2.65</c:v>
                </c:pt>
                <c:pt idx="17">
                  <c:v>-2.65</c:v>
                </c:pt>
                <c:pt idx="18">
                  <c:v>-2.65</c:v>
                </c:pt>
                <c:pt idx="19">
                  <c:v>-2.65</c:v>
                </c:pt>
                <c:pt idx="20">
                  <c:v>-2.65</c:v>
                </c:pt>
                <c:pt idx="21">
                  <c:v>-2.2000000000000002</c:v>
                </c:pt>
                <c:pt idx="22">
                  <c:v>-0.22</c:v>
                </c:pt>
                <c:pt idx="23">
                  <c:v>3.42</c:v>
                </c:pt>
                <c:pt idx="24">
                  <c:v>8.51</c:v>
                </c:pt>
                <c:pt idx="25">
                  <c:v>14.8</c:v>
                </c:pt>
                <c:pt idx="26">
                  <c:v>21.76</c:v>
                </c:pt>
                <c:pt idx="27">
                  <c:v>29.59</c:v>
                </c:pt>
                <c:pt idx="28">
                  <c:v>37.78</c:v>
                </c:pt>
                <c:pt idx="29">
                  <c:v>45.94</c:v>
                </c:pt>
                <c:pt idx="30">
                  <c:v>54.23</c:v>
                </c:pt>
                <c:pt idx="31">
                  <c:v>62.73</c:v>
                </c:pt>
                <c:pt idx="32">
                  <c:v>71.56</c:v>
                </c:pt>
                <c:pt idx="33">
                  <c:v>79.959999999999994</c:v>
                </c:pt>
                <c:pt idx="34">
                  <c:v>88.24</c:v>
                </c:pt>
                <c:pt idx="35">
                  <c:v>100.22</c:v>
                </c:pt>
                <c:pt idx="36">
                  <c:v>100.22</c:v>
                </c:pt>
                <c:pt idx="37">
                  <c:v>100.22</c:v>
                </c:pt>
                <c:pt idx="38">
                  <c:v>100.22</c:v>
                </c:pt>
                <c:pt idx="39">
                  <c:v>100.22</c:v>
                </c:pt>
                <c:pt idx="40">
                  <c:v>100.22</c:v>
                </c:pt>
                <c:pt idx="41">
                  <c:v>100.22</c:v>
                </c:pt>
                <c:pt idx="42">
                  <c:v>100.22</c:v>
                </c:pt>
                <c:pt idx="43">
                  <c:v>100.22</c:v>
                </c:pt>
                <c:pt idx="44">
                  <c:v>100.22</c:v>
                </c:pt>
                <c:pt idx="45">
                  <c:v>100.22</c:v>
                </c:pt>
                <c:pt idx="46">
                  <c:v>100.22</c:v>
                </c:pt>
                <c:pt idx="47">
                  <c:v>100.22</c:v>
                </c:pt>
                <c:pt idx="48">
                  <c:v>100.22</c:v>
                </c:pt>
                <c:pt idx="49">
                  <c:v>100.22</c:v>
                </c:pt>
                <c:pt idx="50">
                  <c:v>100.22</c:v>
                </c:pt>
                <c:pt idx="51">
                  <c:v>100.22</c:v>
                </c:pt>
                <c:pt idx="52">
                  <c:v>100.22</c:v>
                </c:pt>
                <c:pt idx="53">
                  <c:v>100.22</c:v>
                </c:pt>
                <c:pt idx="54">
                  <c:v>100.22</c:v>
                </c:pt>
                <c:pt idx="55">
                  <c:v>100.22</c:v>
                </c:pt>
                <c:pt idx="56">
                  <c:v>100.22</c:v>
                </c:pt>
                <c:pt idx="57">
                  <c:v>100.22</c:v>
                </c:pt>
                <c:pt idx="58">
                  <c:v>100.22</c:v>
                </c:pt>
                <c:pt idx="59">
                  <c:v>100.22</c:v>
                </c:pt>
                <c:pt idx="60">
                  <c:v>100.22</c:v>
                </c:pt>
                <c:pt idx="61">
                  <c:v>100.22</c:v>
                </c:pt>
                <c:pt idx="62">
                  <c:v>100.22</c:v>
                </c:pt>
                <c:pt idx="63">
                  <c:v>100.22</c:v>
                </c:pt>
                <c:pt idx="64">
                  <c:v>100.22</c:v>
                </c:pt>
                <c:pt idx="65">
                  <c:v>100.22</c:v>
                </c:pt>
                <c:pt idx="66">
                  <c:v>100.22</c:v>
                </c:pt>
                <c:pt idx="67">
                  <c:v>100.22</c:v>
                </c:pt>
                <c:pt idx="68">
                  <c:v>100.22</c:v>
                </c:pt>
                <c:pt idx="69">
                  <c:v>100.22</c:v>
                </c:pt>
                <c:pt idx="70">
                  <c:v>90.44</c:v>
                </c:pt>
                <c:pt idx="71">
                  <c:v>86.8</c:v>
                </c:pt>
                <c:pt idx="72">
                  <c:v>81.62</c:v>
                </c:pt>
                <c:pt idx="73">
                  <c:v>75.650000000000006</c:v>
                </c:pt>
                <c:pt idx="74">
                  <c:v>69.680000000000007</c:v>
                </c:pt>
                <c:pt idx="75">
                  <c:v>63.83</c:v>
                </c:pt>
                <c:pt idx="76">
                  <c:v>57.97</c:v>
                </c:pt>
                <c:pt idx="77">
                  <c:v>52.35</c:v>
                </c:pt>
                <c:pt idx="78">
                  <c:v>46.49</c:v>
                </c:pt>
                <c:pt idx="79">
                  <c:v>40.53</c:v>
                </c:pt>
                <c:pt idx="80">
                  <c:v>34.78</c:v>
                </c:pt>
                <c:pt idx="81">
                  <c:v>28.82</c:v>
                </c:pt>
                <c:pt idx="82">
                  <c:v>23.3</c:v>
                </c:pt>
                <c:pt idx="83">
                  <c:v>18.010000000000002</c:v>
                </c:pt>
                <c:pt idx="84">
                  <c:v>13.59</c:v>
                </c:pt>
                <c:pt idx="85">
                  <c:v>10.28</c:v>
                </c:pt>
                <c:pt idx="86">
                  <c:v>8.07</c:v>
                </c:pt>
                <c:pt idx="87">
                  <c:v>6.74</c:v>
                </c:pt>
                <c:pt idx="88">
                  <c:v>5.96</c:v>
                </c:pt>
                <c:pt idx="89">
                  <c:v>5.08</c:v>
                </c:pt>
                <c:pt idx="90">
                  <c:v>4.3099999999999996</c:v>
                </c:pt>
                <c:pt idx="91">
                  <c:v>3.54</c:v>
                </c:pt>
                <c:pt idx="92">
                  <c:v>2.97</c:v>
                </c:pt>
                <c:pt idx="93">
                  <c:v>2.2000000000000002</c:v>
                </c:pt>
                <c:pt idx="94">
                  <c:v>1.32</c:v>
                </c:pt>
                <c:pt idx="95">
                  <c:v>0.33</c:v>
                </c:pt>
                <c:pt idx="96">
                  <c:v>-0.55000000000000004</c:v>
                </c:pt>
                <c:pt idx="97">
                  <c:v>-1.43</c:v>
                </c:pt>
                <c:pt idx="98">
                  <c:v>-1.98</c:v>
                </c:pt>
                <c:pt idx="99">
                  <c:v>-2.2000000000000002</c:v>
                </c:pt>
                <c:pt idx="100">
                  <c:v>-2.1</c:v>
                </c:pt>
                <c:pt idx="101">
                  <c:v>-1.66</c:v>
                </c:pt>
                <c:pt idx="102">
                  <c:v>-1.43</c:v>
                </c:pt>
                <c:pt idx="103">
                  <c:v>-1.43</c:v>
                </c:pt>
                <c:pt idx="104">
                  <c:v>-1.88</c:v>
                </c:pt>
                <c:pt idx="105">
                  <c:v>-2.2000000000000002</c:v>
                </c:pt>
                <c:pt idx="106">
                  <c:v>-2.5299999999999998</c:v>
                </c:pt>
                <c:pt idx="107">
                  <c:v>-2.75</c:v>
                </c:pt>
                <c:pt idx="108">
                  <c:v>-2.75</c:v>
                </c:pt>
                <c:pt idx="109">
                  <c:v>-2.75</c:v>
                </c:pt>
                <c:pt idx="110">
                  <c:v>-2.65</c:v>
                </c:pt>
                <c:pt idx="111">
                  <c:v>-2.5299999999999998</c:v>
                </c:pt>
                <c:pt idx="112">
                  <c:v>-2.5299999999999998</c:v>
                </c:pt>
                <c:pt idx="113">
                  <c:v>-2.5299999999999998</c:v>
                </c:pt>
                <c:pt idx="114">
                  <c:v>-2.5299999999999998</c:v>
                </c:pt>
                <c:pt idx="115">
                  <c:v>-2.5299999999999998</c:v>
                </c:pt>
                <c:pt idx="116">
                  <c:v>-2.2000000000000002</c:v>
                </c:pt>
                <c:pt idx="117">
                  <c:v>-0.22</c:v>
                </c:pt>
                <c:pt idx="118">
                  <c:v>3.54</c:v>
                </c:pt>
                <c:pt idx="119">
                  <c:v>8.2899999999999991</c:v>
                </c:pt>
                <c:pt idx="120">
                  <c:v>14.24</c:v>
                </c:pt>
                <c:pt idx="121">
                  <c:v>21.22</c:v>
                </c:pt>
                <c:pt idx="122">
                  <c:v>28.82</c:v>
                </c:pt>
                <c:pt idx="123">
                  <c:v>36.67</c:v>
                </c:pt>
                <c:pt idx="124">
                  <c:v>44.51</c:v>
                </c:pt>
                <c:pt idx="125">
                  <c:v>52.8</c:v>
                </c:pt>
                <c:pt idx="126">
                  <c:v>60.97</c:v>
                </c:pt>
                <c:pt idx="127">
                  <c:v>69.59</c:v>
                </c:pt>
                <c:pt idx="128">
                  <c:v>78.19</c:v>
                </c:pt>
                <c:pt idx="129">
                  <c:v>86.03</c:v>
                </c:pt>
                <c:pt idx="130">
                  <c:v>90.12</c:v>
                </c:pt>
                <c:pt idx="131">
                  <c:v>100.22</c:v>
                </c:pt>
                <c:pt idx="132">
                  <c:v>100.22</c:v>
                </c:pt>
                <c:pt idx="133">
                  <c:v>100.22</c:v>
                </c:pt>
                <c:pt idx="134">
                  <c:v>100.22</c:v>
                </c:pt>
                <c:pt idx="135">
                  <c:v>100.22</c:v>
                </c:pt>
                <c:pt idx="136">
                  <c:v>100.22</c:v>
                </c:pt>
                <c:pt idx="137">
                  <c:v>100.22</c:v>
                </c:pt>
                <c:pt idx="138">
                  <c:v>100.22</c:v>
                </c:pt>
                <c:pt idx="139">
                  <c:v>100.22</c:v>
                </c:pt>
                <c:pt idx="140">
                  <c:v>100.22</c:v>
                </c:pt>
                <c:pt idx="141">
                  <c:v>100.22</c:v>
                </c:pt>
                <c:pt idx="142">
                  <c:v>100.22</c:v>
                </c:pt>
                <c:pt idx="143">
                  <c:v>100.22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5-4B22-BF94-FFB251F2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'10_5'!$B$1:$B$2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'10_5'!$P$3:$P$15</c:f>
              <c:numCache>
                <c:formatCode>General</c:formatCode>
                <c:ptCount val="13"/>
                <c:pt idx="0">
                  <c:v>-0.22</c:v>
                </c:pt>
                <c:pt idx="1">
                  <c:v>3.42</c:v>
                </c:pt>
                <c:pt idx="2">
                  <c:v>8.51</c:v>
                </c:pt>
                <c:pt idx="3">
                  <c:v>14.8</c:v>
                </c:pt>
                <c:pt idx="4">
                  <c:v>21.76</c:v>
                </c:pt>
                <c:pt idx="5">
                  <c:v>29.59</c:v>
                </c:pt>
                <c:pt idx="6">
                  <c:v>37.78</c:v>
                </c:pt>
                <c:pt idx="7">
                  <c:v>45.94</c:v>
                </c:pt>
                <c:pt idx="8">
                  <c:v>54.23</c:v>
                </c:pt>
                <c:pt idx="9">
                  <c:v>62.73</c:v>
                </c:pt>
                <c:pt idx="10">
                  <c:v>71.56</c:v>
                </c:pt>
                <c:pt idx="11">
                  <c:v>79.959999999999994</c:v>
                </c:pt>
                <c:pt idx="12">
                  <c:v>88.24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0-4584-9129-F57F92D4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'10_5'!$U$3:$U$15</c:f>
              <c:numCache>
                <c:formatCode>0.00</c:formatCode>
                <c:ptCount val="13"/>
                <c:pt idx="0">
                  <c:v>12.191850767235593</c:v>
                </c:pt>
                <c:pt idx="1">
                  <c:v>10.748246827105234</c:v>
                </c:pt>
                <c:pt idx="2">
                  <c:v>8.9230349155864417</c:v>
                </c:pt>
                <c:pt idx="3">
                  <c:v>6.9759986745581273</c:v>
                </c:pt>
                <c:pt idx="4">
                  <c:v>5.2099892501630585</c:v>
                </c:pt>
                <c:pt idx="5">
                  <c:v>3.6911850580125432</c:v>
                </c:pt>
                <c:pt idx="6">
                  <c:v>2.5992548274689469</c:v>
                </c:pt>
                <c:pt idx="7">
                  <c:v>1.9709729234087803</c:v>
                </c:pt>
                <c:pt idx="8">
                  <c:v>1.7456749062155872</c:v>
                </c:pt>
                <c:pt idx="9">
                  <c:v>1.8776061749605653</c:v>
                </c:pt>
                <c:pt idx="10">
                  <c:v>2.3190401133381418</c:v>
                </c:pt>
                <c:pt idx="11">
                  <c:v>2.9399656057450461</c:v>
                </c:pt>
                <c:pt idx="12">
                  <c:v>3.6573673099331159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6-4CFF-9603-79758C1FC58F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'10_5'!$S$3:$S$15</c:f>
              <c:numCache>
                <c:formatCode>0.00</c:formatCode>
                <c:ptCount val="13"/>
                <c:pt idx="0">
                  <c:v>40.855956395003695</c:v>
                </c:pt>
                <c:pt idx="1">
                  <c:v>39.361514483246999</c:v>
                </c:pt>
                <c:pt idx="2">
                  <c:v>37.271759172576232</c:v>
                </c:pt>
                <c:pt idx="3">
                  <c:v>34.68933070418349</c:v>
                </c:pt>
                <c:pt idx="4">
                  <c:v>31.83182638939596</c:v>
                </c:pt>
                <c:pt idx="5">
                  <c:v>28.617134035259998</c:v>
                </c:pt>
                <c:pt idx="6">
                  <c:v>25.254639733807437</c:v>
                </c:pt>
                <c:pt idx="7">
                  <c:v>21.904462261297926</c:v>
                </c:pt>
                <c:pt idx="8">
                  <c:v>18.500911863368533</c:v>
                </c:pt>
                <c:pt idx="9">
                  <c:v>15.011143662837791</c:v>
                </c:pt>
                <c:pt idx="10">
                  <c:v>11.3858903439335</c:v>
                </c:pt>
                <c:pt idx="11">
                  <c:v>7.9371782398795938</c:v>
                </c:pt>
                <c:pt idx="12">
                  <c:v>4.5377334515978829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6-4CFF-9603-79758C1FC58F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'10_5'!$T$3:$T$15</c:f>
              <c:numCache>
                <c:formatCode>0.00</c:formatCode>
                <c:ptCount val="13"/>
                <c:pt idx="0">
                  <c:v>-28.664105627768102</c:v>
                </c:pt>
                <c:pt idx="1">
                  <c:v>-28.613267656141765</c:v>
                </c:pt>
                <c:pt idx="2">
                  <c:v>-28.34872425698979</c:v>
                </c:pt>
                <c:pt idx="3">
                  <c:v>-27.713332029625363</c:v>
                </c:pt>
                <c:pt idx="4">
                  <c:v>-26.621837139232902</c:v>
                </c:pt>
                <c:pt idx="5">
                  <c:v>-24.925948977247455</c:v>
                </c:pt>
                <c:pt idx="6">
                  <c:v>-22.65538490633849</c:v>
                </c:pt>
                <c:pt idx="7">
                  <c:v>-19.933489337889146</c:v>
                </c:pt>
                <c:pt idx="8">
                  <c:v>-16.755236957152945</c:v>
                </c:pt>
                <c:pt idx="9">
                  <c:v>-13.133537487877225</c:v>
                </c:pt>
                <c:pt idx="10">
                  <c:v>-9.0668502305953584</c:v>
                </c:pt>
                <c:pt idx="11">
                  <c:v>-4.9972126341345477</c:v>
                </c:pt>
                <c:pt idx="12">
                  <c:v>-0.8803661416647669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6-4CFF-9603-79758C1F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2.59</c:v>
                </c:pt>
                <c:pt idx="39">
                  <c:v>2.66</c:v>
                </c:pt>
                <c:pt idx="40">
                  <c:v>2.73</c:v>
                </c:pt>
                <c:pt idx="41">
                  <c:v>2.8</c:v>
                </c:pt>
                <c:pt idx="42">
                  <c:v>2.87</c:v>
                </c:pt>
                <c:pt idx="43">
                  <c:v>2.94</c:v>
                </c:pt>
                <c:pt idx="44">
                  <c:v>3.01</c:v>
                </c:pt>
                <c:pt idx="45">
                  <c:v>3.08</c:v>
                </c:pt>
                <c:pt idx="46">
                  <c:v>3.15</c:v>
                </c:pt>
                <c:pt idx="47">
                  <c:v>3.22</c:v>
                </c:pt>
                <c:pt idx="48">
                  <c:v>3.29</c:v>
                </c:pt>
                <c:pt idx="49">
                  <c:v>3.36</c:v>
                </c:pt>
                <c:pt idx="50">
                  <c:v>3.43</c:v>
                </c:pt>
                <c:pt idx="51">
                  <c:v>3.5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4.55</c:v>
                </c:pt>
                <c:pt idx="67">
                  <c:v>4.62</c:v>
                </c:pt>
                <c:pt idx="68">
                  <c:v>4.6900000000000004</c:v>
                </c:pt>
                <c:pt idx="69">
                  <c:v>4.76</c:v>
                </c:pt>
                <c:pt idx="70">
                  <c:v>4.83</c:v>
                </c:pt>
                <c:pt idx="71">
                  <c:v>4.9000000000000004</c:v>
                </c:pt>
                <c:pt idx="72">
                  <c:v>4.97</c:v>
                </c:pt>
                <c:pt idx="73">
                  <c:v>5.04</c:v>
                </c:pt>
                <c:pt idx="74">
                  <c:v>5.1100000000000003</c:v>
                </c:pt>
                <c:pt idx="75">
                  <c:v>5.18</c:v>
                </c:pt>
                <c:pt idx="76">
                  <c:v>5.25</c:v>
                </c:pt>
                <c:pt idx="77">
                  <c:v>5.32</c:v>
                </c:pt>
                <c:pt idx="78">
                  <c:v>5.39</c:v>
                </c:pt>
                <c:pt idx="79">
                  <c:v>5.46</c:v>
                </c:pt>
                <c:pt idx="80">
                  <c:v>5.53</c:v>
                </c:pt>
                <c:pt idx="81">
                  <c:v>5.6</c:v>
                </c:pt>
                <c:pt idx="82">
                  <c:v>5.67</c:v>
                </c:pt>
                <c:pt idx="83">
                  <c:v>5.74</c:v>
                </c:pt>
                <c:pt idx="84">
                  <c:v>5.81</c:v>
                </c:pt>
                <c:pt idx="85">
                  <c:v>5.88</c:v>
                </c:pt>
                <c:pt idx="86">
                  <c:v>5.95</c:v>
                </c:pt>
                <c:pt idx="87">
                  <c:v>6.02</c:v>
                </c:pt>
                <c:pt idx="88">
                  <c:v>6.09</c:v>
                </c:pt>
                <c:pt idx="89">
                  <c:v>6.16</c:v>
                </c:pt>
                <c:pt idx="90">
                  <c:v>6.23</c:v>
                </c:pt>
                <c:pt idx="91">
                  <c:v>6.3</c:v>
                </c:pt>
                <c:pt idx="92">
                  <c:v>6.38</c:v>
                </c:pt>
                <c:pt idx="93">
                  <c:v>6.44</c:v>
                </c:pt>
                <c:pt idx="94">
                  <c:v>6.51</c:v>
                </c:pt>
                <c:pt idx="95">
                  <c:v>6.58</c:v>
                </c:pt>
                <c:pt idx="96">
                  <c:v>6.66</c:v>
                </c:pt>
                <c:pt idx="97">
                  <c:v>6.73</c:v>
                </c:pt>
                <c:pt idx="98">
                  <c:v>6.8</c:v>
                </c:pt>
                <c:pt idx="99">
                  <c:v>6.87</c:v>
                </c:pt>
                <c:pt idx="100">
                  <c:v>6.93</c:v>
                </c:pt>
                <c:pt idx="101">
                  <c:v>7.01</c:v>
                </c:pt>
                <c:pt idx="102">
                  <c:v>7.08</c:v>
                </c:pt>
                <c:pt idx="103">
                  <c:v>7.15</c:v>
                </c:pt>
                <c:pt idx="104">
                  <c:v>7.22</c:v>
                </c:pt>
                <c:pt idx="105">
                  <c:v>7.29</c:v>
                </c:pt>
                <c:pt idx="106">
                  <c:v>7.36</c:v>
                </c:pt>
                <c:pt idx="107">
                  <c:v>7.43</c:v>
                </c:pt>
                <c:pt idx="108">
                  <c:v>7.5</c:v>
                </c:pt>
                <c:pt idx="109">
                  <c:v>7.57</c:v>
                </c:pt>
                <c:pt idx="110">
                  <c:v>7.64</c:v>
                </c:pt>
                <c:pt idx="111">
                  <c:v>7.71</c:v>
                </c:pt>
                <c:pt idx="112">
                  <c:v>7.78</c:v>
                </c:pt>
                <c:pt idx="113">
                  <c:v>7.85</c:v>
                </c:pt>
                <c:pt idx="114">
                  <c:v>7.92</c:v>
                </c:pt>
                <c:pt idx="115">
                  <c:v>7.99</c:v>
                </c:pt>
                <c:pt idx="116">
                  <c:v>8.06</c:v>
                </c:pt>
                <c:pt idx="117">
                  <c:v>8.1300000000000008</c:v>
                </c:pt>
                <c:pt idx="118">
                  <c:v>8.1999999999999993</c:v>
                </c:pt>
                <c:pt idx="119">
                  <c:v>8.27</c:v>
                </c:pt>
                <c:pt idx="120">
                  <c:v>8.34</c:v>
                </c:pt>
                <c:pt idx="121">
                  <c:v>8.41</c:v>
                </c:pt>
                <c:pt idx="122">
                  <c:v>8.48</c:v>
                </c:pt>
                <c:pt idx="123">
                  <c:v>8.5500000000000007</c:v>
                </c:pt>
                <c:pt idx="124">
                  <c:v>8.6199999999999992</c:v>
                </c:pt>
                <c:pt idx="125">
                  <c:v>8.69</c:v>
                </c:pt>
                <c:pt idx="126">
                  <c:v>8.76</c:v>
                </c:pt>
                <c:pt idx="127">
                  <c:v>8.83</c:v>
                </c:pt>
                <c:pt idx="128">
                  <c:v>8.9</c:v>
                </c:pt>
                <c:pt idx="129">
                  <c:v>8.9700000000000006</c:v>
                </c:pt>
                <c:pt idx="130">
                  <c:v>9.0399999999999991</c:v>
                </c:pt>
                <c:pt idx="131">
                  <c:v>9.11</c:v>
                </c:pt>
                <c:pt idx="132">
                  <c:v>9.18</c:v>
                </c:pt>
                <c:pt idx="133">
                  <c:v>9.25</c:v>
                </c:pt>
                <c:pt idx="134">
                  <c:v>9.32</c:v>
                </c:pt>
                <c:pt idx="135">
                  <c:v>9.39</c:v>
                </c:pt>
                <c:pt idx="136">
                  <c:v>9.4600000000000009</c:v>
                </c:pt>
                <c:pt idx="137">
                  <c:v>9.5299999999999994</c:v>
                </c:pt>
                <c:pt idx="138">
                  <c:v>9.6</c:v>
                </c:pt>
                <c:pt idx="139">
                  <c:v>9.67</c:v>
                </c:pt>
                <c:pt idx="140">
                  <c:v>9.74</c:v>
                </c:pt>
                <c:pt idx="141">
                  <c:v>9.81</c:v>
                </c:pt>
                <c:pt idx="142">
                  <c:v>9.8800000000000008</c:v>
                </c:pt>
                <c:pt idx="143">
                  <c:v>9.9499999999999993</c:v>
                </c:pt>
              </c:numCache>
            </c:numRef>
          </c:xVal>
          <c:yVal>
            <c:numRef>
              <c:f>'25 Eq'!$B$3:$B$146</c:f>
              <c:numCache>
                <c:formatCode>General</c:formatCode>
                <c:ptCount val="144"/>
                <c:pt idx="0">
                  <c:v>32.92</c:v>
                </c:pt>
                <c:pt idx="1">
                  <c:v>32.92</c:v>
                </c:pt>
                <c:pt idx="2">
                  <c:v>32.92</c:v>
                </c:pt>
                <c:pt idx="3">
                  <c:v>32.92</c:v>
                </c:pt>
                <c:pt idx="4">
                  <c:v>32.92</c:v>
                </c:pt>
                <c:pt idx="5">
                  <c:v>32.92</c:v>
                </c:pt>
                <c:pt idx="6">
                  <c:v>32.92</c:v>
                </c:pt>
                <c:pt idx="7">
                  <c:v>32.47</c:v>
                </c:pt>
                <c:pt idx="8">
                  <c:v>31.47</c:v>
                </c:pt>
                <c:pt idx="9">
                  <c:v>30.15</c:v>
                </c:pt>
                <c:pt idx="10">
                  <c:v>28.72</c:v>
                </c:pt>
                <c:pt idx="11">
                  <c:v>27.16</c:v>
                </c:pt>
                <c:pt idx="12">
                  <c:v>25.85</c:v>
                </c:pt>
                <c:pt idx="13">
                  <c:v>24.74</c:v>
                </c:pt>
                <c:pt idx="14">
                  <c:v>23.75</c:v>
                </c:pt>
                <c:pt idx="15">
                  <c:v>22.87</c:v>
                </c:pt>
                <c:pt idx="16">
                  <c:v>22.21</c:v>
                </c:pt>
                <c:pt idx="17">
                  <c:v>22.09</c:v>
                </c:pt>
                <c:pt idx="18">
                  <c:v>22.09</c:v>
                </c:pt>
                <c:pt idx="19">
                  <c:v>22.31</c:v>
                </c:pt>
                <c:pt idx="20">
                  <c:v>22.87</c:v>
                </c:pt>
                <c:pt idx="21">
                  <c:v>23.42</c:v>
                </c:pt>
                <c:pt idx="22">
                  <c:v>24.31</c:v>
                </c:pt>
                <c:pt idx="23">
                  <c:v>25.3</c:v>
                </c:pt>
                <c:pt idx="24">
                  <c:v>26.3</c:v>
                </c:pt>
                <c:pt idx="25">
                  <c:v>27.5</c:v>
                </c:pt>
                <c:pt idx="26">
                  <c:v>28.72</c:v>
                </c:pt>
                <c:pt idx="27">
                  <c:v>29.93</c:v>
                </c:pt>
                <c:pt idx="28">
                  <c:v>31.15</c:v>
                </c:pt>
                <c:pt idx="29">
                  <c:v>32.36</c:v>
                </c:pt>
                <c:pt idx="30">
                  <c:v>33.57</c:v>
                </c:pt>
                <c:pt idx="31">
                  <c:v>34.67</c:v>
                </c:pt>
                <c:pt idx="32">
                  <c:v>35.67</c:v>
                </c:pt>
                <c:pt idx="33">
                  <c:v>36.79</c:v>
                </c:pt>
                <c:pt idx="34">
                  <c:v>37.56</c:v>
                </c:pt>
                <c:pt idx="35">
                  <c:v>38.33</c:v>
                </c:pt>
                <c:pt idx="36">
                  <c:v>39.1</c:v>
                </c:pt>
                <c:pt idx="37">
                  <c:v>39.64</c:v>
                </c:pt>
                <c:pt idx="38">
                  <c:v>40.090000000000003</c:v>
                </c:pt>
                <c:pt idx="39">
                  <c:v>40.43</c:v>
                </c:pt>
                <c:pt idx="40">
                  <c:v>40.64</c:v>
                </c:pt>
                <c:pt idx="41">
                  <c:v>40.75</c:v>
                </c:pt>
                <c:pt idx="42">
                  <c:v>40.75</c:v>
                </c:pt>
                <c:pt idx="43">
                  <c:v>40.64</c:v>
                </c:pt>
                <c:pt idx="44">
                  <c:v>40.53</c:v>
                </c:pt>
                <c:pt idx="45">
                  <c:v>40.43</c:v>
                </c:pt>
                <c:pt idx="46">
                  <c:v>40.21</c:v>
                </c:pt>
                <c:pt idx="47">
                  <c:v>39.979999999999997</c:v>
                </c:pt>
                <c:pt idx="48">
                  <c:v>39.76</c:v>
                </c:pt>
                <c:pt idx="49">
                  <c:v>39.64</c:v>
                </c:pt>
                <c:pt idx="50">
                  <c:v>39.32</c:v>
                </c:pt>
                <c:pt idx="51">
                  <c:v>39.1</c:v>
                </c:pt>
                <c:pt idx="52">
                  <c:v>38.869999999999997</c:v>
                </c:pt>
                <c:pt idx="53">
                  <c:v>38.549999999999997</c:v>
                </c:pt>
                <c:pt idx="54">
                  <c:v>38.33</c:v>
                </c:pt>
                <c:pt idx="55">
                  <c:v>38.1</c:v>
                </c:pt>
                <c:pt idx="56">
                  <c:v>37.89</c:v>
                </c:pt>
                <c:pt idx="57">
                  <c:v>37.56</c:v>
                </c:pt>
                <c:pt idx="58">
                  <c:v>37.33</c:v>
                </c:pt>
                <c:pt idx="59">
                  <c:v>37.21</c:v>
                </c:pt>
                <c:pt idx="60">
                  <c:v>37.01</c:v>
                </c:pt>
                <c:pt idx="61">
                  <c:v>36.79</c:v>
                </c:pt>
                <c:pt idx="62">
                  <c:v>36.67</c:v>
                </c:pt>
                <c:pt idx="63">
                  <c:v>36.56</c:v>
                </c:pt>
                <c:pt idx="64">
                  <c:v>36.44</c:v>
                </c:pt>
                <c:pt idx="65">
                  <c:v>36.35</c:v>
                </c:pt>
                <c:pt idx="66">
                  <c:v>36.35</c:v>
                </c:pt>
                <c:pt idx="67">
                  <c:v>36.35</c:v>
                </c:pt>
                <c:pt idx="68">
                  <c:v>36.35</c:v>
                </c:pt>
                <c:pt idx="69">
                  <c:v>36.35</c:v>
                </c:pt>
                <c:pt idx="70">
                  <c:v>36.35</c:v>
                </c:pt>
                <c:pt idx="71">
                  <c:v>36.35</c:v>
                </c:pt>
                <c:pt idx="72">
                  <c:v>36.35</c:v>
                </c:pt>
                <c:pt idx="73">
                  <c:v>36.35</c:v>
                </c:pt>
                <c:pt idx="74">
                  <c:v>36.35</c:v>
                </c:pt>
                <c:pt idx="75">
                  <c:v>36.35</c:v>
                </c:pt>
                <c:pt idx="76">
                  <c:v>36.35</c:v>
                </c:pt>
                <c:pt idx="77">
                  <c:v>36.35</c:v>
                </c:pt>
                <c:pt idx="78">
                  <c:v>36.35</c:v>
                </c:pt>
                <c:pt idx="79">
                  <c:v>36.35</c:v>
                </c:pt>
                <c:pt idx="80">
                  <c:v>36.35</c:v>
                </c:pt>
                <c:pt idx="81">
                  <c:v>36.35</c:v>
                </c:pt>
                <c:pt idx="82">
                  <c:v>36.35</c:v>
                </c:pt>
                <c:pt idx="83">
                  <c:v>36.56</c:v>
                </c:pt>
                <c:pt idx="84">
                  <c:v>37.21</c:v>
                </c:pt>
                <c:pt idx="85">
                  <c:v>38.1</c:v>
                </c:pt>
                <c:pt idx="86">
                  <c:v>39.1</c:v>
                </c:pt>
                <c:pt idx="87">
                  <c:v>40.32</c:v>
                </c:pt>
                <c:pt idx="88">
                  <c:v>41.3</c:v>
                </c:pt>
                <c:pt idx="89">
                  <c:v>42.29</c:v>
                </c:pt>
                <c:pt idx="90">
                  <c:v>43.06</c:v>
                </c:pt>
                <c:pt idx="91">
                  <c:v>43.74</c:v>
                </c:pt>
                <c:pt idx="92">
                  <c:v>44.18</c:v>
                </c:pt>
                <c:pt idx="93">
                  <c:v>44.63</c:v>
                </c:pt>
                <c:pt idx="94">
                  <c:v>44.84</c:v>
                </c:pt>
                <c:pt idx="95">
                  <c:v>44.95</c:v>
                </c:pt>
                <c:pt idx="96">
                  <c:v>44.84</c:v>
                </c:pt>
                <c:pt idx="97">
                  <c:v>44.95</c:v>
                </c:pt>
                <c:pt idx="98">
                  <c:v>44.63</c:v>
                </c:pt>
                <c:pt idx="99">
                  <c:v>44.51</c:v>
                </c:pt>
                <c:pt idx="100">
                  <c:v>44.18</c:v>
                </c:pt>
                <c:pt idx="101">
                  <c:v>43.95</c:v>
                </c:pt>
                <c:pt idx="102">
                  <c:v>43.51</c:v>
                </c:pt>
                <c:pt idx="103">
                  <c:v>43.29</c:v>
                </c:pt>
                <c:pt idx="104">
                  <c:v>42.74</c:v>
                </c:pt>
                <c:pt idx="105">
                  <c:v>42.41</c:v>
                </c:pt>
                <c:pt idx="106">
                  <c:v>41.86</c:v>
                </c:pt>
                <c:pt idx="107">
                  <c:v>41.42</c:v>
                </c:pt>
                <c:pt idx="108">
                  <c:v>40.86</c:v>
                </c:pt>
                <c:pt idx="109">
                  <c:v>40.32</c:v>
                </c:pt>
                <c:pt idx="110">
                  <c:v>39.76</c:v>
                </c:pt>
                <c:pt idx="111">
                  <c:v>39.32</c:v>
                </c:pt>
                <c:pt idx="112">
                  <c:v>38.78</c:v>
                </c:pt>
                <c:pt idx="113">
                  <c:v>38.33</c:v>
                </c:pt>
                <c:pt idx="114">
                  <c:v>37.89</c:v>
                </c:pt>
                <c:pt idx="115">
                  <c:v>37.33</c:v>
                </c:pt>
                <c:pt idx="116">
                  <c:v>36.89</c:v>
                </c:pt>
                <c:pt idx="117">
                  <c:v>36.56</c:v>
                </c:pt>
                <c:pt idx="118">
                  <c:v>36.119999999999997</c:v>
                </c:pt>
                <c:pt idx="119">
                  <c:v>35.79</c:v>
                </c:pt>
                <c:pt idx="120">
                  <c:v>35.58</c:v>
                </c:pt>
                <c:pt idx="121">
                  <c:v>35.35</c:v>
                </c:pt>
                <c:pt idx="122">
                  <c:v>35.119999999999997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34.67</c:v>
                </c:pt>
                <c:pt idx="138">
                  <c:v>33.78</c:v>
                </c:pt>
                <c:pt idx="139">
                  <c:v>32.799999999999997</c:v>
                </c:pt>
                <c:pt idx="140">
                  <c:v>31.7</c:v>
                </c:pt>
                <c:pt idx="141">
                  <c:v>30.81</c:v>
                </c:pt>
                <c:pt idx="142">
                  <c:v>30.15</c:v>
                </c:pt>
                <c:pt idx="143">
                  <c:v>29.49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D-432D-8F61-6BE9B0A5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'10_5'!$B$1:$B$2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'10_5'!$V$3:$V$15</c:f>
              <c:numCache>
                <c:formatCode>0.00</c:formatCode>
                <c:ptCount val="13"/>
                <c:pt idx="1">
                  <c:v>2.0810779198305149</c:v>
                </c:pt>
                <c:pt idx="2">
                  <c:v>2.0876133178698231</c:v>
                </c:pt>
                <c:pt idx="3">
                  <c:v>2.1476164402801809</c:v>
                </c:pt>
                <c:pt idx="4">
                  <c:v>2.1959385404533194</c:v>
                </c:pt>
                <c:pt idx="5">
                  <c:v>2.8786047044631919</c:v>
                </c:pt>
                <c:pt idx="6">
                  <c:v>-24.32463414385165</c:v>
                </c:pt>
                <c:pt idx="7">
                  <c:v>4.2565331324988893</c:v>
                </c:pt>
                <c:pt idx="8">
                  <c:v>2.3337954389878823</c:v>
                </c:pt>
                <c:pt idx="9">
                  <c:v>1.5973838064346004</c:v>
                </c:pt>
                <c:pt idx="10">
                  <c:v>-1.5141137999476546</c:v>
                </c:pt>
                <c:pt idx="11">
                  <c:v>-6.878277862516228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F-4F08-AB56-5DEF896B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0.71</c:v>
                </c:pt>
                <c:pt idx="12">
                  <c:v>0.77</c:v>
                </c:pt>
                <c:pt idx="13">
                  <c:v>0.85</c:v>
                </c:pt>
                <c:pt idx="14">
                  <c:v>0.92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3.66</c:v>
                </c:pt>
                <c:pt idx="54">
                  <c:v>3.73</c:v>
                </c:pt>
                <c:pt idx="55">
                  <c:v>3.8</c:v>
                </c:pt>
                <c:pt idx="56">
                  <c:v>3.87</c:v>
                </c:pt>
                <c:pt idx="57">
                  <c:v>3.97</c:v>
                </c:pt>
                <c:pt idx="58">
                  <c:v>4.04</c:v>
                </c:pt>
                <c:pt idx="59">
                  <c:v>4.12</c:v>
                </c:pt>
                <c:pt idx="60">
                  <c:v>4.18</c:v>
                </c:pt>
                <c:pt idx="61">
                  <c:v>4.25</c:v>
                </c:pt>
                <c:pt idx="62">
                  <c:v>4.32</c:v>
                </c:pt>
                <c:pt idx="63">
                  <c:v>4.3899999999999997</c:v>
                </c:pt>
                <c:pt idx="64">
                  <c:v>4.46</c:v>
                </c:pt>
                <c:pt idx="65">
                  <c:v>4.5199999999999996</c:v>
                </c:pt>
                <c:pt idx="66">
                  <c:v>4.59</c:v>
                </c:pt>
                <c:pt idx="67">
                  <c:v>4.66</c:v>
                </c:pt>
                <c:pt idx="68">
                  <c:v>4.7300000000000004</c:v>
                </c:pt>
                <c:pt idx="69">
                  <c:v>4.8</c:v>
                </c:pt>
                <c:pt idx="70">
                  <c:v>4.8600000000000003</c:v>
                </c:pt>
                <c:pt idx="71">
                  <c:v>4.93</c:v>
                </c:pt>
                <c:pt idx="72">
                  <c:v>5</c:v>
                </c:pt>
                <c:pt idx="73">
                  <c:v>5.07</c:v>
                </c:pt>
                <c:pt idx="74">
                  <c:v>5.14</c:v>
                </c:pt>
                <c:pt idx="75">
                  <c:v>5.2</c:v>
                </c:pt>
                <c:pt idx="76">
                  <c:v>5.27</c:v>
                </c:pt>
                <c:pt idx="77">
                  <c:v>5.34</c:v>
                </c:pt>
                <c:pt idx="78">
                  <c:v>5.41</c:v>
                </c:pt>
                <c:pt idx="79">
                  <c:v>5.48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5.88</c:v>
                </c:pt>
                <c:pt idx="86">
                  <c:v>5.95</c:v>
                </c:pt>
                <c:pt idx="87">
                  <c:v>6.02</c:v>
                </c:pt>
                <c:pt idx="88">
                  <c:v>6.09</c:v>
                </c:pt>
                <c:pt idx="89">
                  <c:v>6.16</c:v>
                </c:pt>
                <c:pt idx="90">
                  <c:v>6.22</c:v>
                </c:pt>
                <c:pt idx="91">
                  <c:v>6.29</c:v>
                </c:pt>
                <c:pt idx="92">
                  <c:v>6.36</c:v>
                </c:pt>
                <c:pt idx="93">
                  <c:v>6.43</c:v>
                </c:pt>
                <c:pt idx="94">
                  <c:v>6.49</c:v>
                </c:pt>
                <c:pt idx="95">
                  <c:v>6.56</c:v>
                </c:pt>
                <c:pt idx="96">
                  <c:v>6.63</c:v>
                </c:pt>
                <c:pt idx="97">
                  <c:v>6.7</c:v>
                </c:pt>
                <c:pt idx="98">
                  <c:v>6.77</c:v>
                </c:pt>
                <c:pt idx="99">
                  <c:v>6.83</c:v>
                </c:pt>
                <c:pt idx="100">
                  <c:v>6.9</c:v>
                </c:pt>
                <c:pt idx="101">
                  <c:v>6.97</c:v>
                </c:pt>
                <c:pt idx="102">
                  <c:v>7.04</c:v>
                </c:pt>
                <c:pt idx="103">
                  <c:v>7.11</c:v>
                </c:pt>
                <c:pt idx="104">
                  <c:v>7.18</c:v>
                </c:pt>
                <c:pt idx="105">
                  <c:v>7.24</c:v>
                </c:pt>
                <c:pt idx="106">
                  <c:v>7.31</c:v>
                </c:pt>
                <c:pt idx="107">
                  <c:v>7.38</c:v>
                </c:pt>
                <c:pt idx="108">
                  <c:v>7.45</c:v>
                </c:pt>
                <c:pt idx="109">
                  <c:v>7.52</c:v>
                </c:pt>
                <c:pt idx="110">
                  <c:v>7.58</c:v>
                </c:pt>
                <c:pt idx="111">
                  <c:v>7.65</c:v>
                </c:pt>
                <c:pt idx="112">
                  <c:v>7.72</c:v>
                </c:pt>
                <c:pt idx="113">
                  <c:v>7.79</c:v>
                </c:pt>
                <c:pt idx="114">
                  <c:v>7.86</c:v>
                </c:pt>
                <c:pt idx="115">
                  <c:v>7.92</c:v>
                </c:pt>
                <c:pt idx="116">
                  <c:v>7.99</c:v>
                </c:pt>
                <c:pt idx="117">
                  <c:v>8.06</c:v>
                </c:pt>
                <c:pt idx="118">
                  <c:v>8.1300000000000008</c:v>
                </c:pt>
                <c:pt idx="119">
                  <c:v>8.1999999999999993</c:v>
                </c:pt>
                <c:pt idx="120">
                  <c:v>8.26</c:v>
                </c:pt>
                <c:pt idx="121">
                  <c:v>8.33</c:v>
                </c:pt>
                <c:pt idx="122">
                  <c:v>8.4</c:v>
                </c:pt>
                <c:pt idx="123">
                  <c:v>8.4700000000000006</c:v>
                </c:pt>
                <c:pt idx="124">
                  <c:v>8.5399999999999991</c:v>
                </c:pt>
                <c:pt idx="125">
                  <c:v>8.6</c:v>
                </c:pt>
                <c:pt idx="126">
                  <c:v>8.67</c:v>
                </c:pt>
                <c:pt idx="127">
                  <c:v>8.74</c:v>
                </c:pt>
                <c:pt idx="128">
                  <c:v>8.81</c:v>
                </c:pt>
                <c:pt idx="129">
                  <c:v>8.8800000000000008</c:v>
                </c:pt>
                <c:pt idx="130">
                  <c:v>8.94</c:v>
                </c:pt>
                <c:pt idx="131">
                  <c:v>9.01</c:v>
                </c:pt>
                <c:pt idx="132">
                  <c:v>9.08</c:v>
                </c:pt>
                <c:pt idx="133">
                  <c:v>9.15</c:v>
                </c:pt>
                <c:pt idx="134">
                  <c:v>9.2200000000000006</c:v>
                </c:pt>
                <c:pt idx="135">
                  <c:v>9.2799999999999994</c:v>
                </c:pt>
                <c:pt idx="136">
                  <c:v>9.35</c:v>
                </c:pt>
                <c:pt idx="137">
                  <c:v>9.42</c:v>
                </c:pt>
                <c:pt idx="138">
                  <c:v>9.49</c:v>
                </c:pt>
                <c:pt idx="139">
                  <c:v>9.56</c:v>
                </c:pt>
                <c:pt idx="140">
                  <c:v>9.6199999999999992</c:v>
                </c:pt>
                <c:pt idx="141">
                  <c:v>9.69</c:v>
                </c:pt>
                <c:pt idx="142">
                  <c:v>9.76</c:v>
                </c:pt>
                <c:pt idx="143">
                  <c:v>9.83</c:v>
                </c:pt>
              </c:numCache>
            </c:numRef>
          </c:xVal>
          <c:yVal>
            <c:numRef>
              <c:f>'20'!$B$3:$B$146</c:f>
              <c:numCache>
                <c:formatCode>General</c:formatCode>
                <c:ptCount val="144"/>
                <c:pt idx="0">
                  <c:v>-2.97</c:v>
                </c:pt>
                <c:pt idx="1">
                  <c:v>-2.75</c:v>
                </c:pt>
                <c:pt idx="2">
                  <c:v>-2.75</c:v>
                </c:pt>
                <c:pt idx="3">
                  <c:v>-2.75</c:v>
                </c:pt>
                <c:pt idx="4">
                  <c:v>-2.75</c:v>
                </c:pt>
                <c:pt idx="5">
                  <c:v>-2.65</c:v>
                </c:pt>
                <c:pt idx="6">
                  <c:v>-2.5299999999999998</c:v>
                </c:pt>
                <c:pt idx="7">
                  <c:v>-2.4300000000000002</c:v>
                </c:pt>
                <c:pt idx="8">
                  <c:v>-2.31</c:v>
                </c:pt>
                <c:pt idx="9">
                  <c:v>-2.31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-1.88</c:v>
                </c:pt>
                <c:pt idx="13">
                  <c:v>-1.88</c:v>
                </c:pt>
                <c:pt idx="14">
                  <c:v>-1.88</c:v>
                </c:pt>
                <c:pt idx="15">
                  <c:v>-1.88</c:v>
                </c:pt>
                <c:pt idx="16">
                  <c:v>-1.88</c:v>
                </c:pt>
                <c:pt idx="17">
                  <c:v>-1.88</c:v>
                </c:pt>
                <c:pt idx="18">
                  <c:v>-1.88</c:v>
                </c:pt>
                <c:pt idx="19">
                  <c:v>-1.88</c:v>
                </c:pt>
                <c:pt idx="20">
                  <c:v>-1.98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-2.31</c:v>
                </c:pt>
                <c:pt idx="24">
                  <c:v>-2.31</c:v>
                </c:pt>
                <c:pt idx="25">
                  <c:v>-2.31</c:v>
                </c:pt>
                <c:pt idx="26">
                  <c:v>-2.31</c:v>
                </c:pt>
                <c:pt idx="27">
                  <c:v>-2.31</c:v>
                </c:pt>
                <c:pt idx="28">
                  <c:v>-2.4300000000000002</c:v>
                </c:pt>
                <c:pt idx="29">
                  <c:v>-2.4300000000000002</c:v>
                </c:pt>
                <c:pt idx="30">
                  <c:v>-2.5299999999999998</c:v>
                </c:pt>
                <c:pt idx="31">
                  <c:v>-2.5299999999999998</c:v>
                </c:pt>
                <c:pt idx="32">
                  <c:v>-2.5299999999999998</c:v>
                </c:pt>
                <c:pt idx="33">
                  <c:v>-2.65</c:v>
                </c:pt>
                <c:pt idx="34">
                  <c:v>-2.75</c:v>
                </c:pt>
                <c:pt idx="35">
                  <c:v>-2.87</c:v>
                </c:pt>
                <c:pt idx="36">
                  <c:v>-2.97</c:v>
                </c:pt>
                <c:pt idx="37">
                  <c:v>-3.09</c:v>
                </c:pt>
                <c:pt idx="38">
                  <c:v>-3.09</c:v>
                </c:pt>
                <c:pt idx="39">
                  <c:v>-3.09</c:v>
                </c:pt>
                <c:pt idx="40">
                  <c:v>-2.97</c:v>
                </c:pt>
                <c:pt idx="41">
                  <c:v>-1.54</c:v>
                </c:pt>
                <c:pt idx="42">
                  <c:v>1.1100000000000001</c:v>
                </c:pt>
                <c:pt idx="43">
                  <c:v>4.96</c:v>
                </c:pt>
                <c:pt idx="44">
                  <c:v>9.83</c:v>
                </c:pt>
                <c:pt idx="45">
                  <c:v>15.36</c:v>
                </c:pt>
                <c:pt idx="46">
                  <c:v>21.44</c:v>
                </c:pt>
                <c:pt idx="47">
                  <c:v>27.73</c:v>
                </c:pt>
                <c:pt idx="48">
                  <c:v>34.46</c:v>
                </c:pt>
                <c:pt idx="49">
                  <c:v>41.09</c:v>
                </c:pt>
                <c:pt idx="50">
                  <c:v>47.37</c:v>
                </c:pt>
                <c:pt idx="51">
                  <c:v>54</c:v>
                </c:pt>
                <c:pt idx="52">
                  <c:v>60.08</c:v>
                </c:pt>
                <c:pt idx="53">
                  <c:v>66.83</c:v>
                </c:pt>
                <c:pt idx="54">
                  <c:v>73.099999999999994</c:v>
                </c:pt>
                <c:pt idx="55">
                  <c:v>79.19</c:v>
                </c:pt>
                <c:pt idx="56">
                  <c:v>85.38</c:v>
                </c:pt>
                <c:pt idx="57">
                  <c:v>94.87</c:v>
                </c:pt>
                <c:pt idx="58">
                  <c:v>100.22</c:v>
                </c:pt>
                <c:pt idx="59">
                  <c:v>100.22</c:v>
                </c:pt>
                <c:pt idx="60">
                  <c:v>100.22</c:v>
                </c:pt>
                <c:pt idx="61">
                  <c:v>100.22</c:v>
                </c:pt>
                <c:pt idx="62">
                  <c:v>100.22</c:v>
                </c:pt>
                <c:pt idx="63">
                  <c:v>100.22</c:v>
                </c:pt>
                <c:pt idx="64">
                  <c:v>100.22</c:v>
                </c:pt>
                <c:pt idx="65">
                  <c:v>100.22</c:v>
                </c:pt>
                <c:pt idx="66">
                  <c:v>100.22</c:v>
                </c:pt>
                <c:pt idx="67">
                  <c:v>100.22</c:v>
                </c:pt>
                <c:pt idx="68">
                  <c:v>100.22</c:v>
                </c:pt>
                <c:pt idx="69">
                  <c:v>100.22</c:v>
                </c:pt>
                <c:pt idx="70">
                  <c:v>100.22</c:v>
                </c:pt>
                <c:pt idx="71">
                  <c:v>100.22</c:v>
                </c:pt>
                <c:pt idx="72">
                  <c:v>89.23</c:v>
                </c:pt>
                <c:pt idx="73">
                  <c:v>81.84</c:v>
                </c:pt>
                <c:pt idx="74">
                  <c:v>73.67</c:v>
                </c:pt>
                <c:pt idx="75">
                  <c:v>65.05</c:v>
                </c:pt>
                <c:pt idx="76">
                  <c:v>57.43</c:v>
                </c:pt>
                <c:pt idx="77">
                  <c:v>49.81</c:v>
                </c:pt>
                <c:pt idx="78">
                  <c:v>42.74</c:v>
                </c:pt>
                <c:pt idx="79">
                  <c:v>35.67</c:v>
                </c:pt>
                <c:pt idx="80">
                  <c:v>28.93</c:v>
                </c:pt>
                <c:pt idx="81">
                  <c:v>22.43</c:v>
                </c:pt>
                <c:pt idx="82">
                  <c:v>16.45</c:v>
                </c:pt>
                <c:pt idx="83">
                  <c:v>11.27</c:v>
                </c:pt>
                <c:pt idx="84">
                  <c:v>7.62</c:v>
                </c:pt>
                <c:pt idx="85">
                  <c:v>4.8600000000000003</c:v>
                </c:pt>
                <c:pt idx="86">
                  <c:v>2.65</c:v>
                </c:pt>
                <c:pt idx="87">
                  <c:v>0.99</c:v>
                </c:pt>
                <c:pt idx="88">
                  <c:v>0</c:v>
                </c:pt>
                <c:pt idx="89">
                  <c:v>-0.22</c:v>
                </c:pt>
                <c:pt idx="90">
                  <c:v>-0.22</c:v>
                </c:pt>
                <c:pt idx="91">
                  <c:v>-0.11</c:v>
                </c:pt>
                <c:pt idx="92">
                  <c:v>0</c:v>
                </c:pt>
                <c:pt idx="93">
                  <c:v>0</c:v>
                </c:pt>
                <c:pt idx="94">
                  <c:v>-0.11</c:v>
                </c:pt>
                <c:pt idx="95">
                  <c:v>-0.44</c:v>
                </c:pt>
                <c:pt idx="96">
                  <c:v>-0.66</c:v>
                </c:pt>
                <c:pt idx="97">
                  <c:v>-0.99</c:v>
                </c:pt>
                <c:pt idx="98">
                  <c:v>-1.32</c:v>
                </c:pt>
                <c:pt idx="99">
                  <c:v>-1.76</c:v>
                </c:pt>
                <c:pt idx="100">
                  <c:v>-2.4300000000000002</c:v>
                </c:pt>
                <c:pt idx="101">
                  <c:v>-3.2</c:v>
                </c:pt>
                <c:pt idx="102">
                  <c:v>-3.86</c:v>
                </c:pt>
                <c:pt idx="103">
                  <c:v>-4.51</c:v>
                </c:pt>
                <c:pt idx="104">
                  <c:v>-4.8600000000000003</c:v>
                </c:pt>
                <c:pt idx="105">
                  <c:v>-5.08</c:v>
                </c:pt>
                <c:pt idx="106">
                  <c:v>-4.96</c:v>
                </c:pt>
                <c:pt idx="107">
                  <c:v>-4.74</c:v>
                </c:pt>
                <c:pt idx="108">
                  <c:v>-4.41</c:v>
                </c:pt>
                <c:pt idx="109">
                  <c:v>-4.1900000000000004</c:v>
                </c:pt>
                <c:pt idx="110">
                  <c:v>-4.09</c:v>
                </c:pt>
                <c:pt idx="111">
                  <c:v>-4.09</c:v>
                </c:pt>
                <c:pt idx="112">
                  <c:v>-4.09</c:v>
                </c:pt>
                <c:pt idx="113">
                  <c:v>-4.1900000000000004</c:v>
                </c:pt>
                <c:pt idx="114">
                  <c:v>-4.3099999999999996</c:v>
                </c:pt>
                <c:pt idx="115">
                  <c:v>-4.41</c:v>
                </c:pt>
                <c:pt idx="116">
                  <c:v>-4.41</c:v>
                </c:pt>
                <c:pt idx="117">
                  <c:v>-4.41</c:v>
                </c:pt>
                <c:pt idx="118">
                  <c:v>-4.41</c:v>
                </c:pt>
                <c:pt idx="119">
                  <c:v>-4.41</c:v>
                </c:pt>
                <c:pt idx="120">
                  <c:v>-4.51</c:v>
                </c:pt>
                <c:pt idx="121">
                  <c:v>-4.51</c:v>
                </c:pt>
                <c:pt idx="122">
                  <c:v>-3.64</c:v>
                </c:pt>
                <c:pt idx="123">
                  <c:v>-1.0900000000000001</c:v>
                </c:pt>
                <c:pt idx="124">
                  <c:v>2.5299999999999998</c:v>
                </c:pt>
                <c:pt idx="125">
                  <c:v>7.3</c:v>
                </c:pt>
                <c:pt idx="126">
                  <c:v>12.6</c:v>
                </c:pt>
                <c:pt idx="127">
                  <c:v>18.55</c:v>
                </c:pt>
                <c:pt idx="128">
                  <c:v>24.96</c:v>
                </c:pt>
                <c:pt idx="129">
                  <c:v>31.7</c:v>
                </c:pt>
                <c:pt idx="130">
                  <c:v>38.33</c:v>
                </c:pt>
                <c:pt idx="131">
                  <c:v>45.05</c:v>
                </c:pt>
                <c:pt idx="132">
                  <c:v>51.47</c:v>
                </c:pt>
                <c:pt idx="133">
                  <c:v>57.97</c:v>
                </c:pt>
                <c:pt idx="134">
                  <c:v>64.400000000000006</c:v>
                </c:pt>
                <c:pt idx="135">
                  <c:v>70.900000000000006</c:v>
                </c:pt>
                <c:pt idx="136">
                  <c:v>76.959999999999994</c:v>
                </c:pt>
                <c:pt idx="137">
                  <c:v>83.27</c:v>
                </c:pt>
                <c:pt idx="138">
                  <c:v>89.12</c:v>
                </c:pt>
                <c:pt idx="139">
                  <c:v>100.22</c:v>
                </c:pt>
                <c:pt idx="140">
                  <c:v>100.22</c:v>
                </c:pt>
                <c:pt idx="141">
                  <c:v>100.22</c:v>
                </c:pt>
                <c:pt idx="142">
                  <c:v>100.22</c:v>
                </c:pt>
                <c:pt idx="143">
                  <c:v>100.22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D-43DC-956E-75162B20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'20'!$P$3:$P$19</c:f>
              <c:numCache>
                <c:formatCode>General</c:formatCode>
                <c:ptCount val="17"/>
                <c:pt idx="0">
                  <c:v>-1.54</c:v>
                </c:pt>
                <c:pt idx="1">
                  <c:v>1.1100000000000001</c:v>
                </c:pt>
                <c:pt idx="2">
                  <c:v>4.96</c:v>
                </c:pt>
                <c:pt idx="3">
                  <c:v>9.83</c:v>
                </c:pt>
                <c:pt idx="4">
                  <c:v>15.36</c:v>
                </c:pt>
                <c:pt idx="5">
                  <c:v>21.44</c:v>
                </c:pt>
                <c:pt idx="6">
                  <c:v>27.73</c:v>
                </c:pt>
                <c:pt idx="7">
                  <c:v>34.46</c:v>
                </c:pt>
                <c:pt idx="8">
                  <c:v>41.09</c:v>
                </c:pt>
                <c:pt idx="9">
                  <c:v>47.37</c:v>
                </c:pt>
                <c:pt idx="10">
                  <c:v>54</c:v>
                </c:pt>
                <c:pt idx="11">
                  <c:v>60.08</c:v>
                </c:pt>
                <c:pt idx="12">
                  <c:v>66.83</c:v>
                </c:pt>
                <c:pt idx="13">
                  <c:v>73.099999999999994</c:v>
                </c:pt>
                <c:pt idx="14">
                  <c:v>79.19</c:v>
                </c:pt>
                <c:pt idx="15">
                  <c:v>85.38</c:v>
                </c:pt>
                <c:pt idx="16">
                  <c:v>94.87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F-4ECD-AD59-AE201FBE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'20'!$U$3:$U$19</c:f>
              <c:numCache>
                <c:formatCode>0.00</c:formatCode>
                <c:ptCount val="17"/>
                <c:pt idx="0">
                  <c:v>10.354344968465863</c:v>
                </c:pt>
                <c:pt idx="1">
                  <c:v>9.2609691704202284</c:v>
                </c:pt>
                <c:pt idx="2">
                  <c:v>7.7907726595443911</c:v>
                </c:pt>
                <c:pt idx="3">
                  <c:v>6.1309761946268715</c:v>
                </c:pt>
                <c:pt idx="4">
                  <c:v>4.5139067520548082</c:v>
                </c:pt>
                <c:pt idx="5">
                  <c:v>3.0574005954810168</c:v>
                </c:pt>
                <c:pt idx="6">
                  <c:v>1.8926453995292718</c:v>
                </c:pt>
                <c:pt idx="7">
                  <c:v>1.0123803534754536</c:v>
                </c:pt>
                <c:pt idx="8">
                  <c:v>0.49038343445958787</c:v>
                </c:pt>
                <c:pt idx="9">
                  <c:v>0.28516718329574076</c:v>
                </c:pt>
                <c:pt idx="10">
                  <c:v>0.34180583978220014</c:v>
                </c:pt>
                <c:pt idx="11">
                  <c:v>0.60931241439480743</c:v>
                </c:pt>
                <c:pt idx="12">
                  <c:v>1.1090158666827765</c:v>
                </c:pt>
                <c:pt idx="13">
                  <c:v>1.7259370802265401</c:v>
                </c:pt>
                <c:pt idx="14">
                  <c:v>2.4289028162400639</c:v>
                </c:pt>
                <c:pt idx="15">
                  <c:v>3.2105736773254669</c:v>
                </c:pt>
                <c:pt idx="16">
                  <c:v>4.4521158694914007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A-4297-8A38-2449D1314DB9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'20'!$S$3:$S$19</c:f>
              <c:numCache>
                <c:formatCode>0.00</c:formatCode>
                <c:ptCount val="17"/>
                <c:pt idx="0">
                  <c:v>41.397896868497881</c:v>
                </c:pt>
                <c:pt idx="1">
                  <c:v>40.309910311861827</c:v>
                </c:pt>
                <c:pt idx="2">
                  <c:v>38.729250597503786</c:v>
                </c:pt>
                <c:pt idx="3">
                  <c:v>36.729818699082053</c:v>
                </c:pt>
                <c:pt idx="4">
                  <c:v>34.45941656391323</c:v>
                </c:pt>
                <c:pt idx="5">
                  <c:v>31.963205898121828</c:v>
                </c:pt>
                <c:pt idx="6">
                  <c:v>29.380777429729076</c:v>
                </c:pt>
                <c:pt idx="7">
                  <c:v>26.617702136838265</c:v>
                </c:pt>
                <c:pt idx="8">
                  <c:v>23.895682940424287</c:v>
                </c:pt>
                <c:pt idx="9">
                  <c:v>21.317360081679226</c:v>
                </c:pt>
                <c:pt idx="10">
                  <c:v>18.595340885265244</c:v>
                </c:pt>
                <c:pt idx="11">
                  <c:v>16.099130219473846</c:v>
                </c:pt>
                <c:pt idx="12">
                  <c:v>13.327843707287668</c:v>
                </c:pt>
                <c:pt idx="13">
                  <c:v>10.753626458190286</c:v>
                </c:pt>
                <c:pt idx="14">
                  <c:v>8.2533101827512017</c:v>
                </c:pt>
                <c:pt idx="15">
                  <c:v>5.711937810835285</c:v>
                </c:pt>
                <c:pt idx="16">
                  <c:v>1.8157142551839005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A-4297-8A38-2449D1314DB9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'20'!$T$3:$T$19</c:f>
              <c:numCache>
                <c:formatCode>0.00</c:formatCode>
                <c:ptCount val="17"/>
                <c:pt idx="0">
                  <c:v>-31.043551900032018</c:v>
                </c:pt>
                <c:pt idx="1">
                  <c:v>-31.048941141441599</c:v>
                </c:pt>
                <c:pt idx="2">
                  <c:v>-30.938477937959394</c:v>
                </c:pt>
                <c:pt idx="3">
                  <c:v>-30.598842504455181</c:v>
                </c:pt>
                <c:pt idx="4">
                  <c:v>-29.945509811858422</c:v>
                </c:pt>
                <c:pt idx="5">
                  <c:v>-28.905805302640811</c:v>
                </c:pt>
                <c:pt idx="6">
                  <c:v>-27.488132030199804</c:v>
                </c:pt>
                <c:pt idx="7">
                  <c:v>-25.605321783362811</c:v>
                </c:pt>
                <c:pt idx="8">
                  <c:v>-23.405299505964699</c:v>
                </c:pt>
                <c:pt idx="9">
                  <c:v>-21.032192898383485</c:v>
                </c:pt>
                <c:pt idx="10">
                  <c:v>-18.253535045483044</c:v>
                </c:pt>
                <c:pt idx="11">
                  <c:v>-15.489817805079038</c:v>
                </c:pt>
                <c:pt idx="12">
                  <c:v>-12.218827840604892</c:v>
                </c:pt>
                <c:pt idx="13">
                  <c:v>-9.0276893779637462</c:v>
                </c:pt>
                <c:pt idx="14">
                  <c:v>-5.8244073665111378</c:v>
                </c:pt>
                <c:pt idx="15">
                  <c:v>-2.501364133509818</c:v>
                </c:pt>
                <c:pt idx="16">
                  <c:v>2.6364016143074998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A-4297-8A38-2449D131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'20'!$V$3:$V$19</c:f>
              <c:numCache>
                <c:formatCode>0.00</c:formatCode>
                <c:ptCount val="17"/>
                <c:pt idx="1">
                  <c:v>2.1666756613022122</c:v>
                </c:pt>
                <c:pt idx="2">
                  <c:v>2.1443667876816326</c:v>
                </c:pt>
                <c:pt idx="3">
                  <c:v>2.6079809018359854</c:v>
                </c:pt>
                <c:pt idx="4">
                  <c:v>2.3041386353470528</c:v>
                </c:pt>
                <c:pt idx="5">
                  <c:v>4.0874435093764454</c:v>
                </c:pt>
                <c:pt idx="6">
                  <c:v>1.2076338822468127</c:v>
                </c:pt>
                <c:pt idx="7">
                  <c:v>-2.8422509542893395</c:v>
                </c:pt>
                <c:pt idx="8">
                  <c:v>-0.39335661592729804</c:v>
                </c:pt>
                <c:pt idx="9">
                  <c:v>0.22874426481870627</c:v>
                </c:pt>
                <c:pt idx="10">
                  <c:v>-0.17447592174359544</c:v>
                </c:pt>
                <c:pt idx="11">
                  <c:v>0.2553194713041339</c:v>
                </c:pt>
                <c:pt idx="12">
                  <c:v>-0.84722571431956972</c:v>
                </c:pt>
                <c:pt idx="13">
                  <c:v>-2.6919758942796261</c:v>
                </c:pt>
                <c:pt idx="14">
                  <c:v>6.819128130682131</c:v>
                </c:pt>
                <c:pt idx="15">
                  <c:v>0.27314132590305423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4-4429-9003-CA698260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0.5</c:v>
                </c:pt>
                <c:pt idx="9">
                  <c:v>0.56999999999999995</c:v>
                </c:pt>
                <c:pt idx="10">
                  <c:v>0.64</c:v>
                </c:pt>
                <c:pt idx="11">
                  <c:v>0.71</c:v>
                </c:pt>
                <c:pt idx="12">
                  <c:v>0.78</c:v>
                </c:pt>
                <c:pt idx="13">
                  <c:v>0.85</c:v>
                </c:pt>
                <c:pt idx="14">
                  <c:v>0.92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1.7</c:v>
                </c:pt>
                <c:pt idx="26">
                  <c:v>1.77</c:v>
                </c:pt>
                <c:pt idx="27">
                  <c:v>1.84</c:v>
                </c:pt>
                <c:pt idx="28">
                  <c:v>1.91</c:v>
                </c:pt>
                <c:pt idx="29">
                  <c:v>1.98</c:v>
                </c:pt>
                <c:pt idx="30">
                  <c:v>2.0499999999999998</c:v>
                </c:pt>
                <c:pt idx="31">
                  <c:v>2.12</c:v>
                </c:pt>
                <c:pt idx="32">
                  <c:v>2.2200000000000002</c:v>
                </c:pt>
                <c:pt idx="33">
                  <c:v>2.2999999999999998</c:v>
                </c:pt>
                <c:pt idx="34">
                  <c:v>2.37</c:v>
                </c:pt>
                <c:pt idx="35">
                  <c:v>2.44</c:v>
                </c:pt>
                <c:pt idx="36">
                  <c:v>2.5</c:v>
                </c:pt>
                <c:pt idx="37">
                  <c:v>2.57</c:v>
                </c:pt>
                <c:pt idx="38">
                  <c:v>2.64</c:v>
                </c:pt>
                <c:pt idx="39">
                  <c:v>2.71</c:v>
                </c:pt>
                <c:pt idx="40">
                  <c:v>2.78</c:v>
                </c:pt>
                <c:pt idx="41">
                  <c:v>2.84</c:v>
                </c:pt>
                <c:pt idx="42">
                  <c:v>2.91</c:v>
                </c:pt>
                <c:pt idx="43">
                  <c:v>2.98</c:v>
                </c:pt>
                <c:pt idx="44">
                  <c:v>3.05</c:v>
                </c:pt>
                <c:pt idx="45">
                  <c:v>3.12</c:v>
                </c:pt>
                <c:pt idx="46">
                  <c:v>3.18</c:v>
                </c:pt>
                <c:pt idx="47">
                  <c:v>3.25</c:v>
                </c:pt>
                <c:pt idx="48">
                  <c:v>3.32</c:v>
                </c:pt>
                <c:pt idx="49">
                  <c:v>3.39</c:v>
                </c:pt>
                <c:pt idx="50">
                  <c:v>3.46</c:v>
                </c:pt>
                <c:pt idx="51">
                  <c:v>3.52</c:v>
                </c:pt>
                <c:pt idx="52">
                  <c:v>3.59</c:v>
                </c:pt>
                <c:pt idx="53">
                  <c:v>3.66</c:v>
                </c:pt>
                <c:pt idx="54">
                  <c:v>3.73</c:v>
                </c:pt>
                <c:pt idx="55">
                  <c:v>3.8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4.54</c:v>
                </c:pt>
                <c:pt idx="67">
                  <c:v>4.6100000000000003</c:v>
                </c:pt>
                <c:pt idx="68">
                  <c:v>4.68</c:v>
                </c:pt>
                <c:pt idx="69">
                  <c:v>4.75</c:v>
                </c:pt>
                <c:pt idx="70">
                  <c:v>4.82</c:v>
                </c:pt>
                <c:pt idx="71">
                  <c:v>4.88</c:v>
                </c:pt>
                <c:pt idx="72">
                  <c:v>4.95</c:v>
                </c:pt>
                <c:pt idx="73">
                  <c:v>5.0199999999999996</c:v>
                </c:pt>
                <c:pt idx="74">
                  <c:v>5.09</c:v>
                </c:pt>
                <c:pt idx="75">
                  <c:v>5.16</c:v>
                </c:pt>
                <c:pt idx="76">
                  <c:v>5.22</c:v>
                </c:pt>
                <c:pt idx="77">
                  <c:v>5.29</c:v>
                </c:pt>
                <c:pt idx="78">
                  <c:v>5.36</c:v>
                </c:pt>
                <c:pt idx="79">
                  <c:v>5.43</c:v>
                </c:pt>
                <c:pt idx="80">
                  <c:v>5.5</c:v>
                </c:pt>
                <c:pt idx="81">
                  <c:v>5.56</c:v>
                </c:pt>
                <c:pt idx="82">
                  <c:v>5.63</c:v>
                </c:pt>
                <c:pt idx="83">
                  <c:v>5.7</c:v>
                </c:pt>
                <c:pt idx="84">
                  <c:v>5.77</c:v>
                </c:pt>
                <c:pt idx="85">
                  <c:v>5.84</c:v>
                </c:pt>
                <c:pt idx="86">
                  <c:v>5.9</c:v>
                </c:pt>
                <c:pt idx="87">
                  <c:v>5.97</c:v>
                </c:pt>
                <c:pt idx="88">
                  <c:v>6.04</c:v>
                </c:pt>
                <c:pt idx="89">
                  <c:v>6.11</c:v>
                </c:pt>
                <c:pt idx="90">
                  <c:v>6.18</c:v>
                </c:pt>
                <c:pt idx="91">
                  <c:v>6.25</c:v>
                </c:pt>
                <c:pt idx="92">
                  <c:v>6.31</c:v>
                </c:pt>
                <c:pt idx="93">
                  <c:v>6.38</c:v>
                </c:pt>
                <c:pt idx="94">
                  <c:v>6.45</c:v>
                </c:pt>
                <c:pt idx="95">
                  <c:v>6.52</c:v>
                </c:pt>
                <c:pt idx="96">
                  <c:v>6.59</c:v>
                </c:pt>
                <c:pt idx="97">
                  <c:v>6.65</c:v>
                </c:pt>
                <c:pt idx="98">
                  <c:v>6.72</c:v>
                </c:pt>
                <c:pt idx="99">
                  <c:v>6.79</c:v>
                </c:pt>
                <c:pt idx="100">
                  <c:v>6.86</c:v>
                </c:pt>
                <c:pt idx="101">
                  <c:v>6.93</c:v>
                </c:pt>
                <c:pt idx="102">
                  <c:v>6.99</c:v>
                </c:pt>
                <c:pt idx="103">
                  <c:v>7.06</c:v>
                </c:pt>
                <c:pt idx="104">
                  <c:v>7.13</c:v>
                </c:pt>
                <c:pt idx="105">
                  <c:v>7.2</c:v>
                </c:pt>
                <c:pt idx="106">
                  <c:v>7.27</c:v>
                </c:pt>
                <c:pt idx="107">
                  <c:v>7.33</c:v>
                </c:pt>
                <c:pt idx="108">
                  <c:v>7.4</c:v>
                </c:pt>
                <c:pt idx="109">
                  <c:v>7.47</c:v>
                </c:pt>
                <c:pt idx="110">
                  <c:v>7.54</c:v>
                </c:pt>
                <c:pt idx="111">
                  <c:v>7.61</c:v>
                </c:pt>
                <c:pt idx="112">
                  <c:v>7.67</c:v>
                </c:pt>
                <c:pt idx="113">
                  <c:v>7.74</c:v>
                </c:pt>
                <c:pt idx="114">
                  <c:v>7.81</c:v>
                </c:pt>
                <c:pt idx="115">
                  <c:v>7.88</c:v>
                </c:pt>
                <c:pt idx="116">
                  <c:v>7.95</c:v>
                </c:pt>
                <c:pt idx="117">
                  <c:v>8.01</c:v>
                </c:pt>
                <c:pt idx="118">
                  <c:v>8.08</c:v>
                </c:pt>
                <c:pt idx="119">
                  <c:v>8.15</c:v>
                </c:pt>
                <c:pt idx="120">
                  <c:v>8.2200000000000006</c:v>
                </c:pt>
                <c:pt idx="121">
                  <c:v>8.2899999999999991</c:v>
                </c:pt>
                <c:pt idx="122">
                  <c:v>8.35</c:v>
                </c:pt>
                <c:pt idx="123">
                  <c:v>8.42</c:v>
                </c:pt>
                <c:pt idx="124">
                  <c:v>8.49</c:v>
                </c:pt>
                <c:pt idx="125">
                  <c:v>8.56</c:v>
                </c:pt>
                <c:pt idx="126">
                  <c:v>8.6300000000000008</c:v>
                </c:pt>
                <c:pt idx="127">
                  <c:v>8.69</c:v>
                </c:pt>
                <c:pt idx="128">
                  <c:v>8.76</c:v>
                </c:pt>
                <c:pt idx="129">
                  <c:v>8.83</c:v>
                </c:pt>
                <c:pt idx="130">
                  <c:v>8.9</c:v>
                </c:pt>
                <c:pt idx="131">
                  <c:v>8.9700000000000006</c:v>
                </c:pt>
                <c:pt idx="132">
                  <c:v>9.0299999999999994</c:v>
                </c:pt>
                <c:pt idx="133">
                  <c:v>9.1</c:v>
                </c:pt>
                <c:pt idx="134">
                  <c:v>9.17</c:v>
                </c:pt>
                <c:pt idx="135">
                  <c:v>9.24</c:v>
                </c:pt>
                <c:pt idx="136">
                  <c:v>9.31</c:v>
                </c:pt>
                <c:pt idx="137">
                  <c:v>9.3699999999999992</c:v>
                </c:pt>
                <c:pt idx="138">
                  <c:v>9.44</c:v>
                </c:pt>
                <c:pt idx="139">
                  <c:v>9.51</c:v>
                </c:pt>
                <c:pt idx="140">
                  <c:v>9.58</c:v>
                </c:pt>
                <c:pt idx="141">
                  <c:v>9.65</c:v>
                </c:pt>
                <c:pt idx="142">
                  <c:v>9.7100000000000009</c:v>
                </c:pt>
                <c:pt idx="143">
                  <c:v>9.7799999999999994</c:v>
                </c:pt>
              </c:numCache>
            </c:numRef>
          </c:xVal>
          <c:yVal>
            <c:numRef>
              <c:f>'25'!$B$3:$B$146</c:f>
              <c:numCache>
                <c:formatCode>General</c:formatCode>
                <c:ptCount val="144"/>
                <c:pt idx="0">
                  <c:v>-1.66</c:v>
                </c:pt>
                <c:pt idx="1">
                  <c:v>-1.66</c:v>
                </c:pt>
                <c:pt idx="2">
                  <c:v>-1.66</c:v>
                </c:pt>
                <c:pt idx="3">
                  <c:v>-1.66</c:v>
                </c:pt>
                <c:pt idx="4">
                  <c:v>-1.76</c:v>
                </c:pt>
                <c:pt idx="5">
                  <c:v>-1.66</c:v>
                </c:pt>
                <c:pt idx="6">
                  <c:v>-1.66</c:v>
                </c:pt>
                <c:pt idx="7">
                  <c:v>-1.66</c:v>
                </c:pt>
                <c:pt idx="8">
                  <c:v>-1.66</c:v>
                </c:pt>
                <c:pt idx="9">
                  <c:v>-1.66</c:v>
                </c:pt>
                <c:pt idx="10">
                  <c:v>-1.66</c:v>
                </c:pt>
                <c:pt idx="11">
                  <c:v>-0.99</c:v>
                </c:pt>
                <c:pt idx="12">
                  <c:v>0.66</c:v>
                </c:pt>
                <c:pt idx="13">
                  <c:v>3.32</c:v>
                </c:pt>
                <c:pt idx="14">
                  <c:v>6.84</c:v>
                </c:pt>
                <c:pt idx="15">
                  <c:v>10.94</c:v>
                </c:pt>
                <c:pt idx="16">
                  <c:v>15.79</c:v>
                </c:pt>
                <c:pt idx="17">
                  <c:v>20.65</c:v>
                </c:pt>
                <c:pt idx="18">
                  <c:v>25.85</c:v>
                </c:pt>
                <c:pt idx="19">
                  <c:v>30.93</c:v>
                </c:pt>
                <c:pt idx="20">
                  <c:v>36.229999999999997</c:v>
                </c:pt>
                <c:pt idx="21">
                  <c:v>41.09</c:v>
                </c:pt>
                <c:pt idx="22">
                  <c:v>45.94</c:v>
                </c:pt>
                <c:pt idx="23">
                  <c:v>50.58</c:v>
                </c:pt>
                <c:pt idx="24">
                  <c:v>55</c:v>
                </c:pt>
                <c:pt idx="25">
                  <c:v>59.42</c:v>
                </c:pt>
                <c:pt idx="26">
                  <c:v>63.62</c:v>
                </c:pt>
                <c:pt idx="27">
                  <c:v>67.819999999999993</c:v>
                </c:pt>
                <c:pt idx="28">
                  <c:v>71.900000000000006</c:v>
                </c:pt>
                <c:pt idx="29">
                  <c:v>75.87</c:v>
                </c:pt>
                <c:pt idx="30">
                  <c:v>79.73</c:v>
                </c:pt>
                <c:pt idx="31">
                  <c:v>83.82</c:v>
                </c:pt>
                <c:pt idx="32">
                  <c:v>89.44</c:v>
                </c:pt>
                <c:pt idx="33">
                  <c:v>95.53</c:v>
                </c:pt>
                <c:pt idx="34">
                  <c:v>100.22</c:v>
                </c:pt>
                <c:pt idx="35">
                  <c:v>100.22</c:v>
                </c:pt>
                <c:pt idx="36">
                  <c:v>100.22</c:v>
                </c:pt>
                <c:pt idx="37">
                  <c:v>100.22</c:v>
                </c:pt>
                <c:pt idx="38">
                  <c:v>100.22</c:v>
                </c:pt>
                <c:pt idx="39">
                  <c:v>89.44</c:v>
                </c:pt>
                <c:pt idx="40">
                  <c:v>83.82</c:v>
                </c:pt>
                <c:pt idx="41">
                  <c:v>76.64</c:v>
                </c:pt>
                <c:pt idx="42">
                  <c:v>68.14</c:v>
                </c:pt>
                <c:pt idx="43">
                  <c:v>59.85</c:v>
                </c:pt>
                <c:pt idx="44">
                  <c:v>51.58</c:v>
                </c:pt>
                <c:pt idx="45">
                  <c:v>44.06</c:v>
                </c:pt>
                <c:pt idx="46">
                  <c:v>36.79</c:v>
                </c:pt>
                <c:pt idx="47">
                  <c:v>30.15</c:v>
                </c:pt>
                <c:pt idx="48">
                  <c:v>24.08</c:v>
                </c:pt>
                <c:pt idx="49">
                  <c:v>18.45</c:v>
                </c:pt>
                <c:pt idx="50">
                  <c:v>13.47</c:v>
                </c:pt>
                <c:pt idx="51">
                  <c:v>9.61</c:v>
                </c:pt>
                <c:pt idx="52">
                  <c:v>6.74</c:v>
                </c:pt>
                <c:pt idx="53">
                  <c:v>4.53</c:v>
                </c:pt>
                <c:pt idx="54">
                  <c:v>2.97</c:v>
                </c:pt>
                <c:pt idx="55">
                  <c:v>1.99</c:v>
                </c:pt>
                <c:pt idx="56">
                  <c:v>1.43</c:v>
                </c:pt>
                <c:pt idx="57">
                  <c:v>0.99</c:v>
                </c:pt>
                <c:pt idx="58">
                  <c:v>0.55000000000000004</c:v>
                </c:pt>
                <c:pt idx="59">
                  <c:v>-0.11</c:v>
                </c:pt>
                <c:pt idx="60">
                  <c:v>-0.66</c:v>
                </c:pt>
                <c:pt idx="61">
                  <c:v>-0.99</c:v>
                </c:pt>
                <c:pt idx="62">
                  <c:v>-1.32</c:v>
                </c:pt>
                <c:pt idx="63">
                  <c:v>-1.54</c:v>
                </c:pt>
                <c:pt idx="64">
                  <c:v>-1.88</c:v>
                </c:pt>
                <c:pt idx="65">
                  <c:v>-2.1</c:v>
                </c:pt>
                <c:pt idx="66">
                  <c:v>-2.31</c:v>
                </c:pt>
                <c:pt idx="67">
                  <c:v>-2.31</c:v>
                </c:pt>
                <c:pt idx="68">
                  <c:v>-2.31</c:v>
                </c:pt>
                <c:pt idx="69">
                  <c:v>-2.31</c:v>
                </c:pt>
                <c:pt idx="70">
                  <c:v>-2.31</c:v>
                </c:pt>
                <c:pt idx="71">
                  <c:v>-2.31</c:v>
                </c:pt>
                <c:pt idx="72">
                  <c:v>-2.31</c:v>
                </c:pt>
                <c:pt idx="73">
                  <c:v>-2.31</c:v>
                </c:pt>
                <c:pt idx="74">
                  <c:v>-2.31</c:v>
                </c:pt>
                <c:pt idx="75">
                  <c:v>-2.2000000000000002</c:v>
                </c:pt>
                <c:pt idx="76">
                  <c:v>-2.1</c:v>
                </c:pt>
                <c:pt idx="77">
                  <c:v>-1.98</c:v>
                </c:pt>
                <c:pt idx="78">
                  <c:v>-1.88</c:v>
                </c:pt>
                <c:pt idx="79">
                  <c:v>-1.98</c:v>
                </c:pt>
                <c:pt idx="80">
                  <c:v>-1.98</c:v>
                </c:pt>
                <c:pt idx="81">
                  <c:v>-2.1</c:v>
                </c:pt>
                <c:pt idx="82">
                  <c:v>-2.1</c:v>
                </c:pt>
                <c:pt idx="83">
                  <c:v>-1.98</c:v>
                </c:pt>
                <c:pt idx="84">
                  <c:v>-1.98</c:v>
                </c:pt>
                <c:pt idx="85">
                  <c:v>-1.88</c:v>
                </c:pt>
                <c:pt idx="86">
                  <c:v>-1.88</c:v>
                </c:pt>
                <c:pt idx="87">
                  <c:v>-1.88</c:v>
                </c:pt>
                <c:pt idx="88">
                  <c:v>-1.88</c:v>
                </c:pt>
                <c:pt idx="89">
                  <c:v>-1.88</c:v>
                </c:pt>
                <c:pt idx="90">
                  <c:v>-1.88</c:v>
                </c:pt>
                <c:pt idx="91">
                  <c:v>-1.88</c:v>
                </c:pt>
                <c:pt idx="92">
                  <c:v>-1.88</c:v>
                </c:pt>
                <c:pt idx="93">
                  <c:v>-1.88</c:v>
                </c:pt>
                <c:pt idx="94">
                  <c:v>-1.54</c:v>
                </c:pt>
                <c:pt idx="95">
                  <c:v>-0.32</c:v>
                </c:pt>
                <c:pt idx="96">
                  <c:v>2.11</c:v>
                </c:pt>
                <c:pt idx="97">
                  <c:v>5.19</c:v>
                </c:pt>
                <c:pt idx="98">
                  <c:v>9.18</c:v>
                </c:pt>
                <c:pt idx="99">
                  <c:v>13.47</c:v>
                </c:pt>
                <c:pt idx="100">
                  <c:v>18.329999999999998</c:v>
                </c:pt>
                <c:pt idx="101">
                  <c:v>23.42</c:v>
                </c:pt>
                <c:pt idx="102">
                  <c:v>28.61</c:v>
                </c:pt>
                <c:pt idx="103">
                  <c:v>33.57</c:v>
                </c:pt>
                <c:pt idx="104">
                  <c:v>38.43</c:v>
                </c:pt>
                <c:pt idx="105">
                  <c:v>43.18</c:v>
                </c:pt>
                <c:pt idx="106">
                  <c:v>47.82</c:v>
                </c:pt>
                <c:pt idx="107">
                  <c:v>52.35</c:v>
                </c:pt>
                <c:pt idx="108">
                  <c:v>56.66</c:v>
                </c:pt>
                <c:pt idx="109">
                  <c:v>60.85</c:v>
                </c:pt>
                <c:pt idx="110">
                  <c:v>65.17</c:v>
                </c:pt>
                <c:pt idx="111">
                  <c:v>69.14</c:v>
                </c:pt>
                <c:pt idx="112">
                  <c:v>73.22</c:v>
                </c:pt>
                <c:pt idx="113">
                  <c:v>76.959999999999994</c:v>
                </c:pt>
                <c:pt idx="114">
                  <c:v>80.95</c:v>
                </c:pt>
                <c:pt idx="115">
                  <c:v>84.81</c:v>
                </c:pt>
                <c:pt idx="116">
                  <c:v>88.67</c:v>
                </c:pt>
                <c:pt idx="117">
                  <c:v>90.66</c:v>
                </c:pt>
                <c:pt idx="118">
                  <c:v>100.22</c:v>
                </c:pt>
                <c:pt idx="119">
                  <c:v>100.22</c:v>
                </c:pt>
                <c:pt idx="120">
                  <c:v>100.22</c:v>
                </c:pt>
                <c:pt idx="121">
                  <c:v>100.22</c:v>
                </c:pt>
                <c:pt idx="122">
                  <c:v>100.22</c:v>
                </c:pt>
                <c:pt idx="123">
                  <c:v>100.22</c:v>
                </c:pt>
                <c:pt idx="124">
                  <c:v>100.22</c:v>
                </c:pt>
                <c:pt idx="125">
                  <c:v>100.22</c:v>
                </c:pt>
                <c:pt idx="126">
                  <c:v>100.22</c:v>
                </c:pt>
                <c:pt idx="127">
                  <c:v>100.22</c:v>
                </c:pt>
                <c:pt idx="128">
                  <c:v>100.22</c:v>
                </c:pt>
                <c:pt idx="129">
                  <c:v>100.22</c:v>
                </c:pt>
                <c:pt idx="130">
                  <c:v>100.22</c:v>
                </c:pt>
                <c:pt idx="131">
                  <c:v>100.22</c:v>
                </c:pt>
                <c:pt idx="132">
                  <c:v>100.22</c:v>
                </c:pt>
                <c:pt idx="133">
                  <c:v>100.22</c:v>
                </c:pt>
                <c:pt idx="134">
                  <c:v>100.22</c:v>
                </c:pt>
                <c:pt idx="135">
                  <c:v>100.22</c:v>
                </c:pt>
                <c:pt idx="136">
                  <c:v>100.22</c:v>
                </c:pt>
                <c:pt idx="137">
                  <c:v>100.22</c:v>
                </c:pt>
                <c:pt idx="138">
                  <c:v>100.22</c:v>
                </c:pt>
                <c:pt idx="139">
                  <c:v>100.22</c:v>
                </c:pt>
                <c:pt idx="140">
                  <c:v>100.22</c:v>
                </c:pt>
                <c:pt idx="141">
                  <c:v>100.22</c:v>
                </c:pt>
                <c:pt idx="142">
                  <c:v>100.22</c:v>
                </c:pt>
                <c:pt idx="143">
                  <c:v>100.22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C-4FF1-836B-CF48DE80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'25'!$P$3:$P$25</c:f>
              <c:numCache>
                <c:formatCode>General</c:formatCode>
                <c:ptCount val="23"/>
                <c:pt idx="0">
                  <c:v>-0.99</c:v>
                </c:pt>
                <c:pt idx="1">
                  <c:v>0.66</c:v>
                </c:pt>
                <c:pt idx="2">
                  <c:v>3.32</c:v>
                </c:pt>
                <c:pt idx="3">
                  <c:v>6.84</c:v>
                </c:pt>
                <c:pt idx="4">
                  <c:v>10.94</c:v>
                </c:pt>
                <c:pt idx="5">
                  <c:v>15.79</c:v>
                </c:pt>
                <c:pt idx="6">
                  <c:v>20.65</c:v>
                </c:pt>
                <c:pt idx="7">
                  <c:v>25.85</c:v>
                </c:pt>
                <c:pt idx="8">
                  <c:v>30.93</c:v>
                </c:pt>
                <c:pt idx="9">
                  <c:v>36.229999999999997</c:v>
                </c:pt>
                <c:pt idx="10">
                  <c:v>41.09</c:v>
                </c:pt>
                <c:pt idx="11">
                  <c:v>45.94</c:v>
                </c:pt>
                <c:pt idx="12">
                  <c:v>50.58</c:v>
                </c:pt>
                <c:pt idx="13">
                  <c:v>55</c:v>
                </c:pt>
                <c:pt idx="14">
                  <c:v>59.42</c:v>
                </c:pt>
                <c:pt idx="15">
                  <c:v>63.62</c:v>
                </c:pt>
                <c:pt idx="16">
                  <c:v>67.819999999999993</c:v>
                </c:pt>
                <c:pt idx="17">
                  <c:v>71.900000000000006</c:v>
                </c:pt>
                <c:pt idx="18">
                  <c:v>75.87</c:v>
                </c:pt>
                <c:pt idx="19">
                  <c:v>79.73</c:v>
                </c:pt>
                <c:pt idx="20">
                  <c:v>83.82</c:v>
                </c:pt>
                <c:pt idx="21">
                  <c:v>89.44</c:v>
                </c:pt>
                <c:pt idx="22">
                  <c:v>95.53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2-40B8-A5F9-63B8172F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'25'!$U$3:$U$25</c:f>
              <c:numCache>
                <c:formatCode>0.00</c:formatCode>
                <c:ptCount val="23"/>
                <c:pt idx="0">
                  <c:v>8.8640106321422536</c:v>
                </c:pt>
                <c:pt idx="1">
                  <c:v>8.1839053600661202</c:v>
                </c:pt>
                <c:pt idx="2">
                  <c:v>7.1439013611861029</c:v>
                </c:pt>
                <c:pt idx="3">
                  <c:v>5.8744784955135643</c:v>
                </c:pt>
                <c:pt idx="4">
                  <c:v>4.5484346505831041</c:v>
                </c:pt>
                <c:pt idx="5">
                  <c:v>3.1892853113609121</c:v>
                </c:pt>
                <c:pt idx="6">
                  <c:v>2.0506826414424353</c:v>
                </c:pt>
                <c:pt idx="7">
                  <c:v>1.0730044137440728</c:v>
                </c:pt>
                <c:pt idx="8">
                  <c:v>0.34910823727151197</c:v>
                </c:pt>
                <c:pt idx="9">
                  <c:v>-0.1742235675566306</c:v>
                </c:pt>
                <c:pt idx="10">
                  <c:v>-0.45784349586644879</c:v>
                </c:pt>
                <c:pt idx="11">
                  <c:v>-0.56629372120142563</c:v>
                </c:pt>
                <c:pt idx="12">
                  <c:v>-0.51923963396543726</c:v>
                </c:pt>
                <c:pt idx="13">
                  <c:v>-0.34913878846689528</c:v>
                </c:pt>
                <c:pt idx="14">
                  <c:v>-6.8794913640658706E-2</c:v>
                </c:pt>
                <c:pt idx="15">
                  <c:v>0.28839570044281437</c:v>
                </c:pt>
                <c:pt idx="16">
                  <c:v>0.72270028840693001</c:v>
                </c:pt>
                <c:pt idx="17">
                  <c:v>1.2074428452289681</c:v>
                </c:pt>
                <c:pt idx="18">
                  <c:v>1.7280566026924005</c:v>
                </c:pt>
                <c:pt idx="19">
                  <c:v>2.2706360910885097</c:v>
                </c:pt>
                <c:pt idx="20">
                  <c:v>2.8738539765717928</c:v>
                </c:pt>
                <c:pt idx="21">
                  <c:v>3.7292440728957557</c:v>
                </c:pt>
                <c:pt idx="22">
                  <c:v>4.6586390269652984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0-47AE-8F16-6A614E5EB183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'25'!$S$3:$S$25</c:f>
              <c:numCache>
                <c:formatCode>0.00</c:formatCode>
                <c:ptCount val="23"/>
                <c:pt idx="0">
                  <c:v>41.172088337875302</c:v>
                </c:pt>
                <c:pt idx="1">
                  <c:v>40.49466274600757</c:v>
                </c:pt>
                <c:pt idx="2">
                  <c:v>39.402570579723836</c:v>
                </c:pt>
                <c:pt idx="3">
                  <c:v>37.957395983739332</c:v>
                </c:pt>
                <c:pt idx="4">
                  <c:v>36.274096028189213</c:v>
                </c:pt>
                <c:pt idx="5">
                  <c:v>34.282875349062856</c:v>
                </c:pt>
                <c:pt idx="6">
                  <c:v>32.287549060288796</c:v>
                </c:pt>
                <c:pt idx="7">
                  <c:v>30.152632043493526</c:v>
                </c:pt>
                <c:pt idx="8">
                  <c:v>28.066982342470443</c:v>
                </c:pt>
                <c:pt idx="9">
                  <c:v>25.891009229198339</c:v>
                </c:pt>
                <c:pt idx="10">
                  <c:v>23.895682940424287</c:v>
                </c:pt>
                <c:pt idx="11">
                  <c:v>21.904462261297926</c:v>
                </c:pt>
                <c:pt idx="12">
                  <c:v>19.999459384772909</c:v>
                </c:pt>
                <c:pt idx="13">
                  <c:v>18.184779920496922</c:v>
                </c:pt>
                <c:pt idx="14">
                  <c:v>16.370100456220936</c:v>
                </c:pt>
                <c:pt idx="15">
                  <c:v>14.645744404193984</c:v>
                </c:pt>
                <c:pt idx="16">
                  <c:v>12.92138835216703</c:v>
                </c:pt>
                <c:pt idx="17">
                  <c:v>11.246299615912269</c:v>
                </c:pt>
                <c:pt idx="18">
                  <c:v>9.6163725857820292</c:v>
                </c:pt>
                <c:pt idx="19">
                  <c:v>8.0316072617763048</c:v>
                </c:pt>
                <c:pt idx="20">
                  <c:v>6.3524129158738694</c:v>
                </c:pt>
                <c:pt idx="21">
                  <c:v>4.0450602938758946</c:v>
                </c:pt>
                <c:pt idx="22">
                  <c:v>1.5447440184368091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0-47AE-8F16-6A614E5EB183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'25'!$T$3:$T$25</c:f>
              <c:numCache>
                <c:formatCode>0.00</c:formatCode>
                <c:ptCount val="23"/>
                <c:pt idx="0">
                  <c:v>-32.308077705733048</c:v>
                </c:pt>
                <c:pt idx="1">
                  <c:v>-32.31075738594145</c:v>
                </c:pt>
                <c:pt idx="2">
                  <c:v>-32.258669218537733</c:v>
                </c:pt>
                <c:pt idx="3">
                  <c:v>-32.082917488225767</c:v>
                </c:pt>
                <c:pt idx="4">
                  <c:v>-31.725661377606109</c:v>
                </c:pt>
                <c:pt idx="5">
                  <c:v>-31.093590037701944</c:v>
                </c:pt>
                <c:pt idx="6">
                  <c:v>-30.236866418846361</c:v>
                </c:pt>
                <c:pt idx="7">
                  <c:v>-29.079627629749453</c:v>
                </c:pt>
                <c:pt idx="8">
                  <c:v>-27.717874105198931</c:v>
                </c:pt>
                <c:pt idx="9">
                  <c:v>-26.06523279675497</c:v>
                </c:pt>
                <c:pt idx="10">
                  <c:v>-24.353526436290736</c:v>
                </c:pt>
                <c:pt idx="11">
                  <c:v>-22.470755982499352</c:v>
                </c:pt>
                <c:pt idx="12">
                  <c:v>-20.518699018738346</c:v>
                </c:pt>
                <c:pt idx="13">
                  <c:v>-18.533918708963817</c:v>
                </c:pt>
                <c:pt idx="14">
                  <c:v>-16.438895369861594</c:v>
                </c:pt>
                <c:pt idx="15">
                  <c:v>-14.357348703751169</c:v>
                </c:pt>
                <c:pt idx="16">
                  <c:v>-12.1986880637601</c:v>
                </c:pt>
                <c:pt idx="17">
                  <c:v>-10.038856770683301</c:v>
                </c:pt>
                <c:pt idx="18">
                  <c:v>-7.8883159830896288</c:v>
                </c:pt>
                <c:pt idx="19">
                  <c:v>-5.7609711706877951</c:v>
                </c:pt>
                <c:pt idx="20">
                  <c:v>-3.4785589393020766</c:v>
                </c:pt>
                <c:pt idx="21">
                  <c:v>-0.31581622098013917</c:v>
                </c:pt>
                <c:pt idx="22">
                  <c:v>3.1138950085284889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0-47AE-8F16-6A614E5E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'25'!$V$3:$V$25</c:f>
              <c:numCache>
                <c:formatCode>0.00</c:formatCode>
                <c:ptCount val="23"/>
                <c:pt idx="1">
                  <c:v>2.274877090717605</c:v>
                </c:pt>
                <c:pt idx="2">
                  <c:v>2.3321458680735603</c:v>
                </c:pt>
                <c:pt idx="3">
                  <c:v>2.8435445529364092</c:v>
                </c:pt>
                <c:pt idx="4">
                  <c:v>1.7026265779472221</c:v>
                </c:pt>
                <c:pt idx="5">
                  <c:v>89.538968122000952</c:v>
                </c:pt>
                <c:pt idx="6">
                  <c:v>1.6933169303806104</c:v>
                </c:pt>
                <c:pt idx="7">
                  <c:v>-2.5103771591797286</c:v>
                </c:pt>
                <c:pt idx="8">
                  <c:v>0.44550863675298469</c:v>
                </c:pt>
                <c:pt idx="9">
                  <c:v>0.11116624557333575</c:v>
                </c:pt>
                <c:pt idx="10">
                  <c:v>12.853924995399904</c:v>
                </c:pt>
                <c:pt idx="11">
                  <c:v>0.75707893775735247</c:v>
                </c:pt>
                <c:pt idx="12">
                  <c:v>0.66261897251124358</c:v>
                </c:pt>
                <c:pt idx="13">
                  <c:v>0</c:v>
                </c:pt>
                <c:pt idx="14">
                  <c:v>0.11466642046768659</c:v>
                </c:pt>
                <c:pt idx="15">
                  <c:v>0</c:v>
                </c:pt>
                <c:pt idx="16">
                  <c:v>-1.6908134521266882</c:v>
                </c:pt>
                <c:pt idx="17">
                  <c:v>-3.0817159751900571</c:v>
                </c:pt>
                <c:pt idx="18">
                  <c:v>-4.4104610496408281</c:v>
                </c:pt>
                <c:pt idx="19">
                  <c:v>2.7716501637580513</c:v>
                </c:pt>
                <c:pt idx="20">
                  <c:v>0.52734153502797843</c:v>
                </c:pt>
                <c:pt idx="21">
                  <c:v>4.5461690670447918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5-45CF-84B5-678D5D5A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0.56999999999999995</c:v>
                </c:pt>
                <c:pt idx="10">
                  <c:v>0.64</c:v>
                </c:pt>
                <c:pt idx="11">
                  <c:v>0.71</c:v>
                </c:pt>
                <c:pt idx="12">
                  <c:v>0.78</c:v>
                </c:pt>
                <c:pt idx="13">
                  <c:v>0.85</c:v>
                </c:pt>
                <c:pt idx="14">
                  <c:v>0.92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1.21</c:v>
                </c:pt>
                <c:pt idx="19">
                  <c:v>1.27</c:v>
                </c:pt>
                <c:pt idx="20">
                  <c:v>1.35</c:v>
                </c:pt>
                <c:pt idx="21">
                  <c:v>1.42</c:v>
                </c:pt>
                <c:pt idx="22">
                  <c:v>1.49</c:v>
                </c:pt>
                <c:pt idx="23">
                  <c:v>1.56</c:v>
                </c:pt>
                <c:pt idx="24">
                  <c:v>1.63</c:v>
                </c:pt>
                <c:pt idx="25">
                  <c:v>1.7</c:v>
                </c:pt>
                <c:pt idx="26">
                  <c:v>1.77</c:v>
                </c:pt>
                <c:pt idx="27">
                  <c:v>1.84</c:v>
                </c:pt>
                <c:pt idx="28">
                  <c:v>1.91</c:v>
                </c:pt>
                <c:pt idx="29">
                  <c:v>1.98</c:v>
                </c:pt>
                <c:pt idx="30">
                  <c:v>2.0499999999999998</c:v>
                </c:pt>
                <c:pt idx="31">
                  <c:v>2.12</c:v>
                </c:pt>
                <c:pt idx="32">
                  <c:v>2.19</c:v>
                </c:pt>
                <c:pt idx="33">
                  <c:v>2.2599999999999998</c:v>
                </c:pt>
                <c:pt idx="34">
                  <c:v>2.34</c:v>
                </c:pt>
                <c:pt idx="35">
                  <c:v>2.41</c:v>
                </c:pt>
                <c:pt idx="36">
                  <c:v>2.48</c:v>
                </c:pt>
                <c:pt idx="37">
                  <c:v>2.5499999999999998</c:v>
                </c:pt>
                <c:pt idx="38">
                  <c:v>2.62</c:v>
                </c:pt>
                <c:pt idx="39">
                  <c:v>2.69</c:v>
                </c:pt>
                <c:pt idx="40">
                  <c:v>2.76</c:v>
                </c:pt>
                <c:pt idx="41">
                  <c:v>2.83</c:v>
                </c:pt>
                <c:pt idx="42">
                  <c:v>2.9</c:v>
                </c:pt>
                <c:pt idx="43">
                  <c:v>2.97</c:v>
                </c:pt>
                <c:pt idx="44">
                  <c:v>3.04</c:v>
                </c:pt>
                <c:pt idx="45">
                  <c:v>3.11</c:v>
                </c:pt>
                <c:pt idx="46">
                  <c:v>3.19</c:v>
                </c:pt>
                <c:pt idx="47">
                  <c:v>3.26</c:v>
                </c:pt>
                <c:pt idx="48">
                  <c:v>3.33</c:v>
                </c:pt>
                <c:pt idx="49">
                  <c:v>3.39</c:v>
                </c:pt>
                <c:pt idx="50">
                  <c:v>3.47</c:v>
                </c:pt>
                <c:pt idx="51">
                  <c:v>3.54</c:v>
                </c:pt>
                <c:pt idx="52">
                  <c:v>3.61</c:v>
                </c:pt>
                <c:pt idx="53">
                  <c:v>3.68</c:v>
                </c:pt>
                <c:pt idx="54">
                  <c:v>3.75</c:v>
                </c:pt>
                <c:pt idx="55">
                  <c:v>3.82</c:v>
                </c:pt>
                <c:pt idx="56">
                  <c:v>3.89</c:v>
                </c:pt>
                <c:pt idx="57">
                  <c:v>3.96</c:v>
                </c:pt>
                <c:pt idx="58">
                  <c:v>4.03</c:v>
                </c:pt>
                <c:pt idx="59">
                  <c:v>4.0999999999999996</c:v>
                </c:pt>
                <c:pt idx="60">
                  <c:v>4.17</c:v>
                </c:pt>
                <c:pt idx="61">
                  <c:v>4.24</c:v>
                </c:pt>
                <c:pt idx="62">
                  <c:v>4.3099999999999996</c:v>
                </c:pt>
                <c:pt idx="63">
                  <c:v>4.3899999999999997</c:v>
                </c:pt>
                <c:pt idx="64">
                  <c:v>4.46</c:v>
                </c:pt>
                <c:pt idx="65">
                  <c:v>4.53</c:v>
                </c:pt>
                <c:pt idx="66">
                  <c:v>4.5999999999999996</c:v>
                </c:pt>
                <c:pt idx="67">
                  <c:v>4.67</c:v>
                </c:pt>
                <c:pt idx="68">
                  <c:v>4.74</c:v>
                </c:pt>
                <c:pt idx="69">
                  <c:v>4.84</c:v>
                </c:pt>
                <c:pt idx="70">
                  <c:v>4.91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5.12</c:v>
                </c:pt>
                <c:pt idx="74">
                  <c:v>5.19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5.59</c:v>
                </c:pt>
                <c:pt idx="81">
                  <c:v>5.66</c:v>
                </c:pt>
                <c:pt idx="82">
                  <c:v>5.73</c:v>
                </c:pt>
                <c:pt idx="83">
                  <c:v>5.8</c:v>
                </c:pt>
                <c:pt idx="84">
                  <c:v>5.87</c:v>
                </c:pt>
                <c:pt idx="85">
                  <c:v>5.93</c:v>
                </c:pt>
                <c:pt idx="86">
                  <c:v>6</c:v>
                </c:pt>
                <c:pt idx="87">
                  <c:v>6.07</c:v>
                </c:pt>
                <c:pt idx="88">
                  <c:v>6.14</c:v>
                </c:pt>
                <c:pt idx="89">
                  <c:v>6.21</c:v>
                </c:pt>
                <c:pt idx="90">
                  <c:v>6.27</c:v>
                </c:pt>
                <c:pt idx="91">
                  <c:v>6.34</c:v>
                </c:pt>
                <c:pt idx="92">
                  <c:v>6.41</c:v>
                </c:pt>
                <c:pt idx="93">
                  <c:v>6.48</c:v>
                </c:pt>
                <c:pt idx="94">
                  <c:v>6.55</c:v>
                </c:pt>
                <c:pt idx="95">
                  <c:v>6.62</c:v>
                </c:pt>
                <c:pt idx="96">
                  <c:v>6.68</c:v>
                </c:pt>
                <c:pt idx="97">
                  <c:v>6.75</c:v>
                </c:pt>
                <c:pt idx="98">
                  <c:v>6.82</c:v>
                </c:pt>
                <c:pt idx="99">
                  <c:v>6.89</c:v>
                </c:pt>
                <c:pt idx="100">
                  <c:v>6.96</c:v>
                </c:pt>
                <c:pt idx="101">
                  <c:v>7.02</c:v>
                </c:pt>
                <c:pt idx="102">
                  <c:v>7.09</c:v>
                </c:pt>
                <c:pt idx="103">
                  <c:v>7.16</c:v>
                </c:pt>
                <c:pt idx="104">
                  <c:v>7.23</c:v>
                </c:pt>
                <c:pt idx="105">
                  <c:v>7.3</c:v>
                </c:pt>
                <c:pt idx="106">
                  <c:v>7.36</c:v>
                </c:pt>
                <c:pt idx="107">
                  <c:v>7.43</c:v>
                </c:pt>
                <c:pt idx="108">
                  <c:v>7.5</c:v>
                </c:pt>
                <c:pt idx="109">
                  <c:v>7.57</c:v>
                </c:pt>
                <c:pt idx="110">
                  <c:v>7.64</c:v>
                </c:pt>
                <c:pt idx="111">
                  <c:v>7.7</c:v>
                </c:pt>
                <c:pt idx="112">
                  <c:v>7.77</c:v>
                </c:pt>
                <c:pt idx="113">
                  <c:v>7.84</c:v>
                </c:pt>
                <c:pt idx="114">
                  <c:v>7.91</c:v>
                </c:pt>
                <c:pt idx="115">
                  <c:v>7.98</c:v>
                </c:pt>
                <c:pt idx="116">
                  <c:v>8.0399999999999991</c:v>
                </c:pt>
                <c:pt idx="117">
                  <c:v>8.11</c:v>
                </c:pt>
                <c:pt idx="118">
                  <c:v>8.18</c:v>
                </c:pt>
                <c:pt idx="119">
                  <c:v>8.25</c:v>
                </c:pt>
                <c:pt idx="120">
                  <c:v>8.32</c:v>
                </c:pt>
                <c:pt idx="121">
                  <c:v>8.3800000000000008</c:v>
                </c:pt>
                <c:pt idx="122">
                  <c:v>8.4499999999999993</c:v>
                </c:pt>
                <c:pt idx="123">
                  <c:v>8.52</c:v>
                </c:pt>
                <c:pt idx="124">
                  <c:v>8.59</c:v>
                </c:pt>
                <c:pt idx="125">
                  <c:v>8.66</c:v>
                </c:pt>
                <c:pt idx="126">
                  <c:v>8.7200000000000006</c:v>
                </c:pt>
                <c:pt idx="127">
                  <c:v>8.7899999999999991</c:v>
                </c:pt>
                <c:pt idx="128">
                  <c:v>8.86</c:v>
                </c:pt>
                <c:pt idx="129">
                  <c:v>8.93</c:v>
                </c:pt>
                <c:pt idx="130">
                  <c:v>9</c:v>
                </c:pt>
                <c:pt idx="131">
                  <c:v>9.06</c:v>
                </c:pt>
                <c:pt idx="132">
                  <c:v>9.1300000000000008</c:v>
                </c:pt>
                <c:pt idx="133">
                  <c:v>9.1999999999999993</c:v>
                </c:pt>
                <c:pt idx="134">
                  <c:v>9.27</c:v>
                </c:pt>
                <c:pt idx="135">
                  <c:v>9.34</c:v>
                </c:pt>
                <c:pt idx="136">
                  <c:v>9.4</c:v>
                </c:pt>
                <c:pt idx="137">
                  <c:v>9.4700000000000006</c:v>
                </c:pt>
                <c:pt idx="138">
                  <c:v>9.5399999999999991</c:v>
                </c:pt>
                <c:pt idx="139">
                  <c:v>9.61</c:v>
                </c:pt>
                <c:pt idx="140">
                  <c:v>9.68</c:v>
                </c:pt>
                <c:pt idx="141">
                  <c:v>9.74</c:v>
                </c:pt>
                <c:pt idx="142">
                  <c:v>9.81</c:v>
                </c:pt>
                <c:pt idx="143">
                  <c:v>9.8800000000000008</c:v>
                </c:pt>
              </c:numCache>
            </c:numRef>
          </c:xVal>
          <c:yVal>
            <c:numRef>
              <c:f>'30'!$B$3:$B$146</c:f>
              <c:numCache>
                <c:formatCode>General</c:formatCode>
                <c:ptCount val="144"/>
                <c:pt idx="0">
                  <c:v>-2.75</c:v>
                </c:pt>
                <c:pt idx="1">
                  <c:v>-2.75</c:v>
                </c:pt>
                <c:pt idx="2">
                  <c:v>-2.65</c:v>
                </c:pt>
                <c:pt idx="3">
                  <c:v>-2.75</c:v>
                </c:pt>
                <c:pt idx="4">
                  <c:v>-2.75</c:v>
                </c:pt>
                <c:pt idx="5">
                  <c:v>-2.75</c:v>
                </c:pt>
                <c:pt idx="6">
                  <c:v>-2.75</c:v>
                </c:pt>
                <c:pt idx="7">
                  <c:v>-2.75</c:v>
                </c:pt>
                <c:pt idx="8">
                  <c:v>-2.75</c:v>
                </c:pt>
                <c:pt idx="9">
                  <c:v>-2.75</c:v>
                </c:pt>
                <c:pt idx="10">
                  <c:v>-2.75</c:v>
                </c:pt>
                <c:pt idx="11">
                  <c:v>-2.75</c:v>
                </c:pt>
                <c:pt idx="12">
                  <c:v>-2.75</c:v>
                </c:pt>
                <c:pt idx="13">
                  <c:v>-2.4300000000000002</c:v>
                </c:pt>
                <c:pt idx="14">
                  <c:v>-1.32</c:v>
                </c:pt>
                <c:pt idx="15">
                  <c:v>0.89</c:v>
                </c:pt>
                <c:pt idx="16">
                  <c:v>3.75</c:v>
                </c:pt>
                <c:pt idx="17">
                  <c:v>7.3</c:v>
                </c:pt>
                <c:pt idx="18">
                  <c:v>11.39</c:v>
                </c:pt>
                <c:pt idx="19">
                  <c:v>15.45</c:v>
                </c:pt>
                <c:pt idx="20">
                  <c:v>19.87</c:v>
                </c:pt>
                <c:pt idx="21">
                  <c:v>24.52</c:v>
                </c:pt>
                <c:pt idx="22">
                  <c:v>28.72</c:v>
                </c:pt>
                <c:pt idx="23">
                  <c:v>32.92</c:v>
                </c:pt>
                <c:pt idx="24">
                  <c:v>36.89</c:v>
                </c:pt>
                <c:pt idx="25">
                  <c:v>40.75</c:v>
                </c:pt>
                <c:pt idx="26">
                  <c:v>44.18</c:v>
                </c:pt>
                <c:pt idx="27">
                  <c:v>47.27</c:v>
                </c:pt>
                <c:pt idx="28">
                  <c:v>50.26</c:v>
                </c:pt>
                <c:pt idx="29">
                  <c:v>52.69</c:v>
                </c:pt>
                <c:pt idx="30">
                  <c:v>55.12</c:v>
                </c:pt>
                <c:pt idx="31">
                  <c:v>57.2</c:v>
                </c:pt>
                <c:pt idx="32">
                  <c:v>59.19</c:v>
                </c:pt>
                <c:pt idx="33">
                  <c:v>60.85</c:v>
                </c:pt>
                <c:pt idx="34">
                  <c:v>62.39</c:v>
                </c:pt>
                <c:pt idx="35">
                  <c:v>63.83</c:v>
                </c:pt>
                <c:pt idx="36">
                  <c:v>64.94</c:v>
                </c:pt>
                <c:pt idx="37">
                  <c:v>66.05</c:v>
                </c:pt>
                <c:pt idx="38">
                  <c:v>66.930000000000007</c:v>
                </c:pt>
                <c:pt idx="39">
                  <c:v>67.7</c:v>
                </c:pt>
                <c:pt idx="40">
                  <c:v>68.59</c:v>
                </c:pt>
                <c:pt idx="41">
                  <c:v>69.25</c:v>
                </c:pt>
                <c:pt idx="42">
                  <c:v>69.8</c:v>
                </c:pt>
                <c:pt idx="43">
                  <c:v>70.36</c:v>
                </c:pt>
                <c:pt idx="44">
                  <c:v>70.790000000000006</c:v>
                </c:pt>
                <c:pt idx="45">
                  <c:v>71.239999999999995</c:v>
                </c:pt>
                <c:pt idx="46">
                  <c:v>71.67</c:v>
                </c:pt>
                <c:pt idx="47">
                  <c:v>72.010000000000005</c:v>
                </c:pt>
                <c:pt idx="48">
                  <c:v>72.33</c:v>
                </c:pt>
                <c:pt idx="49">
                  <c:v>72.680000000000007</c:v>
                </c:pt>
                <c:pt idx="50">
                  <c:v>73</c:v>
                </c:pt>
                <c:pt idx="51">
                  <c:v>73.33</c:v>
                </c:pt>
                <c:pt idx="52">
                  <c:v>73.77</c:v>
                </c:pt>
                <c:pt idx="53">
                  <c:v>73.989999999999995</c:v>
                </c:pt>
                <c:pt idx="54">
                  <c:v>74.44</c:v>
                </c:pt>
                <c:pt idx="55">
                  <c:v>74.650000000000006</c:v>
                </c:pt>
                <c:pt idx="56">
                  <c:v>75.09</c:v>
                </c:pt>
                <c:pt idx="57">
                  <c:v>75.53</c:v>
                </c:pt>
                <c:pt idx="58">
                  <c:v>75.98</c:v>
                </c:pt>
                <c:pt idx="59">
                  <c:v>76.42</c:v>
                </c:pt>
                <c:pt idx="60">
                  <c:v>76.959999999999994</c:v>
                </c:pt>
                <c:pt idx="61">
                  <c:v>77.650000000000006</c:v>
                </c:pt>
                <c:pt idx="62">
                  <c:v>78.19</c:v>
                </c:pt>
                <c:pt idx="63">
                  <c:v>79.08</c:v>
                </c:pt>
                <c:pt idx="64">
                  <c:v>79.849999999999994</c:v>
                </c:pt>
                <c:pt idx="65">
                  <c:v>80.849999999999994</c:v>
                </c:pt>
                <c:pt idx="66">
                  <c:v>81.96</c:v>
                </c:pt>
                <c:pt idx="67">
                  <c:v>83.16</c:v>
                </c:pt>
                <c:pt idx="68">
                  <c:v>84.49</c:v>
                </c:pt>
                <c:pt idx="69">
                  <c:v>86.92</c:v>
                </c:pt>
                <c:pt idx="70">
                  <c:v>88.58</c:v>
                </c:pt>
                <c:pt idx="71">
                  <c:v>90.33</c:v>
                </c:pt>
                <c:pt idx="72">
                  <c:v>92.66</c:v>
                </c:pt>
                <c:pt idx="73">
                  <c:v>100.22</c:v>
                </c:pt>
                <c:pt idx="74">
                  <c:v>100.22</c:v>
                </c:pt>
                <c:pt idx="75">
                  <c:v>100.22</c:v>
                </c:pt>
                <c:pt idx="76">
                  <c:v>100.22</c:v>
                </c:pt>
                <c:pt idx="77">
                  <c:v>100.22</c:v>
                </c:pt>
                <c:pt idx="78">
                  <c:v>100.22</c:v>
                </c:pt>
                <c:pt idx="79">
                  <c:v>100.22</c:v>
                </c:pt>
                <c:pt idx="80">
                  <c:v>100.22</c:v>
                </c:pt>
                <c:pt idx="81">
                  <c:v>100.22</c:v>
                </c:pt>
                <c:pt idx="82">
                  <c:v>100.22</c:v>
                </c:pt>
                <c:pt idx="83">
                  <c:v>100.22</c:v>
                </c:pt>
                <c:pt idx="84">
                  <c:v>100.22</c:v>
                </c:pt>
                <c:pt idx="85">
                  <c:v>100.22</c:v>
                </c:pt>
                <c:pt idx="86">
                  <c:v>100.22</c:v>
                </c:pt>
                <c:pt idx="87">
                  <c:v>100.22</c:v>
                </c:pt>
                <c:pt idx="88">
                  <c:v>100.22</c:v>
                </c:pt>
                <c:pt idx="89">
                  <c:v>100.22</c:v>
                </c:pt>
                <c:pt idx="90">
                  <c:v>100.22</c:v>
                </c:pt>
                <c:pt idx="91">
                  <c:v>100.22</c:v>
                </c:pt>
                <c:pt idx="92">
                  <c:v>100.22</c:v>
                </c:pt>
                <c:pt idx="93">
                  <c:v>100.22</c:v>
                </c:pt>
                <c:pt idx="94">
                  <c:v>100.22</c:v>
                </c:pt>
                <c:pt idx="95">
                  <c:v>100.22</c:v>
                </c:pt>
                <c:pt idx="96">
                  <c:v>97.41</c:v>
                </c:pt>
                <c:pt idx="97">
                  <c:v>90.66</c:v>
                </c:pt>
                <c:pt idx="98">
                  <c:v>88.01</c:v>
                </c:pt>
                <c:pt idx="99">
                  <c:v>84.71</c:v>
                </c:pt>
                <c:pt idx="100">
                  <c:v>80.400000000000006</c:v>
                </c:pt>
                <c:pt idx="101">
                  <c:v>75.53</c:v>
                </c:pt>
                <c:pt idx="102">
                  <c:v>70.569999999999993</c:v>
                </c:pt>
                <c:pt idx="103">
                  <c:v>65.17</c:v>
                </c:pt>
                <c:pt idx="104">
                  <c:v>59.97</c:v>
                </c:pt>
                <c:pt idx="105">
                  <c:v>54.45</c:v>
                </c:pt>
                <c:pt idx="106">
                  <c:v>48.91</c:v>
                </c:pt>
                <c:pt idx="107">
                  <c:v>42.85</c:v>
                </c:pt>
                <c:pt idx="108">
                  <c:v>37.119999999999997</c:v>
                </c:pt>
                <c:pt idx="109">
                  <c:v>31.15</c:v>
                </c:pt>
                <c:pt idx="110">
                  <c:v>25.3</c:v>
                </c:pt>
                <c:pt idx="111">
                  <c:v>19.55</c:v>
                </c:pt>
                <c:pt idx="112">
                  <c:v>14.36</c:v>
                </c:pt>
                <c:pt idx="113">
                  <c:v>10.050000000000001</c:v>
                </c:pt>
                <c:pt idx="114">
                  <c:v>6.84</c:v>
                </c:pt>
                <c:pt idx="115">
                  <c:v>4.42</c:v>
                </c:pt>
                <c:pt idx="116">
                  <c:v>3.09</c:v>
                </c:pt>
                <c:pt idx="117">
                  <c:v>1.99</c:v>
                </c:pt>
                <c:pt idx="118">
                  <c:v>1.1100000000000001</c:v>
                </c:pt>
                <c:pt idx="119">
                  <c:v>0.33</c:v>
                </c:pt>
                <c:pt idx="120">
                  <c:v>-0.11</c:v>
                </c:pt>
                <c:pt idx="121">
                  <c:v>-0.44</c:v>
                </c:pt>
                <c:pt idx="122">
                  <c:v>-0.89</c:v>
                </c:pt>
                <c:pt idx="123">
                  <c:v>-1.32</c:v>
                </c:pt>
                <c:pt idx="124">
                  <c:v>-1.76</c:v>
                </c:pt>
                <c:pt idx="125">
                  <c:v>-2.31</c:v>
                </c:pt>
                <c:pt idx="126">
                  <c:v>-2.97</c:v>
                </c:pt>
                <c:pt idx="127">
                  <c:v>-3.52</c:v>
                </c:pt>
                <c:pt idx="128">
                  <c:v>-4.09</c:v>
                </c:pt>
                <c:pt idx="129">
                  <c:v>-4.1900000000000004</c:v>
                </c:pt>
                <c:pt idx="130">
                  <c:v>-4.1900000000000004</c:v>
                </c:pt>
                <c:pt idx="131">
                  <c:v>-4.1900000000000004</c:v>
                </c:pt>
                <c:pt idx="132">
                  <c:v>-4.41</c:v>
                </c:pt>
                <c:pt idx="133">
                  <c:v>-4.8600000000000003</c:v>
                </c:pt>
                <c:pt idx="134">
                  <c:v>-5.18</c:v>
                </c:pt>
                <c:pt idx="135">
                  <c:v>-5.4</c:v>
                </c:pt>
                <c:pt idx="136">
                  <c:v>-5.4</c:v>
                </c:pt>
                <c:pt idx="137">
                  <c:v>-5.08</c:v>
                </c:pt>
                <c:pt idx="138">
                  <c:v>-4.96</c:v>
                </c:pt>
                <c:pt idx="139">
                  <c:v>-4.8600000000000003</c:v>
                </c:pt>
                <c:pt idx="140">
                  <c:v>-4.8600000000000003</c:v>
                </c:pt>
                <c:pt idx="141">
                  <c:v>-4.8600000000000003</c:v>
                </c:pt>
                <c:pt idx="142">
                  <c:v>-4.74</c:v>
                </c:pt>
                <c:pt idx="143">
                  <c:v>-4.51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A-4ED9-8D79-B5063235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0.43</c:v>
                </c:pt>
                <c:pt idx="8">
                  <c:v>0.5</c:v>
                </c:pt>
                <c:pt idx="9">
                  <c:v>0.56999999999999995</c:v>
                </c:pt>
                <c:pt idx="10">
                  <c:v>0.64</c:v>
                </c:pt>
                <c:pt idx="11">
                  <c:v>0.71</c:v>
                </c:pt>
                <c:pt idx="12">
                  <c:v>0.78</c:v>
                </c:pt>
                <c:pt idx="13">
                  <c:v>0.85</c:v>
                </c:pt>
                <c:pt idx="14">
                  <c:v>0.92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1.98</c:v>
                </c:pt>
                <c:pt idx="30">
                  <c:v>2.0499999999999998</c:v>
                </c:pt>
                <c:pt idx="31">
                  <c:v>2.12</c:v>
                </c:pt>
                <c:pt idx="32">
                  <c:v>2.19</c:v>
                </c:pt>
                <c:pt idx="33">
                  <c:v>2.2599999999999998</c:v>
                </c:pt>
                <c:pt idx="34">
                  <c:v>2.33</c:v>
                </c:pt>
                <c:pt idx="35">
                  <c:v>2.4</c:v>
                </c:pt>
                <c:pt idx="36">
                  <c:v>2.4700000000000002</c:v>
                </c:pt>
                <c:pt idx="37">
                  <c:v>2.54</c:v>
                </c:pt>
                <c:pt idx="38">
                  <c:v>2.61</c:v>
                </c:pt>
                <c:pt idx="39">
                  <c:v>2.68</c:v>
                </c:pt>
                <c:pt idx="40">
                  <c:v>2.75</c:v>
                </c:pt>
                <c:pt idx="41">
                  <c:v>2.82</c:v>
                </c:pt>
                <c:pt idx="42">
                  <c:v>2.9</c:v>
                </c:pt>
                <c:pt idx="43">
                  <c:v>2.97</c:v>
                </c:pt>
                <c:pt idx="44">
                  <c:v>3.04</c:v>
                </c:pt>
                <c:pt idx="45">
                  <c:v>3.11</c:v>
                </c:pt>
                <c:pt idx="46">
                  <c:v>3.18</c:v>
                </c:pt>
                <c:pt idx="47">
                  <c:v>3.25</c:v>
                </c:pt>
                <c:pt idx="48">
                  <c:v>3.32</c:v>
                </c:pt>
                <c:pt idx="49">
                  <c:v>3.39</c:v>
                </c:pt>
                <c:pt idx="50">
                  <c:v>3.46</c:v>
                </c:pt>
                <c:pt idx="51">
                  <c:v>3.53</c:v>
                </c:pt>
                <c:pt idx="52">
                  <c:v>3.6</c:v>
                </c:pt>
                <c:pt idx="53">
                  <c:v>3.67</c:v>
                </c:pt>
                <c:pt idx="54">
                  <c:v>3.74</c:v>
                </c:pt>
                <c:pt idx="55">
                  <c:v>3.81</c:v>
                </c:pt>
                <c:pt idx="56">
                  <c:v>3.88</c:v>
                </c:pt>
                <c:pt idx="57">
                  <c:v>3.95</c:v>
                </c:pt>
                <c:pt idx="58">
                  <c:v>4.0199999999999996</c:v>
                </c:pt>
                <c:pt idx="59">
                  <c:v>4.09</c:v>
                </c:pt>
                <c:pt idx="60">
                  <c:v>4.16</c:v>
                </c:pt>
                <c:pt idx="61">
                  <c:v>4.2300000000000004</c:v>
                </c:pt>
                <c:pt idx="62">
                  <c:v>4.3099999999999996</c:v>
                </c:pt>
                <c:pt idx="63">
                  <c:v>4.38</c:v>
                </c:pt>
                <c:pt idx="64">
                  <c:v>4.45</c:v>
                </c:pt>
                <c:pt idx="65">
                  <c:v>4.5199999999999996</c:v>
                </c:pt>
                <c:pt idx="66">
                  <c:v>4.59</c:v>
                </c:pt>
                <c:pt idx="67">
                  <c:v>4.66</c:v>
                </c:pt>
                <c:pt idx="68">
                  <c:v>4.7300000000000004</c:v>
                </c:pt>
                <c:pt idx="69">
                  <c:v>4.8</c:v>
                </c:pt>
                <c:pt idx="70">
                  <c:v>4.87</c:v>
                </c:pt>
                <c:pt idx="71">
                  <c:v>4.9400000000000004</c:v>
                </c:pt>
                <c:pt idx="72">
                  <c:v>5.01</c:v>
                </c:pt>
                <c:pt idx="73">
                  <c:v>5.08</c:v>
                </c:pt>
                <c:pt idx="74">
                  <c:v>5.15</c:v>
                </c:pt>
                <c:pt idx="75">
                  <c:v>5.22</c:v>
                </c:pt>
                <c:pt idx="76">
                  <c:v>5.29</c:v>
                </c:pt>
                <c:pt idx="77">
                  <c:v>5.36</c:v>
                </c:pt>
                <c:pt idx="78">
                  <c:v>5.43</c:v>
                </c:pt>
                <c:pt idx="79">
                  <c:v>5.5</c:v>
                </c:pt>
                <c:pt idx="80">
                  <c:v>5.57</c:v>
                </c:pt>
                <c:pt idx="81">
                  <c:v>5.65</c:v>
                </c:pt>
                <c:pt idx="82">
                  <c:v>5.72</c:v>
                </c:pt>
                <c:pt idx="83">
                  <c:v>5.79</c:v>
                </c:pt>
                <c:pt idx="84">
                  <c:v>5.86</c:v>
                </c:pt>
                <c:pt idx="85">
                  <c:v>5.93</c:v>
                </c:pt>
                <c:pt idx="86">
                  <c:v>6</c:v>
                </c:pt>
                <c:pt idx="87">
                  <c:v>6.07</c:v>
                </c:pt>
                <c:pt idx="88">
                  <c:v>6.14</c:v>
                </c:pt>
                <c:pt idx="89">
                  <c:v>6.21</c:v>
                </c:pt>
                <c:pt idx="90">
                  <c:v>6.28</c:v>
                </c:pt>
                <c:pt idx="91">
                  <c:v>6.35</c:v>
                </c:pt>
                <c:pt idx="92">
                  <c:v>6.42</c:v>
                </c:pt>
                <c:pt idx="93">
                  <c:v>6.49</c:v>
                </c:pt>
                <c:pt idx="94">
                  <c:v>6.56</c:v>
                </c:pt>
                <c:pt idx="95">
                  <c:v>6.63</c:v>
                </c:pt>
                <c:pt idx="96">
                  <c:v>6.7</c:v>
                </c:pt>
                <c:pt idx="97">
                  <c:v>6.77</c:v>
                </c:pt>
                <c:pt idx="98">
                  <c:v>6.84</c:v>
                </c:pt>
                <c:pt idx="99">
                  <c:v>6.92</c:v>
                </c:pt>
                <c:pt idx="100">
                  <c:v>6.99</c:v>
                </c:pt>
                <c:pt idx="101">
                  <c:v>7.06</c:v>
                </c:pt>
                <c:pt idx="102">
                  <c:v>7.13</c:v>
                </c:pt>
                <c:pt idx="103">
                  <c:v>7.2</c:v>
                </c:pt>
                <c:pt idx="104">
                  <c:v>7.27</c:v>
                </c:pt>
                <c:pt idx="105">
                  <c:v>7.34</c:v>
                </c:pt>
                <c:pt idx="106">
                  <c:v>7.41</c:v>
                </c:pt>
                <c:pt idx="107">
                  <c:v>7.49</c:v>
                </c:pt>
                <c:pt idx="108">
                  <c:v>7.56</c:v>
                </c:pt>
                <c:pt idx="109">
                  <c:v>7.63</c:v>
                </c:pt>
                <c:pt idx="110">
                  <c:v>7.7</c:v>
                </c:pt>
                <c:pt idx="111">
                  <c:v>7.77</c:v>
                </c:pt>
                <c:pt idx="112">
                  <c:v>7.84</c:v>
                </c:pt>
                <c:pt idx="113">
                  <c:v>7.91</c:v>
                </c:pt>
                <c:pt idx="114">
                  <c:v>7.98</c:v>
                </c:pt>
                <c:pt idx="115">
                  <c:v>8.0500000000000007</c:v>
                </c:pt>
                <c:pt idx="116">
                  <c:v>8.1199999999999992</c:v>
                </c:pt>
                <c:pt idx="117">
                  <c:v>8.19</c:v>
                </c:pt>
                <c:pt idx="118">
                  <c:v>8.26</c:v>
                </c:pt>
                <c:pt idx="119">
                  <c:v>8.33</c:v>
                </c:pt>
                <c:pt idx="120">
                  <c:v>8.4</c:v>
                </c:pt>
                <c:pt idx="121">
                  <c:v>8.4700000000000006</c:v>
                </c:pt>
                <c:pt idx="122">
                  <c:v>8.5399999999999991</c:v>
                </c:pt>
                <c:pt idx="123">
                  <c:v>8.61</c:v>
                </c:pt>
                <c:pt idx="124">
                  <c:v>8.68</c:v>
                </c:pt>
                <c:pt idx="125">
                  <c:v>8.75</c:v>
                </c:pt>
                <c:pt idx="126">
                  <c:v>8.83</c:v>
                </c:pt>
                <c:pt idx="127">
                  <c:v>8.9</c:v>
                </c:pt>
                <c:pt idx="128">
                  <c:v>8.9700000000000006</c:v>
                </c:pt>
                <c:pt idx="129">
                  <c:v>9.0399999999999991</c:v>
                </c:pt>
                <c:pt idx="130">
                  <c:v>9.11</c:v>
                </c:pt>
                <c:pt idx="131">
                  <c:v>9.18</c:v>
                </c:pt>
                <c:pt idx="132">
                  <c:v>9.25</c:v>
                </c:pt>
                <c:pt idx="133">
                  <c:v>9.32</c:v>
                </c:pt>
                <c:pt idx="134">
                  <c:v>9.39</c:v>
                </c:pt>
                <c:pt idx="135">
                  <c:v>9.4600000000000009</c:v>
                </c:pt>
                <c:pt idx="136">
                  <c:v>9.5299999999999994</c:v>
                </c:pt>
                <c:pt idx="137">
                  <c:v>9.6</c:v>
                </c:pt>
                <c:pt idx="138">
                  <c:v>9.67</c:v>
                </c:pt>
                <c:pt idx="139">
                  <c:v>9.74</c:v>
                </c:pt>
                <c:pt idx="140">
                  <c:v>9.81</c:v>
                </c:pt>
                <c:pt idx="141">
                  <c:v>9.8800000000000008</c:v>
                </c:pt>
                <c:pt idx="142">
                  <c:v>9.9600000000000009</c:v>
                </c:pt>
              </c:numCache>
            </c:numRef>
          </c:xVal>
          <c:yVal>
            <c:numRef>
              <c:f>'30 Eq'!$B$3:$B$146</c:f>
              <c:numCache>
                <c:formatCode>General</c:formatCode>
                <c:ptCount val="144"/>
                <c:pt idx="0">
                  <c:v>29.27</c:v>
                </c:pt>
                <c:pt idx="1">
                  <c:v>29.27</c:v>
                </c:pt>
                <c:pt idx="2">
                  <c:v>29.27</c:v>
                </c:pt>
                <c:pt idx="3">
                  <c:v>29.27</c:v>
                </c:pt>
                <c:pt idx="4">
                  <c:v>29.27</c:v>
                </c:pt>
                <c:pt idx="5">
                  <c:v>29.15</c:v>
                </c:pt>
                <c:pt idx="6">
                  <c:v>29.27</c:v>
                </c:pt>
                <c:pt idx="7">
                  <c:v>29.27</c:v>
                </c:pt>
                <c:pt idx="8">
                  <c:v>29.27</c:v>
                </c:pt>
                <c:pt idx="9">
                  <c:v>29.27</c:v>
                </c:pt>
                <c:pt idx="10">
                  <c:v>29.27</c:v>
                </c:pt>
                <c:pt idx="11">
                  <c:v>29.27</c:v>
                </c:pt>
                <c:pt idx="12">
                  <c:v>29.27</c:v>
                </c:pt>
                <c:pt idx="13">
                  <c:v>29.27</c:v>
                </c:pt>
                <c:pt idx="14">
                  <c:v>29.27</c:v>
                </c:pt>
                <c:pt idx="15">
                  <c:v>29.27</c:v>
                </c:pt>
                <c:pt idx="16">
                  <c:v>29.27</c:v>
                </c:pt>
                <c:pt idx="17">
                  <c:v>29.27</c:v>
                </c:pt>
                <c:pt idx="18">
                  <c:v>29.27</c:v>
                </c:pt>
                <c:pt idx="19">
                  <c:v>29.27</c:v>
                </c:pt>
                <c:pt idx="20">
                  <c:v>29.27</c:v>
                </c:pt>
                <c:pt idx="21">
                  <c:v>29.27</c:v>
                </c:pt>
                <c:pt idx="22">
                  <c:v>29.27</c:v>
                </c:pt>
                <c:pt idx="23">
                  <c:v>29.15</c:v>
                </c:pt>
                <c:pt idx="24">
                  <c:v>28.93</c:v>
                </c:pt>
                <c:pt idx="25">
                  <c:v>28.61</c:v>
                </c:pt>
                <c:pt idx="26">
                  <c:v>28.05</c:v>
                </c:pt>
                <c:pt idx="27">
                  <c:v>27.61</c:v>
                </c:pt>
                <c:pt idx="28">
                  <c:v>26.84</c:v>
                </c:pt>
                <c:pt idx="29">
                  <c:v>26.3</c:v>
                </c:pt>
                <c:pt idx="30">
                  <c:v>25.73</c:v>
                </c:pt>
                <c:pt idx="31">
                  <c:v>25.3</c:v>
                </c:pt>
                <c:pt idx="32">
                  <c:v>24.96</c:v>
                </c:pt>
                <c:pt idx="33">
                  <c:v>24.96</c:v>
                </c:pt>
                <c:pt idx="34">
                  <c:v>24.85</c:v>
                </c:pt>
                <c:pt idx="35">
                  <c:v>24.85</c:v>
                </c:pt>
                <c:pt idx="36">
                  <c:v>24.85</c:v>
                </c:pt>
                <c:pt idx="37">
                  <c:v>24.85</c:v>
                </c:pt>
                <c:pt idx="38">
                  <c:v>24.96</c:v>
                </c:pt>
                <c:pt idx="39">
                  <c:v>24.96</c:v>
                </c:pt>
                <c:pt idx="40">
                  <c:v>24.96</c:v>
                </c:pt>
                <c:pt idx="41">
                  <c:v>25.08</c:v>
                </c:pt>
                <c:pt idx="42">
                  <c:v>25.08</c:v>
                </c:pt>
                <c:pt idx="43">
                  <c:v>25.18</c:v>
                </c:pt>
                <c:pt idx="44">
                  <c:v>25.18</c:v>
                </c:pt>
                <c:pt idx="45">
                  <c:v>25.18</c:v>
                </c:pt>
                <c:pt idx="46">
                  <c:v>25.3</c:v>
                </c:pt>
                <c:pt idx="47">
                  <c:v>25.3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25.41</c:v>
                </c:pt>
                <c:pt idx="52">
                  <c:v>25.3</c:v>
                </c:pt>
                <c:pt idx="53">
                  <c:v>25.41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25.3</c:v>
                </c:pt>
                <c:pt idx="59">
                  <c:v>25.3</c:v>
                </c:pt>
                <c:pt idx="60">
                  <c:v>25.18</c:v>
                </c:pt>
                <c:pt idx="61">
                  <c:v>24.96</c:v>
                </c:pt>
                <c:pt idx="62">
                  <c:v>24.74</c:v>
                </c:pt>
                <c:pt idx="63">
                  <c:v>24.41</c:v>
                </c:pt>
                <c:pt idx="64">
                  <c:v>24.08</c:v>
                </c:pt>
                <c:pt idx="65">
                  <c:v>23.87</c:v>
                </c:pt>
                <c:pt idx="66">
                  <c:v>23.75</c:v>
                </c:pt>
                <c:pt idx="67">
                  <c:v>23.64</c:v>
                </c:pt>
                <c:pt idx="68">
                  <c:v>23.53</c:v>
                </c:pt>
                <c:pt idx="69">
                  <c:v>23.64</c:v>
                </c:pt>
                <c:pt idx="70">
                  <c:v>23.64</c:v>
                </c:pt>
                <c:pt idx="71">
                  <c:v>23.75</c:v>
                </c:pt>
                <c:pt idx="72">
                  <c:v>23.87</c:v>
                </c:pt>
                <c:pt idx="73">
                  <c:v>23.97</c:v>
                </c:pt>
                <c:pt idx="74">
                  <c:v>24.08</c:v>
                </c:pt>
                <c:pt idx="75">
                  <c:v>24.19</c:v>
                </c:pt>
                <c:pt idx="76">
                  <c:v>24.31</c:v>
                </c:pt>
                <c:pt idx="77">
                  <c:v>24.41</c:v>
                </c:pt>
                <c:pt idx="78">
                  <c:v>24.64</c:v>
                </c:pt>
                <c:pt idx="79">
                  <c:v>24.64</c:v>
                </c:pt>
                <c:pt idx="80">
                  <c:v>24.85</c:v>
                </c:pt>
                <c:pt idx="81">
                  <c:v>24.85</c:v>
                </c:pt>
                <c:pt idx="82">
                  <c:v>24.96</c:v>
                </c:pt>
                <c:pt idx="83">
                  <c:v>24.96</c:v>
                </c:pt>
                <c:pt idx="84">
                  <c:v>25.08</c:v>
                </c:pt>
                <c:pt idx="85">
                  <c:v>25.08</c:v>
                </c:pt>
                <c:pt idx="86">
                  <c:v>25.08</c:v>
                </c:pt>
                <c:pt idx="87">
                  <c:v>25.08</c:v>
                </c:pt>
                <c:pt idx="88">
                  <c:v>25.08</c:v>
                </c:pt>
                <c:pt idx="89">
                  <c:v>25.08</c:v>
                </c:pt>
                <c:pt idx="90">
                  <c:v>25.08</c:v>
                </c:pt>
                <c:pt idx="91">
                  <c:v>25.08</c:v>
                </c:pt>
                <c:pt idx="92">
                  <c:v>25.3</c:v>
                </c:pt>
                <c:pt idx="93">
                  <c:v>25.95</c:v>
                </c:pt>
                <c:pt idx="94">
                  <c:v>26.84</c:v>
                </c:pt>
                <c:pt idx="95">
                  <c:v>28.16</c:v>
                </c:pt>
                <c:pt idx="96">
                  <c:v>29.27</c:v>
                </c:pt>
                <c:pt idx="97">
                  <c:v>30.49</c:v>
                </c:pt>
                <c:pt idx="98">
                  <c:v>31.47</c:v>
                </c:pt>
                <c:pt idx="99">
                  <c:v>32.36</c:v>
                </c:pt>
                <c:pt idx="100">
                  <c:v>32.799999999999997</c:v>
                </c:pt>
                <c:pt idx="101">
                  <c:v>33.01</c:v>
                </c:pt>
                <c:pt idx="102">
                  <c:v>33.24</c:v>
                </c:pt>
                <c:pt idx="103">
                  <c:v>33.24</c:v>
                </c:pt>
                <c:pt idx="104">
                  <c:v>33.35</c:v>
                </c:pt>
                <c:pt idx="105">
                  <c:v>33.24</c:v>
                </c:pt>
                <c:pt idx="106">
                  <c:v>33.130000000000003</c:v>
                </c:pt>
                <c:pt idx="107">
                  <c:v>32.92</c:v>
                </c:pt>
                <c:pt idx="108">
                  <c:v>32.57</c:v>
                </c:pt>
                <c:pt idx="109">
                  <c:v>32.47</c:v>
                </c:pt>
                <c:pt idx="110">
                  <c:v>32.24</c:v>
                </c:pt>
                <c:pt idx="111">
                  <c:v>31.92</c:v>
                </c:pt>
                <c:pt idx="112">
                  <c:v>31.47</c:v>
                </c:pt>
                <c:pt idx="113">
                  <c:v>31.26</c:v>
                </c:pt>
                <c:pt idx="114">
                  <c:v>30.93</c:v>
                </c:pt>
                <c:pt idx="115">
                  <c:v>30.58</c:v>
                </c:pt>
                <c:pt idx="116">
                  <c:v>30.26</c:v>
                </c:pt>
                <c:pt idx="117">
                  <c:v>29.93</c:v>
                </c:pt>
                <c:pt idx="118">
                  <c:v>29.59</c:v>
                </c:pt>
                <c:pt idx="119">
                  <c:v>29.38</c:v>
                </c:pt>
                <c:pt idx="120">
                  <c:v>29.04</c:v>
                </c:pt>
                <c:pt idx="121">
                  <c:v>28.82</c:v>
                </c:pt>
                <c:pt idx="122">
                  <c:v>28.61</c:v>
                </c:pt>
                <c:pt idx="123">
                  <c:v>28.5</c:v>
                </c:pt>
                <c:pt idx="124">
                  <c:v>28.38</c:v>
                </c:pt>
                <c:pt idx="125">
                  <c:v>28.27</c:v>
                </c:pt>
                <c:pt idx="126">
                  <c:v>28.16</c:v>
                </c:pt>
                <c:pt idx="127">
                  <c:v>28.16</c:v>
                </c:pt>
                <c:pt idx="128">
                  <c:v>28.16</c:v>
                </c:pt>
                <c:pt idx="129">
                  <c:v>28.16</c:v>
                </c:pt>
                <c:pt idx="130">
                  <c:v>28.16</c:v>
                </c:pt>
                <c:pt idx="131">
                  <c:v>28.16</c:v>
                </c:pt>
                <c:pt idx="132">
                  <c:v>28.16</c:v>
                </c:pt>
                <c:pt idx="133">
                  <c:v>28.16</c:v>
                </c:pt>
                <c:pt idx="134">
                  <c:v>28.16</c:v>
                </c:pt>
                <c:pt idx="135">
                  <c:v>28.16</c:v>
                </c:pt>
                <c:pt idx="136">
                  <c:v>28.38</c:v>
                </c:pt>
                <c:pt idx="137">
                  <c:v>28.5</c:v>
                </c:pt>
                <c:pt idx="138">
                  <c:v>28.72</c:v>
                </c:pt>
                <c:pt idx="139">
                  <c:v>28.82</c:v>
                </c:pt>
                <c:pt idx="140">
                  <c:v>29.04</c:v>
                </c:pt>
                <c:pt idx="141">
                  <c:v>29.04</c:v>
                </c:pt>
                <c:pt idx="142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E-4146-9A23-FAB21DAE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'30'!$P$3:$P$61</c:f>
              <c:numCache>
                <c:formatCode>General</c:formatCode>
                <c:ptCount val="59"/>
                <c:pt idx="0">
                  <c:v>-1.32</c:v>
                </c:pt>
                <c:pt idx="1">
                  <c:v>0.89</c:v>
                </c:pt>
                <c:pt idx="2">
                  <c:v>3.75</c:v>
                </c:pt>
                <c:pt idx="3">
                  <c:v>7.3</c:v>
                </c:pt>
                <c:pt idx="4">
                  <c:v>11.39</c:v>
                </c:pt>
                <c:pt idx="5">
                  <c:v>15.45</c:v>
                </c:pt>
                <c:pt idx="6">
                  <c:v>19.87</c:v>
                </c:pt>
                <c:pt idx="7">
                  <c:v>24.52</c:v>
                </c:pt>
                <c:pt idx="8">
                  <c:v>28.72</c:v>
                </c:pt>
                <c:pt idx="9">
                  <c:v>32.92</c:v>
                </c:pt>
                <c:pt idx="10">
                  <c:v>36.89</c:v>
                </c:pt>
                <c:pt idx="11">
                  <c:v>40.75</c:v>
                </c:pt>
                <c:pt idx="12">
                  <c:v>44.18</c:v>
                </c:pt>
                <c:pt idx="13">
                  <c:v>47.27</c:v>
                </c:pt>
                <c:pt idx="14">
                  <c:v>50.26</c:v>
                </c:pt>
                <c:pt idx="15">
                  <c:v>52.69</c:v>
                </c:pt>
                <c:pt idx="16">
                  <c:v>55.12</c:v>
                </c:pt>
                <c:pt idx="17">
                  <c:v>57.2</c:v>
                </c:pt>
                <c:pt idx="18">
                  <c:v>59.19</c:v>
                </c:pt>
                <c:pt idx="19">
                  <c:v>60.85</c:v>
                </c:pt>
                <c:pt idx="20">
                  <c:v>62.39</c:v>
                </c:pt>
                <c:pt idx="21">
                  <c:v>63.83</c:v>
                </c:pt>
                <c:pt idx="22">
                  <c:v>64.94</c:v>
                </c:pt>
                <c:pt idx="23">
                  <c:v>66.05</c:v>
                </c:pt>
                <c:pt idx="24">
                  <c:v>66.930000000000007</c:v>
                </c:pt>
                <c:pt idx="25">
                  <c:v>67.7</c:v>
                </c:pt>
                <c:pt idx="26">
                  <c:v>68.59</c:v>
                </c:pt>
                <c:pt idx="27">
                  <c:v>69.25</c:v>
                </c:pt>
                <c:pt idx="28">
                  <c:v>69.8</c:v>
                </c:pt>
                <c:pt idx="29">
                  <c:v>70.36</c:v>
                </c:pt>
                <c:pt idx="30">
                  <c:v>70.790000000000006</c:v>
                </c:pt>
                <c:pt idx="31">
                  <c:v>71.239999999999995</c:v>
                </c:pt>
                <c:pt idx="32">
                  <c:v>71.67</c:v>
                </c:pt>
                <c:pt idx="33">
                  <c:v>72.010000000000005</c:v>
                </c:pt>
                <c:pt idx="34">
                  <c:v>72.33</c:v>
                </c:pt>
                <c:pt idx="35">
                  <c:v>72.680000000000007</c:v>
                </c:pt>
                <c:pt idx="36">
                  <c:v>73</c:v>
                </c:pt>
                <c:pt idx="37">
                  <c:v>73.33</c:v>
                </c:pt>
                <c:pt idx="38">
                  <c:v>73.77</c:v>
                </c:pt>
                <c:pt idx="39">
                  <c:v>73.989999999999995</c:v>
                </c:pt>
                <c:pt idx="40">
                  <c:v>74.44</c:v>
                </c:pt>
                <c:pt idx="41">
                  <c:v>74.650000000000006</c:v>
                </c:pt>
                <c:pt idx="42">
                  <c:v>75.09</c:v>
                </c:pt>
                <c:pt idx="43">
                  <c:v>75.53</c:v>
                </c:pt>
                <c:pt idx="44">
                  <c:v>75.98</c:v>
                </c:pt>
                <c:pt idx="45">
                  <c:v>76.42</c:v>
                </c:pt>
                <c:pt idx="46">
                  <c:v>76.959999999999994</c:v>
                </c:pt>
                <c:pt idx="47">
                  <c:v>77.650000000000006</c:v>
                </c:pt>
                <c:pt idx="48">
                  <c:v>78.19</c:v>
                </c:pt>
                <c:pt idx="49">
                  <c:v>79.08</c:v>
                </c:pt>
                <c:pt idx="50">
                  <c:v>79.849999999999994</c:v>
                </c:pt>
                <c:pt idx="51">
                  <c:v>80.849999999999994</c:v>
                </c:pt>
                <c:pt idx="52">
                  <c:v>81.96</c:v>
                </c:pt>
                <c:pt idx="53">
                  <c:v>83.16</c:v>
                </c:pt>
                <c:pt idx="54">
                  <c:v>84.49</c:v>
                </c:pt>
                <c:pt idx="55">
                  <c:v>86.92</c:v>
                </c:pt>
                <c:pt idx="56">
                  <c:v>88.58</c:v>
                </c:pt>
                <c:pt idx="57">
                  <c:v>90.33</c:v>
                </c:pt>
                <c:pt idx="58">
                  <c:v>92.66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7-4EEC-9A62-DAAA86D7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'30'!$U$3:$U$61</c:f>
              <c:numCache>
                <c:formatCode>0.00</c:formatCode>
                <c:ptCount val="59"/>
                <c:pt idx="0">
                  <c:v>7.745448550184669</c:v>
                </c:pt>
                <c:pt idx="1">
                  <c:v>6.8332500939229348</c:v>
                </c:pt>
                <c:pt idx="2">
                  <c:v>5.7268738415042577</c:v>
                </c:pt>
                <c:pt idx="3">
                  <c:v>4.4696161973342399</c:v>
                </c:pt>
                <c:pt idx="4">
                  <c:v>3.1794693492297625</c:v>
                </c:pt>
                <c:pt idx="5">
                  <c:v>2.0645789097859009</c:v>
                </c:pt>
                <c:pt idx="6">
                  <c:v>1.0353634487667627</c:v>
                </c:pt>
                <c:pt idx="7">
                  <c:v>0.15519909577482238</c:v>
                </c:pt>
                <c:pt idx="8">
                  <c:v>-0.46675203883746264</c:v>
                </c:pt>
                <c:pt idx="9">
                  <c:v>-0.93057382331359051</c:v>
                </c:pt>
                <c:pt idx="10">
                  <c:v>-1.2297192174754876</c:v>
                </c:pt>
                <c:pt idx="11">
                  <c:v>-1.3969659397098049</c:v>
                </c:pt>
                <c:pt idx="12">
                  <c:v>-1.448548861974345</c:v>
                </c:pt>
                <c:pt idx="13">
                  <c:v>-1.4210199669549937</c:v>
                </c:pt>
                <c:pt idx="14">
                  <c:v>-1.3312842165162202</c:v>
                </c:pt>
                <c:pt idx="15">
                  <c:v>-1.2151418166681118</c:v>
                </c:pt>
                <c:pt idx="16">
                  <c:v>-1.0624036636410814</c:v>
                </c:pt>
                <c:pt idx="17">
                  <c:v>-0.90415877599389205</c:v>
                </c:pt>
                <c:pt idx="18">
                  <c:v>-0.73031138536520857</c:v>
                </c:pt>
                <c:pt idx="19">
                  <c:v>-0.56937519361379785</c:v>
                </c:pt>
                <c:pt idx="20">
                  <c:v>-0.40778466159071947</c:v>
                </c:pt>
                <c:pt idx="21">
                  <c:v>-0.24650743767571726</c:v>
                </c:pt>
                <c:pt idx="22">
                  <c:v>-0.11578189159103935</c:v>
                </c:pt>
                <c:pt idx="23">
                  <c:v>2.0280370055328234E-2</c:v>
                </c:pt>
                <c:pt idx="24">
                  <c:v>0.13179525306852291</c:v>
                </c:pt>
                <c:pt idx="25">
                  <c:v>0.23192015500036689</c:v>
                </c:pt>
                <c:pt idx="26">
                  <c:v>0.35051048913437022</c:v>
                </c:pt>
                <c:pt idx="27">
                  <c:v>0.44036980218436028</c:v>
                </c:pt>
                <c:pt idx="28">
                  <c:v>0.51646017251308685</c:v>
                </c:pt>
                <c:pt idx="29">
                  <c:v>0.59503129734792459</c:v>
                </c:pt>
                <c:pt idx="30">
                  <c:v>0.65609584204694293</c:v>
                </c:pt>
                <c:pt idx="31">
                  <c:v>0.72066659912948339</c:v>
                </c:pt>
                <c:pt idx="32">
                  <c:v>0.78299000217270276</c:v>
                </c:pt>
                <c:pt idx="33">
                  <c:v>0.83269061941561873</c:v>
                </c:pt>
                <c:pt idx="34">
                  <c:v>0.87980131758255276</c:v>
                </c:pt>
                <c:pt idx="35">
                  <c:v>0.93169239176872765</c:v>
                </c:pt>
                <c:pt idx="36">
                  <c:v>0.97946220733391876</c:v>
                </c:pt>
                <c:pt idx="37">
                  <c:v>1.0290454331468801</c:v>
                </c:pt>
                <c:pt idx="38">
                  <c:v>1.0956522738350376</c:v>
                </c:pt>
                <c:pt idx="39">
                  <c:v>1.129164110689592</c:v>
                </c:pt>
                <c:pt idx="40">
                  <c:v>1.1981342514106554</c:v>
                </c:pt>
                <c:pt idx="41">
                  <c:v>1.2305113722100192</c:v>
                </c:pt>
                <c:pt idx="42">
                  <c:v>1.2987343699620197</c:v>
                </c:pt>
                <c:pt idx="43">
                  <c:v>1.3674667747127955</c:v>
                </c:pt>
                <c:pt idx="44">
                  <c:v>1.4382728568957415</c:v>
                </c:pt>
                <c:pt idx="45">
                  <c:v>1.5079906628593704</c:v>
                </c:pt>
                <c:pt idx="46">
                  <c:v>1.5941872398941719</c:v>
                </c:pt>
                <c:pt idx="47">
                  <c:v>1.7053027471571598</c:v>
                </c:pt>
                <c:pt idx="48">
                  <c:v>1.7929919781552028</c:v>
                </c:pt>
                <c:pt idx="49">
                  <c:v>1.9388357052894136</c:v>
                </c:pt>
                <c:pt idx="50">
                  <c:v>2.066257667985913</c:v>
                </c:pt>
                <c:pt idx="51">
                  <c:v>2.2333236782725274</c:v>
                </c:pt>
                <c:pt idx="52">
                  <c:v>2.4206636751090818</c:v>
                </c:pt>
                <c:pt idx="53">
                  <c:v>2.6251683794734553</c:v>
                </c:pt>
                <c:pt idx="54">
                  <c:v>2.8538638563618548</c:v>
                </c:pt>
                <c:pt idx="55">
                  <c:v>3.2758937365779195</c:v>
                </c:pt>
                <c:pt idx="56">
                  <c:v>3.5662142947331157</c:v>
                </c:pt>
                <c:pt idx="57">
                  <c:v>3.8730152396644559</c:v>
                </c:pt>
                <c:pt idx="58">
                  <c:v>4.2810548624847016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0-4FC8-8482-1AE654457BB4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'30'!$S$3:$S$61</c:f>
              <c:numCache>
                <c:formatCode>0.00</c:formatCode>
                <c:ptCount val="59"/>
                <c:pt idx="0">
                  <c:v>41.307573456248846</c:v>
                </c:pt>
                <c:pt idx="1">
                  <c:v>40.400233724110855</c:v>
                </c:pt>
                <c:pt idx="2">
                  <c:v>39.226029364873455</c:v>
                </c:pt>
                <c:pt idx="3">
                  <c:v>37.768537939945908</c:v>
                </c:pt>
                <c:pt idx="4">
                  <c:v>36.08934359404347</c:v>
                </c:pt>
                <c:pt idx="5">
                  <c:v>34.422466077084074</c:v>
                </c:pt>
                <c:pt idx="6">
                  <c:v>32.607786612808091</c:v>
                </c:pt>
                <c:pt idx="7">
                  <c:v>30.698678126635397</c:v>
                </c:pt>
                <c:pt idx="8">
                  <c:v>28.974322074608438</c:v>
                </c:pt>
                <c:pt idx="9">
                  <c:v>27.249966022581482</c:v>
                </c:pt>
                <c:pt idx="10">
                  <c:v>25.620038992451242</c:v>
                </c:pt>
                <c:pt idx="11">
                  <c:v>24.035273668445519</c:v>
                </c:pt>
                <c:pt idx="12">
                  <c:v>22.627049559290171</c:v>
                </c:pt>
                <c:pt idx="13">
                  <c:v>21.358416178156055</c:v>
                </c:pt>
                <c:pt idx="14">
                  <c:v>20.130838893498773</c:v>
                </c:pt>
                <c:pt idx="15">
                  <c:v>19.13317574911175</c:v>
                </c:pt>
                <c:pt idx="16">
                  <c:v>18.135512604724724</c:v>
                </c:pt>
                <c:pt idx="17">
                  <c:v>17.281545798006611</c:v>
                </c:pt>
                <c:pt idx="18">
                  <c:v>16.464529478117651</c:v>
                </c:pt>
                <c:pt idx="19">
                  <c:v>15.782998276602235</c:v>
                </c:pt>
                <c:pt idx="20">
                  <c:v>15.150734390859018</c:v>
                </c:pt>
                <c:pt idx="21">
                  <c:v>14.559526601592635</c:v>
                </c:pt>
                <c:pt idx="22">
                  <c:v>14.103803930699797</c:v>
                </c:pt>
                <c:pt idx="23">
                  <c:v>13.648081259806959</c:v>
                </c:pt>
                <c:pt idx="24">
                  <c:v>13.286787610810832</c:v>
                </c:pt>
                <c:pt idx="25">
                  <c:v>12.970655667939225</c:v>
                </c:pt>
                <c:pt idx="26">
                  <c:v>12.605256409295418</c:v>
                </c:pt>
                <c:pt idx="27">
                  <c:v>12.334286172548326</c:v>
                </c:pt>
                <c:pt idx="28">
                  <c:v>12.10847764192575</c:v>
                </c:pt>
                <c:pt idx="29">
                  <c:v>11.878563501655488</c:v>
                </c:pt>
                <c:pt idx="30">
                  <c:v>11.702022286805107</c:v>
                </c:pt>
                <c:pt idx="31">
                  <c:v>11.517269852659366</c:v>
                </c:pt>
                <c:pt idx="32">
                  <c:v>11.340728637808985</c:v>
                </c:pt>
                <c:pt idx="33">
                  <c:v>11.201137909787754</c:v>
                </c:pt>
                <c:pt idx="34">
                  <c:v>11.069758401061893</c:v>
                </c:pt>
                <c:pt idx="35">
                  <c:v>10.926062063392976</c:v>
                </c:pt>
                <c:pt idx="36">
                  <c:v>10.794682554667116</c:v>
                </c:pt>
                <c:pt idx="37">
                  <c:v>10.659197436293571</c:v>
                </c:pt>
                <c:pt idx="38">
                  <c:v>10.478550611795511</c:v>
                </c:pt>
                <c:pt idx="39">
                  <c:v>10.388227199546479</c:v>
                </c:pt>
                <c:pt idx="40">
                  <c:v>10.203474765400733</c:v>
                </c:pt>
                <c:pt idx="41">
                  <c:v>10.117256962799383</c:v>
                </c:pt>
                <c:pt idx="42">
                  <c:v>9.9366101383013206</c:v>
                </c:pt>
                <c:pt idx="43">
                  <c:v>9.7559633138032602</c:v>
                </c:pt>
                <c:pt idx="44">
                  <c:v>9.5712108796575137</c:v>
                </c:pt>
                <c:pt idx="45">
                  <c:v>9.3905640551594534</c:v>
                </c:pt>
                <c:pt idx="46">
                  <c:v>9.1688611341845618</c:v>
                </c:pt>
                <c:pt idx="47">
                  <c:v>8.8855740684944138</c:v>
                </c:pt>
                <c:pt idx="48">
                  <c:v>8.663871147519524</c:v>
                </c:pt>
                <c:pt idx="49">
                  <c:v>8.2984718888757154</c:v>
                </c:pt>
                <c:pt idx="50">
                  <c:v>7.9823399460041093</c:v>
                </c:pt>
                <c:pt idx="51">
                  <c:v>7.571778981235787</c:v>
                </c:pt>
                <c:pt idx="52">
                  <c:v>7.1160563103429491</c:v>
                </c:pt>
                <c:pt idx="53">
                  <c:v>6.6233831526209608</c:v>
                </c:pt>
                <c:pt idx="54">
                  <c:v>6.0773370694790927</c:v>
                </c:pt>
                <c:pt idx="55">
                  <c:v>5.0796739250920657</c:v>
                </c:pt>
                <c:pt idx="56">
                  <c:v>4.3981427235766519</c:v>
                </c:pt>
                <c:pt idx="57">
                  <c:v>3.6796610352320873</c:v>
                </c:pt>
                <c:pt idx="58">
                  <c:v>2.7230539873218964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0-4FC8-8482-1AE654457BB4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'30'!$T$3:$T$61</c:f>
              <c:numCache>
                <c:formatCode>0.00</c:formatCode>
                <c:ptCount val="59"/>
                <c:pt idx="0">
                  <c:v>-33.562124906064177</c:v>
                </c:pt>
                <c:pt idx="1">
                  <c:v>-33.56698363018792</c:v>
                </c:pt>
                <c:pt idx="2">
                  <c:v>-33.499155523369197</c:v>
                </c:pt>
                <c:pt idx="3">
                  <c:v>-33.298921742611668</c:v>
                </c:pt>
                <c:pt idx="4">
                  <c:v>-32.909874244813707</c:v>
                </c:pt>
                <c:pt idx="5">
                  <c:v>-32.357887167298173</c:v>
                </c:pt>
                <c:pt idx="6">
                  <c:v>-31.572423164041329</c:v>
                </c:pt>
                <c:pt idx="7">
                  <c:v>-30.543479030860574</c:v>
                </c:pt>
                <c:pt idx="8">
                  <c:v>-29.4410741134459</c:v>
                </c:pt>
                <c:pt idx="9">
                  <c:v>-28.180539845895073</c:v>
                </c:pt>
                <c:pt idx="10">
                  <c:v>-26.84975820992673</c:v>
                </c:pt>
                <c:pt idx="11">
                  <c:v>-25.432239608155324</c:v>
                </c:pt>
                <c:pt idx="12">
                  <c:v>-24.075598421264516</c:v>
                </c:pt>
                <c:pt idx="13">
                  <c:v>-22.779436145111049</c:v>
                </c:pt>
                <c:pt idx="14">
                  <c:v>-21.462123110014993</c:v>
                </c:pt>
                <c:pt idx="15">
                  <c:v>-20.348317565779862</c:v>
                </c:pt>
                <c:pt idx="16">
                  <c:v>-19.197916268365805</c:v>
                </c:pt>
                <c:pt idx="17">
                  <c:v>-18.185704574000503</c:v>
                </c:pt>
                <c:pt idx="18">
                  <c:v>-17.19484086348286</c:v>
                </c:pt>
                <c:pt idx="19">
                  <c:v>-16.352373470216033</c:v>
                </c:pt>
                <c:pt idx="20">
                  <c:v>-15.558519052449737</c:v>
                </c:pt>
                <c:pt idx="21">
                  <c:v>-14.806034039268352</c:v>
                </c:pt>
                <c:pt idx="22">
                  <c:v>-14.219585822290837</c:v>
                </c:pt>
                <c:pt idx="23">
                  <c:v>-13.627800889751631</c:v>
                </c:pt>
                <c:pt idx="24">
                  <c:v>-13.154992357742309</c:v>
                </c:pt>
                <c:pt idx="25">
                  <c:v>-12.738735512938858</c:v>
                </c:pt>
                <c:pt idx="26">
                  <c:v>-12.254745920161048</c:v>
                </c:pt>
                <c:pt idx="27">
                  <c:v>-11.893916370363966</c:v>
                </c:pt>
                <c:pt idx="28">
                  <c:v>-11.592017469412664</c:v>
                </c:pt>
                <c:pt idx="29">
                  <c:v>-11.283532204307564</c:v>
                </c:pt>
                <c:pt idx="30">
                  <c:v>-11.045926444758164</c:v>
                </c:pt>
                <c:pt idx="31">
                  <c:v>-10.796603253529883</c:v>
                </c:pt>
                <c:pt idx="32">
                  <c:v>-10.557738635636282</c:v>
                </c:pt>
                <c:pt idx="33">
                  <c:v>-10.368447290372135</c:v>
                </c:pt>
                <c:pt idx="34">
                  <c:v>-10.18995708347934</c:v>
                </c:pt>
                <c:pt idx="35">
                  <c:v>-9.9943696716242485</c:v>
                </c:pt>
                <c:pt idx="36">
                  <c:v>-9.8152203473331969</c:v>
                </c:pt>
                <c:pt idx="37">
                  <c:v>-9.6301520031466907</c:v>
                </c:pt>
                <c:pt idx="38">
                  <c:v>-9.3828983379604729</c:v>
                </c:pt>
                <c:pt idx="39">
                  <c:v>-9.2590630888568874</c:v>
                </c:pt>
                <c:pt idx="40">
                  <c:v>-9.0053405139900775</c:v>
                </c:pt>
                <c:pt idx="41">
                  <c:v>-8.8867455905893635</c:v>
                </c:pt>
                <c:pt idx="42">
                  <c:v>-8.6378757683393008</c:v>
                </c:pt>
                <c:pt idx="43">
                  <c:v>-8.3884965390904647</c:v>
                </c:pt>
                <c:pt idx="44">
                  <c:v>-8.1329380227617722</c:v>
                </c:pt>
                <c:pt idx="45">
                  <c:v>-7.8825733923000829</c:v>
                </c:pt>
                <c:pt idx="46">
                  <c:v>-7.57467389429039</c:v>
                </c:pt>
                <c:pt idx="47">
                  <c:v>-7.180271321337254</c:v>
                </c:pt>
                <c:pt idx="48">
                  <c:v>-6.8708791693643212</c:v>
                </c:pt>
                <c:pt idx="49">
                  <c:v>-6.3596361835863018</c:v>
                </c:pt>
                <c:pt idx="50">
                  <c:v>-5.9160822780181963</c:v>
                </c:pt>
                <c:pt idx="51">
                  <c:v>-5.3384553029632595</c:v>
                </c:pt>
                <c:pt idx="52">
                  <c:v>-4.6953926352338673</c:v>
                </c:pt>
                <c:pt idx="53">
                  <c:v>-3.9982147731475055</c:v>
                </c:pt>
                <c:pt idx="54">
                  <c:v>-3.2234732131172379</c:v>
                </c:pt>
                <c:pt idx="55">
                  <c:v>-1.8037801885141465</c:v>
                </c:pt>
                <c:pt idx="56">
                  <c:v>-0.83192842884353635</c:v>
                </c:pt>
                <c:pt idx="57">
                  <c:v>0.19335420443236867</c:v>
                </c:pt>
                <c:pt idx="58">
                  <c:v>1.5580008751628054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0-4FC8-8482-1AE65445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'30'!$V$3:$V$61</c:f>
              <c:numCache>
                <c:formatCode>0.00</c:formatCode>
                <c:ptCount val="59"/>
                <c:pt idx="1">
                  <c:v>2.9514312532644156</c:v>
                </c:pt>
                <c:pt idx="2">
                  <c:v>2.3301680210407691</c:v>
                </c:pt>
                <c:pt idx="3">
                  <c:v>2.3237809376625109</c:v>
                </c:pt>
                <c:pt idx="4">
                  <c:v>-38.862970624440585</c:v>
                </c:pt>
                <c:pt idx="5">
                  <c:v>1.1829165800245209</c:v>
                </c:pt>
                <c:pt idx="6">
                  <c:v>1.6506979026489281</c:v>
                </c:pt>
                <c:pt idx="7">
                  <c:v>-9.6826756763345914E-2</c:v>
                </c:pt>
                <c:pt idx="8">
                  <c:v>0</c:v>
                </c:pt>
                <c:pt idx="9">
                  <c:v>1.1359042075912231</c:v>
                </c:pt>
                <c:pt idx="10">
                  <c:v>3.1385712147511904</c:v>
                </c:pt>
                <c:pt idx="11">
                  <c:v>0.91208659790139246</c:v>
                </c:pt>
                <c:pt idx="12">
                  <c:v>1.1961150218443963</c:v>
                </c:pt>
                <c:pt idx="13">
                  <c:v>3.9895038888063681</c:v>
                </c:pt>
                <c:pt idx="14">
                  <c:v>0.66742346071416037</c:v>
                </c:pt>
                <c:pt idx="15">
                  <c:v>0</c:v>
                </c:pt>
                <c:pt idx="16">
                  <c:v>0.85219744492219374</c:v>
                </c:pt>
                <c:pt idx="17">
                  <c:v>2.8204662353710903</c:v>
                </c:pt>
                <c:pt idx="18">
                  <c:v>0.62131643802340752</c:v>
                </c:pt>
                <c:pt idx="19">
                  <c:v>1.3320974851017944</c:v>
                </c:pt>
                <c:pt idx="20">
                  <c:v>1.4953177637964881</c:v>
                </c:pt>
                <c:pt idx="21">
                  <c:v>0.20971756184022583</c:v>
                </c:pt>
                <c:pt idx="22">
                  <c:v>0</c:v>
                </c:pt>
                <c:pt idx="23">
                  <c:v>-2.4755217802416803E-2</c:v>
                </c:pt>
                <c:pt idx="24">
                  <c:v>-0.33637661479410991</c:v>
                </c:pt>
                <c:pt idx="25">
                  <c:v>0.54259521434289693</c:v>
                </c:pt>
                <c:pt idx="26">
                  <c:v>-0.42785035366118596</c:v>
                </c:pt>
                <c:pt idx="27">
                  <c:v>-1.1239411121985647</c:v>
                </c:pt>
                <c:pt idx="28">
                  <c:v>14.49958420405507</c:v>
                </c:pt>
                <c:pt idx="29">
                  <c:v>-1.2850356298425711</c:v>
                </c:pt>
                <c:pt idx="30">
                  <c:v>9.2099230628244069</c:v>
                </c:pt>
                <c:pt idx="31">
                  <c:v>-10.116332868719766</c:v>
                </c:pt>
                <c:pt idx="32">
                  <c:v>-3.1901882684752647</c:v>
                </c:pt>
                <c:pt idx="33">
                  <c:v>-11.688866242493027</c:v>
                </c:pt>
                <c:pt idx="34">
                  <c:v>8.2334540435628671</c:v>
                </c:pt>
                <c:pt idx="35">
                  <c:v>-6.4058450223293804</c:v>
                </c:pt>
                <c:pt idx="36">
                  <c:v>35.916192430625458</c:v>
                </c:pt>
                <c:pt idx="37">
                  <c:v>2.6263982291638581</c:v>
                </c:pt>
                <c:pt idx="38">
                  <c:v>-1.3981983200583283</c:v>
                </c:pt>
                <c:pt idx="39">
                  <c:v>1.3783132861251466</c:v>
                </c:pt>
                <c:pt idx="40">
                  <c:v>-1.4015640662078346</c:v>
                </c:pt>
                <c:pt idx="41">
                  <c:v>1.5020227414147538</c:v>
                </c:pt>
                <c:pt idx="42">
                  <c:v>0</c:v>
                </c:pt>
                <c:pt idx="43">
                  <c:v>38.391536659585711</c:v>
                </c:pt>
                <c:pt idx="44">
                  <c:v>-40.379412599213495</c:v>
                </c:pt>
                <c:pt idx="45">
                  <c:v>4.2336735258220575</c:v>
                </c:pt>
                <c:pt idx="46">
                  <c:v>2.9837798862517388</c:v>
                </c:pt>
                <c:pt idx="47">
                  <c:v>-3.1917505733355265</c:v>
                </c:pt>
                <c:pt idx="48">
                  <c:v>1.4382322226873634</c:v>
                </c:pt>
                <c:pt idx="49">
                  <c:v>-5.9246454977253178</c:v>
                </c:pt>
                <c:pt idx="50">
                  <c:v>2.5221758018888165</c:v>
                </c:pt>
                <c:pt idx="51">
                  <c:v>5.7000373013909647</c:v>
                </c:pt>
                <c:pt idx="52">
                  <c:v>7.5511075533490253</c:v>
                </c:pt>
                <c:pt idx="53">
                  <c:v>5.6693402800743273</c:v>
                </c:pt>
                <c:pt idx="54">
                  <c:v>0.72838212358625687</c:v>
                </c:pt>
                <c:pt idx="55">
                  <c:v>-2.4375959121980784</c:v>
                </c:pt>
                <c:pt idx="56">
                  <c:v>11.124580409382022</c:v>
                </c:pt>
                <c:pt idx="57">
                  <c:v>1.8747351610186809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D-41D4-B0E3-278BE10C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0.92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1.63</c:v>
                </c:pt>
                <c:pt idx="25">
                  <c:v>1.7</c:v>
                </c:pt>
                <c:pt idx="26">
                  <c:v>1.77</c:v>
                </c:pt>
                <c:pt idx="27">
                  <c:v>1.84</c:v>
                </c:pt>
                <c:pt idx="28">
                  <c:v>1.91</c:v>
                </c:pt>
                <c:pt idx="29">
                  <c:v>1.98</c:v>
                </c:pt>
                <c:pt idx="30">
                  <c:v>2.0499999999999998</c:v>
                </c:pt>
                <c:pt idx="31">
                  <c:v>2.12</c:v>
                </c:pt>
                <c:pt idx="32">
                  <c:v>2.19</c:v>
                </c:pt>
                <c:pt idx="33">
                  <c:v>2.2599999999999998</c:v>
                </c:pt>
                <c:pt idx="34">
                  <c:v>2.33</c:v>
                </c:pt>
                <c:pt idx="35">
                  <c:v>2.4</c:v>
                </c:pt>
                <c:pt idx="36">
                  <c:v>2.4700000000000002</c:v>
                </c:pt>
                <c:pt idx="37">
                  <c:v>2.54</c:v>
                </c:pt>
                <c:pt idx="38">
                  <c:v>2.61</c:v>
                </c:pt>
                <c:pt idx="39">
                  <c:v>2.68</c:v>
                </c:pt>
                <c:pt idx="40">
                  <c:v>2.75</c:v>
                </c:pt>
                <c:pt idx="41">
                  <c:v>2.82</c:v>
                </c:pt>
                <c:pt idx="42">
                  <c:v>2.89</c:v>
                </c:pt>
                <c:pt idx="43">
                  <c:v>2.96</c:v>
                </c:pt>
                <c:pt idx="44">
                  <c:v>3.03</c:v>
                </c:pt>
                <c:pt idx="45">
                  <c:v>3.1</c:v>
                </c:pt>
                <c:pt idx="46">
                  <c:v>3.17</c:v>
                </c:pt>
                <c:pt idx="47">
                  <c:v>3.24</c:v>
                </c:pt>
                <c:pt idx="48">
                  <c:v>3.31</c:v>
                </c:pt>
                <c:pt idx="49">
                  <c:v>3.38</c:v>
                </c:pt>
                <c:pt idx="50">
                  <c:v>3.45</c:v>
                </c:pt>
                <c:pt idx="51">
                  <c:v>3.52</c:v>
                </c:pt>
                <c:pt idx="52">
                  <c:v>3.59</c:v>
                </c:pt>
                <c:pt idx="53">
                  <c:v>3.66</c:v>
                </c:pt>
                <c:pt idx="54">
                  <c:v>3.73</c:v>
                </c:pt>
                <c:pt idx="55">
                  <c:v>3.81</c:v>
                </c:pt>
                <c:pt idx="56">
                  <c:v>3.88</c:v>
                </c:pt>
                <c:pt idx="57">
                  <c:v>3.95</c:v>
                </c:pt>
                <c:pt idx="58">
                  <c:v>4.0199999999999996</c:v>
                </c:pt>
                <c:pt idx="59">
                  <c:v>4.09</c:v>
                </c:pt>
                <c:pt idx="60">
                  <c:v>4.16</c:v>
                </c:pt>
                <c:pt idx="61">
                  <c:v>4.2300000000000004</c:v>
                </c:pt>
                <c:pt idx="62">
                  <c:v>4.3</c:v>
                </c:pt>
                <c:pt idx="63">
                  <c:v>4.37</c:v>
                </c:pt>
                <c:pt idx="64">
                  <c:v>4.4400000000000004</c:v>
                </c:pt>
                <c:pt idx="65">
                  <c:v>4.51</c:v>
                </c:pt>
                <c:pt idx="66">
                  <c:v>4.58</c:v>
                </c:pt>
                <c:pt idx="67">
                  <c:v>4.6500000000000004</c:v>
                </c:pt>
                <c:pt idx="68">
                  <c:v>4.72</c:v>
                </c:pt>
                <c:pt idx="69">
                  <c:v>4.79</c:v>
                </c:pt>
                <c:pt idx="70">
                  <c:v>4.8600000000000003</c:v>
                </c:pt>
                <c:pt idx="71">
                  <c:v>4.93</c:v>
                </c:pt>
                <c:pt idx="72">
                  <c:v>5</c:v>
                </c:pt>
                <c:pt idx="73">
                  <c:v>5.07</c:v>
                </c:pt>
                <c:pt idx="74">
                  <c:v>5.14</c:v>
                </c:pt>
                <c:pt idx="75">
                  <c:v>5.21</c:v>
                </c:pt>
                <c:pt idx="76">
                  <c:v>5.28</c:v>
                </c:pt>
                <c:pt idx="77">
                  <c:v>5.35</c:v>
                </c:pt>
                <c:pt idx="78">
                  <c:v>5.42</c:v>
                </c:pt>
                <c:pt idx="79">
                  <c:v>5.49</c:v>
                </c:pt>
                <c:pt idx="80">
                  <c:v>5.56</c:v>
                </c:pt>
                <c:pt idx="81">
                  <c:v>5.63</c:v>
                </c:pt>
                <c:pt idx="82">
                  <c:v>5.7</c:v>
                </c:pt>
                <c:pt idx="83">
                  <c:v>5.77</c:v>
                </c:pt>
                <c:pt idx="84">
                  <c:v>5.85</c:v>
                </c:pt>
                <c:pt idx="85">
                  <c:v>5.92</c:v>
                </c:pt>
                <c:pt idx="86">
                  <c:v>5.99</c:v>
                </c:pt>
                <c:pt idx="87">
                  <c:v>6.06</c:v>
                </c:pt>
                <c:pt idx="88">
                  <c:v>6.13</c:v>
                </c:pt>
                <c:pt idx="89">
                  <c:v>6.2</c:v>
                </c:pt>
                <c:pt idx="90">
                  <c:v>6.27</c:v>
                </c:pt>
                <c:pt idx="91">
                  <c:v>6.34</c:v>
                </c:pt>
                <c:pt idx="92">
                  <c:v>6.41</c:v>
                </c:pt>
                <c:pt idx="93">
                  <c:v>6.48</c:v>
                </c:pt>
                <c:pt idx="94">
                  <c:v>6.55</c:v>
                </c:pt>
                <c:pt idx="95">
                  <c:v>6.62</c:v>
                </c:pt>
                <c:pt idx="96">
                  <c:v>6.69</c:v>
                </c:pt>
                <c:pt idx="97">
                  <c:v>6.76</c:v>
                </c:pt>
                <c:pt idx="98">
                  <c:v>6.83</c:v>
                </c:pt>
                <c:pt idx="99">
                  <c:v>6.9</c:v>
                </c:pt>
                <c:pt idx="100">
                  <c:v>6.97</c:v>
                </c:pt>
                <c:pt idx="101">
                  <c:v>7.04</c:v>
                </c:pt>
                <c:pt idx="102">
                  <c:v>7.11</c:v>
                </c:pt>
                <c:pt idx="103">
                  <c:v>7.18</c:v>
                </c:pt>
                <c:pt idx="104">
                  <c:v>7.25</c:v>
                </c:pt>
                <c:pt idx="105">
                  <c:v>7.32</c:v>
                </c:pt>
                <c:pt idx="106">
                  <c:v>7.39</c:v>
                </c:pt>
                <c:pt idx="107">
                  <c:v>7.46</c:v>
                </c:pt>
                <c:pt idx="108">
                  <c:v>7.53</c:v>
                </c:pt>
                <c:pt idx="109">
                  <c:v>7.6</c:v>
                </c:pt>
                <c:pt idx="110">
                  <c:v>7.68</c:v>
                </c:pt>
                <c:pt idx="111">
                  <c:v>7.75</c:v>
                </c:pt>
                <c:pt idx="112">
                  <c:v>7.82</c:v>
                </c:pt>
                <c:pt idx="113">
                  <c:v>7.89</c:v>
                </c:pt>
                <c:pt idx="114">
                  <c:v>7.96</c:v>
                </c:pt>
                <c:pt idx="115">
                  <c:v>8.0299999999999994</c:v>
                </c:pt>
                <c:pt idx="116">
                  <c:v>8.1</c:v>
                </c:pt>
                <c:pt idx="117">
                  <c:v>8.17</c:v>
                </c:pt>
                <c:pt idx="118">
                  <c:v>8.24</c:v>
                </c:pt>
                <c:pt idx="119">
                  <c:v>8.31</c:v>
                </c:pt>
                <c:pt idx="120">
                  <c:v>8.3800000000000008</c:v>
                </c:pt>
                <c:pt idx="121">
                  <c:v>8.4499999999999993</c:v>
                </c:pt>
                <c:pt idx="122">
                  <c:v>8.52</c:v>
                </c:pt>
                <c:pt idx="123">
                  <c:v>8.59</c:v>
                </c:pt>
                <c:pt idx="124">
                  <c:v>8.66</c:v>
                </c:pt>
                <c:pt idx="125">
                  <c:v>8.73</c:v>
                </c:pt>
                <c:pt idx="126">
                  <c:v>8.8000000000000007</c:v>
                </c:pt>
                <c:pt idx="127">
                  <c:v>8.8699999999999992</c:v>
                </c:pt>
                <c:pt idx="128">
                  <c:v>8.94</c:v>
                </c:pt>
                <c:pt idx="129">
                  <c:v>9.01</c:v>
                </c:pt>
                <c:pt idx="130">
                  <c:v>9.08</c:v>
                </c:pt>
                <c:pt idx="131">
                  <c:v>9.15</c:v>
                </c:pt>
                <c:pt idx="132">
                  <c:v>9.2200000000000006</c:v>
                </c:pt>
                <c:pt idx="133">
                  <c:v>9.2899999999999991</c:v>
                </c:pt>
                <c:pt idx="134">
                  <c:v>9.36</c:v>
                </c:pt>
                <c:pt idx="135">
                  <c:v>9.43</c:v>
                </c:pt>
                <c:pt idx="136">
                  <c:v>9.5</c:v>
                </c:pt>
                <c:pt idx="137">
                  <c:v>9.57</c:v>
                </c:pt>
                <c:pt idx="138">
                  <c:v>9.64</c:v>
                </c:pt>
                <c:pt idx="139">
                  <c:v>9.7100000000000009</c:v>
                </c:pt>
                <c:pt idx="140">
                  <c:v>9.7799999999999994</c:v>
                </c:pt>
                <c:pt idx="141">
                  <c:v>9.85</c:v>
                </c:pt>
                <c:pt idx="142">
                  <c:v>9.92</c:v>
                </c:pt>
                <c:pt idx="143">
                  <c:v>9.99</c:v>
                </c:pt>
              </c:numCache>
            </c:numRef>
          </c:xVal>
          <c:yVal>
            <c:numRef>
              <c:f>'35'!$B$3:$B$146</c:f>
              <c:numCache>
                <c:formatCode>General</c:formatCode>
                <c:ptCount val="144"/>
                <c:pt idx="0">
                  <c:v>-1.88</c:v>
                </c:pt>
                <c:pt idx="1">
                  <c:v>-1.88</c:v>
                </c:pt>
                <c:pt idx="2">
                  <c:v>-1.88</c:v>
                </c:pt>
                <c:pt idx="3">
                  <c:v>-1.88</c:v>
                </c:pt>
                <c:pt idx="4">
                  <c:v>-1.76</c:v>
                </c:pt>
                <c:pt idx="5">
                  <c:v>-1.88</c:v>
                </c:pt>
                <c:pt idx="6">
                  <c:v>-1.76</c:v>
                </c:pt>
                <c:pt idx="7">
                  <c:v>-1.88</c:v>
                </c:pt>
                <c:pt idx="8">
                  <c:v>-1.76</c:v>
                </c:pt>
                <c:pt idx="9">
                  <c:v>-1.76</c:v>
                </c:pt>
                <c:pt idx="10">
                  <c:v>-1.76</c:v>
                </c:pt>
                <c:pt idx="11">
                  <c:v>-1.76</c:v>
                </c:pt>
                <c:pt idx="12">
                  <c:v>-1.76</c:v>
                </c:pt>
                <c:pt idx="13">
                  <c:v>-1.76</c:v>
                </c:pt>
                <c:pt idx="14">
                  <c:v>-1.76</c:v>
                </c:pt>
                <c:pt idx="15">
                  <c:v>-1.76</c:v>
                </c:pt>
                <c:pt idx="16">
                  <c:v>-1.76</c:v>
                </c:pt>
                <c:pt idx="17">
                  <c:v>-0.99</c:v>
                </c:pt>
                <c:pt idx="18">
                  <c:v>0.33</c:v>
                </c:pt>
                <c:pt idx="19">
                  <c:v>2.5299999999999998</c:v>
                </c:pt>
                <c:pt idx="20">
                  <c:v>4.96</c:v>
                </c:pt>
                <c:pt idx="21">
                  <c:v>8.07</c:v>
                </c:pt>
                <c:pt idx="22">
                  <c:v>11.27</c:v>
                </c:pt>
                <c:pt idx="23">
                  <c:v>14.59</c:v>
                </c:pt>
                <c:pt idx="24">
                  <c:v>18.100000000000001</c:v>
                </c:pt>
                <c:pt idx="25">
                  <c:v>21.44</c:v>
                </c:pt>
                <c:pt idx="26">
                  <c:v>24.64</c:v>
                </c:pt>
                <c:pt idx="27">
                  <c:v>27.61</c:v>
                </c:pt>
                <c:pt idx="28">
                  <c:v>30.26</c:v>
                </c:pt>
                <c:pt idx="29">
                  <c:v>32.69</c:v>
                </c:pt>
                <c:pt idx="30">
                  <c:v>34.67</c:v>
                </c:pt>
                <c:pt idx="31">
                  <c:v>36.44</c:v>
                </c:pt>
                <c:pt idx="32">
                  <c:v>37.78</c:v>
                </c:pt>
                <c:pt idx="33">
                  <c:v>38.78</c:v>
                </c:pt>
                <c:pt idx="34">
                  <c:v>39.43</c:v>
                </c:pt>
                <c:pt idx="35">
                  <c:v>39.64</c:v>
                </c:pt>
                <c:pt idx="36">
                  <c:v>39.64</c:v>
                </c:pt>
                <c:pt idx="37">
                  <c:v>39.32</c:v>
                </c:pt>
                <c:pt idx="38">
                  <c:v>38.78</c:v>
                </c:pt>
                <c:pt idx="39">
                  <c:v>37.89</c:v>
                </c:pt>
                <c:pt idx="40">
                  <c:v>36.79</c:v>
                </c:pt>
                <c:pt idx="41">
                  <c:v>35.46</c:v>
                </c:pt>
                <c:pt idx="42">
                  <c:v>33.9</c:v>
                </c:pt>
                <c:pt idx="43">
                  <c:v>32.03</c:v>
                </c:pt>
                <c:pt idx="44">
                  <c:v>30.04</c:v>
                </c:pt>
                <c:pt idx="45">
                  <c:v>28.16</c:v>
                </c:pt>
                <c:pt idx="46">
                  <c:v>25.85</c:v>
                </c:pt>
                <c:pt idx="47">
                  <c:v>23.64</c:v>
                </c:pt>
                <c:pt idx="48">
                  <c:v>21.32</c:v>
                </c:pt>
                <c:pt idx="49">
                  <c:v>18.989999999999998</c:v>
                </c:pt>
                <c:pt idx="50">
                  <c:v>16.899999999999999</c:v>
                </c:pt>
                <c:pt idx="51">
                  <c:v>14.8</c:v>
                </c:pt>
                <c:pt idx="52">
                  <c:v>13.03</c:v>
                </c:pt>
                <c:pt idx="53">
                  <c:v>11.49</c:v>
                </c:pt>
                <c:pt idx="54">
                  <c:v>10.28</c:v>
                </c:pt>
                <c:pt idx="55">
                  <c:v>9.39</c:v>
                </c:pt>
                <c:pt idx="56">
                  <c:v>8.9600000000000009</c:v>
                </c:pt>
                <c:pt idx="57">
                  <c:v>8.84</c:v>
                </c:pt>
                <c:pt idx="58">
                  <c:v>9.06</c:v>
                </c:pt>
                <c:pt idx="59">
                  <c:v>9.51</c:v>
                </c:pt>
                <c:pt idx="60">
                  <c:v>10.39</c:v>
                </c:pt>
                <c:pt idx="61">
                  <c:v>11.49</c:v>
                </c:pt>
                <c:pt idx="62">
                  <c:v>12.48</c:v>
                </c:pt>
                <c:pt idx="63">
                  <c:v>13.82</c:v>
                </c:pt>
                <c:pt idx="64">
                  <c:v>15.13</c:v>
                </c:pt>
                <c:pt idx="65">
                  <c:v>16.670000000000002</c:v>
                </c:pt>
                <c:pt idx="66">
                  <c:v>18.010000000000002</c:v>
                </c:pt>
                <c:pt idx="67">
                  <c:v>19.32</c:v>
                </c:pt>
                <c:pt idx="68">
                  <c:v>20.65</c:v>
                </c:pt>
                <c:pt idx="69">
                  <c:v>21.88</c:v>
                </c:pt>
                <c:pt idx="70">
                  <c:v>22.76</c:v>
                </c:pt>
                <c:pt idx="71">
                  <c:v>23.64</c:v>
                </c:pt>
                <c:pt idx="72">
                  <c:v>24.41</c:v>
                </c:pt>
                <c:pt idx="73">
                  <c:v>24.85</c:v>
                </c:pt>
                <c:pt idx="74">
                  <c:v>25.08</c:v>
                </c:pt>
                <c:pt idx="75">
                  <c:v>25.3</c:v>
                </c:pt>
                <c:pt idx="76">
                  <c:v>25.08</c:v>
                </c:pt>
                <c:pt idx="77">
                  <c:v>25.08</c:v>
                </c:pt>
                <c:pt idx="78">
                  <c:v>24.64</c:v>
                </c:pt>
                <c:pt idx="79">
                  <c:v>24.19</c:v>
                </c:pt>
                <c:pt idx="80">
                  <c:v>23.87</c:v>
                </c:pt>
                <c:pt idx="81">
                  <c:v>23.42</c:v>
                </c:pt>
                <c:pt idx="82">
                  <c:v>22.76</c:v>
                </c:pt>
                <c:pt idx="83">
                  <c:v>22.31</c:v>
                </c:pt>
                <c:pt idx="84">
                  <c:v>21.76</c:v>
                </c:pt>
                <c:pt idx="85">
                  <c:v>21.22</c:v>
                </c:pt>
                <c:pt idx="86">
                  <c:v>20.53</c:v>
                </c:pt>
                <c:pt idx="87">
                  <c:v>19.989999999999998</c:v>
                </c:pt>
                <c:pt idx="88">
                  <c:v>19.55</c:v>
                </c:pt>
                <c:pt idx="89">
                  <c:v>19.100000000000001</c:v>
                </c:pt>
                <c:pt idx="90">
                  <c:v>18.78</c:v>
                </c:pt>
                <c:pt idx="91">
                  <c:v>18.45</c:v>
                </c:pt>
                <c:pt idx="92">
                  <c:v>18.329999999999998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18.22</c:v>
                </c:pt>
                <c:pt idx="99">
                  <c:v>18.100000000000001</c:v>
                </c:pt>
                <c:pt idx="100">
                  <c:v>18.100000000000001</c:v>
                </c:pt>
                <c:pt idx="101">
                  <c:v>18.100000000000001</c:v>
                </c:pt>
                <c:pt idx="102">
                  <c:v>18.100000000000001</c:v>
                </c:pt>
                <c:pt idx="103">
                  <c:v>18.100000000000001</c:v>
                </c:pt>
                <c:pt idx="104">
                  <c:v>18.22</c:v>
                </c:pt>
                <c:pt idx="105">
                  <c:v>18.100000000000001</c:v>
                </c:pt>
                <c:pt idx="106">
                  <c:v>18.22</c:v>
                </c:pt>
                <c:pt idx="107">
                  <c:v>18.100000000000001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18.22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18.22</c:v>
                </c:pt>
                <c:pt idx="118">
                  <c:v>18.22</c:v>
                </c:pt>
                <c:pt idx="119">
                  <c:v>18.100000000000001</c:v>
                </c:pt>
                <c:pt idx="120">
                  <c:v>18.22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18.100000000000001</c:v>
                </c:pt>
                <c:pt idx="134">
                  <c:v>18.22</c:v>
                </c:pt>
                <c:pt idx="135">
                  <c:v>18.100000000000001</c:v>
                </c:pt>
                <c:pt idx="136">
                  <c:v>18.100000000000001</c:v>
                </c:pt>
                <c:pt idx="137">
                  <c:v>18.22</c:v>
                </c:pt>
                <c:pt idx="138">
                  <c:v>18.100000000000001</c:v>
                </c:pt>
                <c:pt idx="139">
                  <c:v>18.100000000000001</c:v>
                </c:pt>
                <c:pt idx="140">
                  <c:v>18.100000000000001</c:v>
                </c:pt>
                <c:pt idx="141">
                  <c:v>18.22</c:v>
                </c:pt>
                <c:pt idx="142">
                  <c:v>18.100000000000001</c:v>
                </c:pt>
                <c:pt idx="143">
                  <c:v>18.22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2-4363-97B2-32C7FF6E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'35'!$P$3:$P$129</c:f>
              <c:numCache>
                <c:formatCode>General</c:formatCode>
                <c:ptCount val="127"/>
                <c:pt idx="0">
                  <c:v>-0.99</c:v>
                </c:pt>
                <c:pt idx="1">
                  <c:v>0.33</c:v>
                </c:pt>
                <c:pt idx="2">
                  <c:v>2.5299999999999998</c:v>
                </c:pt>
                <c:pt idx="3">
                  <c:v>4.96</c:v>
                </c:pt>
                <c:pt idx="4">
                  <c:v>8.07</c:v>
                </c:pt>
                <c:pt idx="5">
                  <c:v>11.27</c:v>
                </c:pt>
                <c:pt idx="6">
                  <c:v>14.59</c:v>
                </c:pt>
                <c:pt idx="7">
                  <c:v>18.100000000000001</c:v>
                </c:pt>
                <c:pt idx="8">
                  <c:v>21.44</c:v>
                </c:pt>
                <c:pt idx="9">
                  <c:v>24.64</c:v>
                </c:pt>
                <c:pt idx="10">
                  <c:v>27.61</c:v>
                </c:pt>
                <c:pt idx="11">
                  <c:v>30.26</c:v>
                </c:pt>
                <c:pt idx="12">
                  <c:v>32.69</c:v>
                </c:pt>
                <c:pt idx="13">
                  <c:v>34.67</c:v>
                </c:pt>
                <c:pt idx="14">
                  <c:v>36.44</c:v>
                </c:pt>
                <c:pt idx="15">
                  <c:v>37.78</c:v>
                </c:pt>
                <c:pt idx="16">
                  <c:v>38.78</c:v>
                </c:pt>
                <c:pt idx="17">
                  <c:v>39.43</c:v>
                </c:pt>
                <c:pt idx="18">
                  <c:v>39.64</c:v>
                </c:pt>
                <c:pt idx="19">
                  <c:v>39.64</c:v>
                </c:pt>
                <c:pt idx="20">
                  <c:v>39.32</c:v>
                </c:pt>
                <c:pt idx="21">
                  <c:v>38.78</c:v>
                </c:pt>
                <c:pt idx="22">
                  <c:v>37.89</c:v>
                </c:pt>
                <c:pt idx="23">
                  <c:v>36.79</c:v>
                </c:pt>
                <c:pt idx="24">
                  <c:v>35.46</c:v>
                </c:pt>
                <c:pt idx="25">
                  <c:v>33.9</c:v>
                </c:pt>
                <c:pt idx="26">
                  <c:v>32.03</c:v>
                </c:pt>
                <c:pt idx="27">
                  <c:v>30.04</c:v>
                </c:pt>
                <c:pt idx="28">
                  <c:v>28.16</c:v>
                </c:pt>
                <c:pt idx="29">
                  <c:v>25.85</c:v>
                </c:pt>
                <c:pt idx="30">
                  <c:v>23.64</c:v>
                </c:pt>
                <c:pt idx="31">
                  <c:v>21.32</c:v>
                </c:pt>
                <c:pt idx="32">
                  <c:v>18.989999999999998</c:v>
                </c:pt>
                <c:pt idx="33">
                  <c:v>16.899999999999999</c:v>
                </c:pt>
                <c:pt idx="34">
                  <c:v>14.8</c:v>
                </c:pt>
                <c:pt idx="35">
                  <c:v>13.03</c:v>
                </c:pt>
                <c:pt idx="36">
                  <c:v>11.49</c:v>
                </c:pt>
                <c:pt idx="37">
                  <c:v>10.28</c:v>
                </c:pt>
                <c:pt idx="38">
                  <c:v>9.39</c:v>
                </c:pt>
                <c:pt idx="39">
                  <c:v>8.9600000000000009</c:v>
                </c:pt>
                <c:pt idx="40">
                  <c:v>8.84</c:v>
                </c:pt>
                <c:pt idx="41">
                  <c:v>9.06</c:v>
                </c:pt>
                <c:pt idx="42">
                  <c:v>9.51</c:v>
                </c:pt>
                <c:pt idx="43">
                  <c:v>10.39</c:v>
                </c:pt>
                <c:pt idx="44">
                  <c:v>11.49</c:v>
                </c:pt>
                <c:pt idx="45">
                  <c:v>12.48</c:v>
                </c:pt>
                <c:pt idx="46">
                  <c:v>13.82</c:v>
                </c:pt>
                <c:pt idx="47">
                  <c:v>15.13</c:v>
                </c:pt>
                <c:pt idx="48">
                  <c:v>16.670000000000002</c:v>
                </c:pt>
                <c:pt idx="49">
                  <c:v>18.010000000000002</c:v>
                </c:pt>
                <c:pt idx="50">
                  <c:v>19.32</c:v>
                </c:pt>
                <c:pt idx="51">
                  <c:v>20.65</c:v>
                </c:pt>
                <c:pt idx="52">
                  <c:v>21.88</c:v>
                </c:pt>
                <c:pt idx="53">
                  <c:v>22.76</c:v>
                </c:pt>
                <c:pt idx="54">
                  <c:v>23.64</c:v>
                </c:pt>
                <c:pt idx="55">
                  <c:v>24.41</c:v>
                </c:pt>
                <c:pt idx="56">
                  <c:v>24.85</c:v>
                </c:pt>
                <c:pt idx="57">
                  <c:v>25.08</c:v>
                </c:pt>
                <c:pt idx="58">
                  <c:v>25.3</c:v>
                </c:pt>
                <c:pt idx="59">
                  <c:v>25.08</c:v>
                </c:pt>
                <c:pt idx="60">
                  <c:v>25.08</c:v>
                </c:pt>
                <c:pt idx="61">
                  <c:v>24.64</c:v>
                </c:pt>
                <c:pt idx="62">
                  <c:v>24.19</c:v>
                </c:pt>
                <c:pt idx="63">
                  <c:v>23.87</c:v>
                </c:pt>
                <c:pt idx="64">
                  <c:v>23.42</c:v>
                </c:pt>
                <c:pt idx="65">
                  <c:v>22.76</c:v>
                </c:pt>
                <c:pt idx="66">
                  <c:v>22.31</c:v>
                </c:pt>
                <c:pt idx="67">
                  <c:v>21.76</c:v>
                </c:pt>
                <c:pt idx="68">
                  <c:v>21.22</c:v>
                </c:pt>
                <c:pt idx="69">
                  <c:v>20.53</c:v>
                </c:pt>
                <c:pt idx="70">
                  <c:v>19.989999999999998</c:v>
                </c:pt>
                <c:pt idx="71">
                  <c:v>19.55</c:v>
                </c:pt>
                <c:pt idx="72">
                  <c:v>19.100000000000001</c:v>
                </c:pt>
                <c:pt idx="73">
                  <c:v>18.78</c:v>
                </c:pt>
                <c:pt idx="74">
                  <c:v>18.45</c:v>
                </c:pt>
                <c:pt idx="75">
                  <c:v>18.329999999999998</c:v>
                </c:pt>
                <c:pt idx="76">
                  <c:v>18.100000000000001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18.22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18.100000000000001</c:v>
                </c:pt>
                <c:pt idx="85">
                  <c:v>18.100000000000001</c:v>
                </c:pt>
                <c:pt idx="86">
                  <c:v>18.100000000000001</c:v>
                </c:pt>
                <c:pt idx="87">
                  <c:v>18.22</c:v>
                </c:pt>
                <c:pt idx="88">
                  <c:v>18.100000000000001</c:v>
                </c:pt>
                <c:pt idx="89">
                  <c:v>18.22</c:v>
                </c:pt>
                <c:pt idx="90">
                  <c:v>18.100000000000001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18.22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18.100000000000001</c:v>
                </c:pt>
                <c:pt idx="100">
                  <c:v>18.22</c:v>
                </c:pt>
                <c:pt idx="101">
                  <c:v>18.22</c:v>
                </c:pt>
                <c:pt idx="102">
                  <c:v>18.100000000000001</c:v>
                </c:pt>
                <c:pt idx="103">
                  <c:v>18.22</c:v>
                </c:pt>
                <c:pt idx="104">
                  <c:v>18.100000000000001</c:v>
                </c:pt>
                <c:pt idx="105">
                  <c:v>18.100000000000001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18.22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18.22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18.22</c:v>
                </c:pt>
                <c:pt idx="125">
                  <c:v>18.100000000000001</c:v>
                </c:pt>
                <c:pt idx="126">
                  <c:v>18.22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3-416E-9EEA-36DD160B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'35'!$U$3:$U$129</c:f>
              <c:numCache>
                <c:formatCode>0.00</c:formatCode>
                <c:ptCount val="127"/>
                <c:pt idx="0">
                  <c:v>6.3481212452162907</c:v>
                </c:pt>
                <c:pt idx="1">
                  <c:v>5.8015593704658528</c:v>
                </c:pt>
                <c:pt idx="2">
                  <c:v>4.9316974422076925</c:v>
                </c:pt>
                <c:pt idx="3">
                  <c:v>4.0305091401741606</c:v>
                </c:pt>
                <c:pt idx="4">
                  <c:v>2.9681426771646215</c:v>
                </c:pt>
                <c:pt idx="5">
                  <c:v>1.9810513137143815</c:v>
                </c:pt>
                <c:pt idx="6">
                  <c:v>1.0695132158274205</c:v>
                </c:pt>
                <c:pt idx="7">
                  <c:v>0.22880914360526106</c:v>
                </c:pt>
                <c:pt idx="8">
                  <c:v>-0.45581183195321984</c:v>
                </c:pt>
                <c:pt idx="9">
                  <c:v>-1.0083950035735505</c:v>
                </c:pt>
                <c:pt idx="10">
                  <c:v>-1.4328702170730132</c:v>
                </c:pt>
                <c:pt idx="11">
                  <c:v>-1.7415493593114739</c:v>
                </c:pt>
                <c:pt idx="12">
                  <c:v>-1.9680074110826453</c:v>
                </c:pt>
                <c:pt idx="13">
                  <c:v>-2.1134848429302941</c:v>
                </c:pt>
                <c:pt idx="14">
                  <c:v>-2.2145523860742564</c:v>
                </c:pt>
                <c:pt idx="15">
                  <c:v>-2.2732503493539369</c:v>
                </c:pt>
                <c:pt idx="16">
                  <c:v>-2.3072291147176465</c:v>
                </c:pt>
                <c:pt idx="17">
                  <c:v>-2.3248729476187435</c:v>
                </c:pt>
                <c:pt idx="18">
                  <c:v>-2.3298317170141338</c:v>
                </c:pt>
                <c:pt idx="19">
                  <c:v>-2.3298317170141338</c:v>
                </c:pt>
                <c:pt idx="20">
                  <c:v>-2.3221313368409149</c:v>
                </c:pt>
                <c:pt idx="21">
                  <c:v>-2.3072291147176465</c:v>
                </c:pt>
                <c:pt idx="22">
                  <c:v>-2.2773964162709497</c:v>
                </c:pt>
                <c:pt idx="23">
                  <c:v>-2.231351839722727</c:v>
                </c:pt>
                <c:pt idx="24">
                  <c:v>-2.161936590929173</c:v>
                </c:pt>
                <c:pt idx="25">
                  <c:v>-2.0610195347788576</c:v>
                </c:pt>
                <c:pt idx="26">
                  <c:v>-1.9117748656518287</c:v>
                </c:pt>
                <c:pt idx="27">
                  <c:v>-1.7183960843280595</c:v>
                </c:pt>
                <c:pt idx="28">
                  <c:v>-1.5023109288920722</c:v>
                </c:pt>
                <c:pt idx="29">
                  <c:v>-1.191479632499977</c:v>
                </c:pt>
                <c:pt idx="30">
                  <c:v>-0.84643561476874041</c:v>
                </c:pt>
                <c:pt idx="31">
                  <c:v>-0.4331371169618734</c:v>
                </c:pt>
                <c:pt idx="32">
                  <c:v>3.5478088807693098E-2</c:v>
                </c:pt>
                <c:pt idx="33">
                  <c:v>0.50213335245009461</c:v>
                </c:pt>
                <c:pt idx="34">
                  <c:v>1.015678232437466</c:v>
                </c:pt>
                <c:pt idx="35">
                  <c:v>1.4836336748737011</c:v>
                </c:pt>
                <c:pt idx="36">
                  <c:v>1.9171157078717371</c:v>
                </c:pt>
                <c:pt idx="37">
                  <c:v>2.274999042331828</c:v>
                </c:pt>
                <c:pt idx="38">
                  <c:v>2.5479874465900778</c:v>
                </c:pt>
                <c:pt idx="39">
                  <c:v>2.6828500118683749</c:v>
                </c:pt>
                <c:pt idx="40">
                  <c:v>2.720831820437752</c:v>
                </c:pt>
                <c:pt idx="41">
                  <c:v>2.6513137879658117</c:v>
                </c:pt>
                <c:pt idx="42">
                  <c:v>2.5106969080975432</c:v>
                </c:pt>
                <c:pt idx="43">
                  <c:v>2.2418335240011018</c:v>
                </c:pt>
                <c:pt idx="44">
                  <c:v>1.9171157078717371</c:v>
                </c:pt>
                <c:pt idx="45">
                  <c:v>1.6356269359568856</c:v>
                </c:pt>
                <c:pt idx="46">
                  <c:v>1.2707853005088339</c:v>
                </c:pt>
                <c:pt idx="47">
                  <c:v>0.9319941813512429</c:v>
                </c:pt>
                <c:pt idx="48">
                  <c:v>0.55618697339527046</c:v>
                </c:pt>
                <c:pt idx="49">
                  <c:v>0.24880351959985347</c:v>
                </c:pt>
                <c:pt idx="50">
                  <c:v>-3.4184755024796232E-2</c:v>
                </c:pt>
                <c:pt idx="51">
                  <c:v>-0.30391771608903184</c:v>
                </c:pt>
                <c:pt idx="52">
                  <c:v>-0.53773669887745257</c:v>
                </c:pt>
                <c:pt idx="53">
                  <c:v>-0.69587423040669094</c:v>
                </c:pt>
                <c:pt idx="54">
                  <c:v>-0.84643561476874041</c:v>
                </c:pt>
                <c:pt idx="55">
                  <c:v>-0.97200105273535442</c:v>
                </c:pt>
                <c:pt idx="56">
                  <c:v>-1.0411787092239067</c:v>
                </c:pt>
                <c:pt idx="57">
                  <c:v>-1.0765975609542124</c:v>
                </c:pt>
                <c:pt idx="58">
                  <c:v>-1.1100007915717036</c:v>
                </c:pt>
                <c:pt idx="59">
                  <c:v>-1.0765975609542124</c:v>
                </c:pt>
                <c:pt idx="60">
                  <c:v>-1.0765975609542124</c:v>
                </c:pt>
                <c:pt idx="61">
                  <c:v>-1.0083950035735505</c:v>
                </c:pt>
                <c:pt idx="62">
                  <c:v>-0.93671123154579661</c:v>
                </c:pt>
                <c:pt idx="63">
                  <c:v>-0.88454418982464134</c:v>
                </c:pt>
                <c:pt idx="64">
                  <c:v>-0.80950284440025655</c:v>
                </c:pt>
                <c:pt idx="65">
                  <c:v>-0.69587423040669094</c:v>
                </c:pt>
                <c:pt idx="66">
                  <c:v>-0.61595803477086264</c:v>
                </c:pt>
                <c:pt idx="67">
                  <c:v>-0.51558282966316327</c:v>
                </c:pt>
                <c:pt idx="68">
                  <c:v>-0.41413280762795068</c:v>
                </c:pt>
                <c:pt idx="69">
                  <c:v>-0.28030393103482965</c:v>
                </c:pt>
                <c:pt idx="70">
                  <c:v>-0.17226973962365122</c:v>
                </c:pt>
                <c:pt idx="71">
                  <c:v>-8.2092736944879618E-2</c:v>
                </c:pt>
                <c:pt idx="72">
                  <c:v>1.2135859279609917E-2</c:v>
                </c:pt>
                <c:pt idx="73">
                  <c:v>8.0377674404218169E-2</c:v>
                </c:pt>
                <c:pt idx="74">
                  <c:v>0.15182936251925128</c:v>
                </c:pt>
                <c:pt idx="75">
                  <c:v>0.1780834177282884</c:v>
                </c:pt>
                <c:pt idx="76">
                  <c:v>0.22880914360526106</c:v>
                </c:pt>
                <c:pt idx="77">
                  <c:v>0.22880914360526106</c:v>
                </c:pt>
                <c:pt idx="78">
                  <c:v>0.22880914360526106</c:v>
                </c:pt>
                <c:pt idx="79">
                  <c:v>0.22880914360526106</c:v>
                </c:pt>
                <c:pt idx="80">
                  <c:v>0.22880914360526106</c:v>
                </c:pt>
                <c:pt idx="81">
                  <c:v>0.20227703383113749</c:v>
                </c:pt>
                <c:pt idx="82">
                  <c:v>0.22880914360526106</c:v>
                </c:pt>
                <c:pt idx="83">
                  <c:v>0.22880914360526106</c:v>
                </c:pt>
                <c:pt idx="84">
                  <c:v>0.22880914360526106</c:v>
                </c:pt>
                <c:pt idx="85">
                  <c:v>0.22880914360526106</c:v>
                </c:pt>
                <c:pt idx="86">
                  <c:v>0.22880914360526106</c:v>
                </c:pt>
                <c:pt idx="87">
                  <c:v>0.20227703383113749</c:v>
                </c:pt>
                <c:pt idx="88">
                  <c:v>0.22880914360526106</c:v>
                </c:pt>
                <c:pt idx="89">
                  <c:v>0.20227703383113749</c:v>
                </c:pt>
                <c:pt idx="90">
                  <c:v>0.22880914360526106</c:v>
                </c:pt>
                <c:pt idx="91">
                  <c:v>0.22880914360526106</c:v>
                </c:pt>
                <c:pt idx="92">
                  <c:v>0.22880914360526106</c:v>
                </c:pt>
                <c:pt idx="93">
                  <c:v>0.22880914360526106</c:v>
                </c:pt>
                <c:pt idx="94">
                  <c:v>0.22880914360526106</c:v>
                </c:pt>
                <c:pt idx="95">
                  <c:v>0.22880914360526106</c:v>
                </c:pt>
                <c:pt idx="96">
                  <c:v>0.20227703383113749</c:v>
                </c:pt>
                <c:pt idx="97">
                  <c:v>0.22880914360526106</c:v>
                </c:pt>
                <c:pt idx="98">
                  <c:v>0.22880914360526106</c:v>
                </c:pt>
                <c:pt idx="99">
                  <c:v>0.22880914360526106</c:v>
                </c:pt>
                <c:pt idx="100">
                  <c:v>0.20227703383113749</c:v>
                </c:pt>
                <c:pt idx="101">
                  <c:v>0.20227703383113749</c:v>
                </c:pt>
                <c:pt idx="102">
                  <c:v>0.22880914360526106</c:v>
                </c:pt>
                <c:pt idx="103">
                  <c:v>0.20227703383113749</c:v>
                </c:pt>
                <c:pt idx="104">
                  <c:v>0.22880914360526106</c:v>
                </c:pt>
                <c:pt idx="105">
                  <c:v>0.22880914360526106</c:v>
                </c:pt>
                <c:pt idx="106">
                  <c:v>0.22880914360526106</c:v>
                </c:pt>
                <c:pt idx="107">
                  <c:v>0.22880914360526106</c:v>
                </c:pt>
                <c:pt idx="108">
                  <c:v>0.22880914360526106</c:v>
                </c:pt>
                <c:pt idx="109">
                  <c:v>0.22880914360526106</c:v>
                </c:pt>
                <c:pt idx="110">
                  <c:v>0.22880914360526106</c:v>
                </c:pt>
                <c:pt idx="111">
                  <c:v>0.22880914360526106</c:v>
                </c:pt>
                <c:pt idx="112">
                  <c:v>0.22880914360526106</c:v>
                </c:pt>
                <c:pt idx="113">
                  <c:v>0.22880914360526106</c:v>
                </c:pt>
                <c:pt idx="114">
                  <c:v>0.22880914360526106</c:v>
                </c:pt>
                <c:pt idx="115">
                  <c:v>0.22880914360526106</c:v>
                </c:pt>
                <c:pt idx="116">
                  <c:v>0.22880914360526106</c:v>
                </c:pt>
                <c:pt idx="117">
                  <c:v>0.20227703383113749</c:v>
                </c:pt>
                <c:pt idx="118">
                  <c:v>0.22880914360526106</c:v>
                </c:pt>
                <c:pt idx="119">
                  <c:v>0.22880914360526106</c:v>
                </c:pt>
                <c:pt idx="120">
                  <c:v>0.20227703383113749</c:v>
                </c:pt>
                <c:pt idx="121">
                  <c:v>0.22880914360526106</c:v>
                </c:pt>
                <c:pt idx="122">
                  <c:v>0.22880914360526106</c:v>
                </c:pt>
                <c:pt idx="123">
                  <c:v>0.22880914360526106</c:v>
                </c:pt>
                <c:pt idx="124">
                  <c:v>0.20227703383113749</c:v>
                </c:pt>
                <c:pt idx="125">
                  <c:v>0.22880914360526106</c:v>
                </c:pt>
                <c:pt idx="126">
                  <c:v>0.20227703383113749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D-49E6-AC54-B4CCA49DC0D9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'35'!$S$3:$S$129</c:f>
              <c:numCache>
                <c:formatCode>0.00</c:formatCode>
                <c:ptCount val="127"/>
                <c:pt idx="0">
                  <c:v>41.172088337875302</c:v>
                </c:pt>
                <c:pt idx="1">
                  <c:v>40.630147864381115</c:v>
                </c:pt>
                <c:pt idx="2">
                  <c:v>39.726913741890804</c:v>
                </c:pt>
                <c:pt idx="3">
                  <c:v>38.729250597503786</c:v>
                </c:pt>
                <c:pt idx="4">
                  <c:v>37.452405997074301</c:v>
                </c:pt>
                <c:pt idx="5">
                  <c:v>36.138610909815668</c:v>
                </c:pt>
                <c:pt idx="6">
                  <c:v>34.775548506784837</c:v>
                </c:pt>
                <c:pt idx="7">
                  <c:v>33.334479520448028</c:v>
                </c:pt>
                <c:pt idx="8">
                  <c:v>31.963205898121828</c:v>
                </c:pt>
                <c:pt idx="9">
                  <c:v>30.649410810863195</c:v>
                </c:pt>
                <c:pt idx="10">
                  <c:v>29.430044745501277</c:v>
                </c:pt>
                <c:pt idx="11">
                  <c:v>28.34205818886522</c:v>
                </c:pt>
                <c:pt idx="12">
                  <c:v>27.344395044478198</c:v>
                </c:pt>
                <c:pt idx="13">
                  <c:v>26.531484334236918</c:v>
                </c:pt>
                <c:pt idx="14">
                  <c:v>25.804791426596989</c:v>
                </c:pt>
                <c:pt idx="15">
                  <c:v>25.254639733807437</c:v>
                </c:pt>
                <c:pt idx="16">
                  <c:v>24.844078769039115</c:v>
                </c:pt>
                <c:pt idx="17">
                  <c:v>24.577214141939706</c:v>
                </c:pt>
                <c:pt idx="18">
                  <c:v>24.490996339338356</c:v>
                </c:pt>
                <c:pt idx="19">
                  <c:v>24.490996339338356</c:v>
                </c:pt>
                <c:pt idx="20">
                  <c:v>24.62237584806422</c:v>
                </c:pt>
                <c:pt idx="21">
                  <c:v>24.844078769039115</c:v>
                </c:pt>
                <c:pt idx="22">
                  <c:v>25.20947802768292</c:v>
                </c:pt>
                <c:pt idx="23">
                  <c:v>25.661095088928075</c:v>
                </c:pt>
                <c:pt idx="24">
                  <c:v>26.207141172069946</c:v>
                </c:pt>
                <c:pt idx="25">
                  <c:v>26.847616277108525</c:v>
                </c:pt>
                <c:pt idx="26">
                  <c:v>27.615365281225291</c:v>
                </c:pt>
                <c:pt idx="27">
                  <c:v>28.432381601114255</c:v>
                </c:pt>
                <c:pt idx="28">
                  <c:v>29.204236214878701</c:v>
                </c:pt>
                <c:pt idx="29">
                  <c:v>30.152632043493526</c:v>
                </c:pt>
                <c:pt idx="30">
                  <c:v>31.059971775631517</c:v>
                </c:pt>
                <c:pt idx="31">
                  <c:v>32.012473213894026</c:v>
                </c:pt>
                <c:pt idx="32">
                  <c:v>32.969080261804223</c:v>
                </c:pt>
                <c:pt idx="33">
                  <c:v>33.827152678170009</c:v>
                </c:pt>
                <c:pt idx="34">
                  <c:v>34.68933070418349</c:v>
                </c:pt>
                <c:pt idx="35">
                  <c:v>35.41602361182342</c:v>
                </c:pt>
                <c:pt idx="36">
                  <c:v>36.048287497566641</c:v>
                </c:pt>
                <c:pt idx="37">
                  <c:v>36.545066264936303</c:v>
                </c:pt>
                <c:pt idx="38">
                  <c:v>36.910465523580115</c:v>
                </c:pt>
                <c:pt idx="39">
                  <c:v>37.087006738430489</c:v>
                </c:pt>
                <c:pt idx="40">
                  <c:v>37.136274054202687</c:v>
                </c:pt>
                <c:pt idx="41">
                  <c:v>37.045950641953659</c:v>
                </c:pt>
                <c:pt idx="42">
                  <c:v>36.861198207807909</c:v>
                </c:pt>
                <c:pt idx="43">
                  <c:v>36.499904558811792</c:v>
                </c:pt>
                <c:pt idx="44">
                  <c:v>36.048287497566641</c:v>
                </c:pt>
                <c:pt idx="45">
                  <c:v>35.641832142445992</c:v>
                </c:pt>
                <c:pt idx="46">
                  <c:v>35.091680449656451</c:v>
                </c:pt>
                <c:pt idx="47">
                  <c:v>34.553845585809945</c:v>
                </c:pt>
                <c:pt idx="48">
                  <c:v>33.921581700066724</c:v>
                </c:pt>
                <c:pt idx="49">
                  <c:v>33.371430007277169</c:v>
                </c:pt>
                <c:pt idx="50">
                  <c:v>32.833595143430671</c:v>
                </c:pt>
                <c:pt idx="51">
                  <c:v>32.287549060288796</c:v>
                </c:pt>
                <c:pt idx="52">
                  <c:v>31.782559073623766</c:v>
                </c:pt>
                <c:pt idx="53">
                  <c:v>31.421265424627638</c:v>
                </c:pt>
                <c:pt idx="54">
                  <c:v>31.059971775631517</c:v>
                </c:pt>
                <c:pt idx="55">
                  <c:v>30.74383983275991</c:v>
                </c:pt>
                <c:pt idx="56">
                  <c:v>30.563193008261848</c:v>
                </c:pt>
                <c:pt idx="57">
                  <c:v>30.468763986365133</c:v>
                </c:pt>
                <c:pt idx="58">
                  <c:v>30.378440574116102</c:v>
                </c:pt>
                <c:pt idx="59">
                  <c:v>30.468763986365133</c:v>
                </c:pt>
                <c:pt idx="60">
                  <c:v>30.468763986365133</c:v>
                </c:pt>
                <c:pt idx="61">
                  <c:v>30.649410810863195</c:v>
                </c:pt>
                <c:pt idx="62">
                  <c:v>30.834163245008941</c:v>
                </c:pt>
                <c:pt idx="63">
                  <c:v>30.965542753734802</c:v>
                </c:pt>
                <c:pt idx="64">
                  <c:v>31.150295187880548</c:v>
                </c:pt>
                <c:pt idx="65">
                  <c:v>31.421265424627638</c:v>
                </c:pt>
                <c:pt idx="66">
                  <c:v>31.606017858773384</c:v>
                </c:pt>
                <c:pt idx="67">
                  <c:v>31.83182638939596</c:v>
                </c:pt>
                <c:pt idx="68">
                  <c:v>32.053529310370855</c:v>
                </c:pt>
                <c:pt idx="69">
                  <c:v>32.336816376061002</c:v>
                </c:pt>
                <c:pt idx="70">
                  <c:v>32.558519297035893</c:v>
                </c:pt>
                <c:pt idx="71">
                  <c:v>32.739166121533955</c:v>
                </c:pt>
                <c:pt idx="72">
                  <c:v>32.923918555679705</c:v>
                </c:pt>
                <c:pt idx="73">
                  <c:v>33.055298064405562</c:v>
                </c:pt>
                <c:pt idx="74">
                  <c:v>33.190783182779107</c:v>
                </c:pt>
                <c:pt idx="75">
                  <c:v>33.240050498551312</c:v>
                </c:pt>
                <c:pt idx="76">
                  <c:v>33.334479520448028</c:v>
                </c:pt>
                <c:pt idx="77">
                  <c:v>33.334479520448028</c:v>
                </c:pt>
                <c:pt idx="78">
                  <c:v>33.334479520448028</c:v>
                </c:pt>
                <c:pt idx="79">
                  <c:v>33.334479520448028</c:v>
                </c:pt>
                <c:pt idx="80">
                  <c:v>33.334479520448028</c:v>
                </c:pt>
                <c:pt idx="81">
                  <c:v>33.285212204675823</c:v>
                </c:pt>
                <c:pt idx="82">
                  <c:v>33.334479520448028</c:v>
                </c:pt>
                <c:pt idx="83">
                  <c:v>33.334479520448028</c:v>
                </c:pt>
                <c:pt idx="84">
                  <c:v>33.334479520448028</c:v>
                </c:pt>
                <c:pt idx="85">
                  <c:v>33.334479520448028</c:v>
                </c:pt>
                <c:pt idx="86">
                  <c:v>33.334479520448028</c:v>
                </c:pt>
                <c:pt idx="87">
                  <c:v>33.285212204675823</c:v>
                </c:pt>
                <c:pt idx="88">
                  <c:v>33.334479520448028</c:v>
                </c:pt>
                <c:pt idx="89">
                  <c:v>33.285212204675823</c:v>
                </c:pt>
                <c:pt idx="90">
                  <c:v>33.334479520448028</c:v>
                </c:pt>
                <c:pt idx="91">
                  <c:v>33.334479520448028</c:v>
                </c:pt>
                <c:pt idx="92">
                  <c:v>33.334479520448028</c:v>
                </c:pt>
                <c:pt idx="93">
                  <c:v>33.334479520448028</c:v>
                </c:pt>
                <c:pt idx="94">
                  <c:v>33.334479520448028</c:v>
                </c:pt>
                <c:pt idx="95">
                  <c:v>33.334479520448028</c:v>
                </c:pt>
                <c:pt idx="96">
                  <c:v>33.285212204675823</c:v>
                </c:pt>
                <c:pt idx="97">
                  <c:v>33.334479520448028</c:v>
                </c:pt>
                <c:pt idx="98">
                  <c:v>33.334479520448028</c:v>
                </c:pt>
                <c:pt idx="99">
                  <c:v>33.334479520448028</c:v>
                </c:pt>
                <c:pt idx="100">
                  <c:v>33.285212204675823</c:v>
                </c:pt>
                <c:pt idx="101">
                  <c:v>33.285212204675823</c:v>
                </c:pt>
                <c:pt idx="102">
                  <c:v>33.334479520448028</c:v>
                </c:pt>
                <c:pt idx="103">
                  <c:v>33.285212204675823</c:v>
                </c:pt>
                <c:pt idx="104">
                  <c:v>33.334479520448028</c:v>
                </c:pt>
                <c:pt idx="105">
                  <c:v>33.334479520448028</c:v>
                </c:pt>
                <c:pt idx="106">
                  <c:v>33.334479520448028</c:v>
                </c:pt>
                <c:pt idx="107">
                  <c:v>33.334479520448028</c:v>
                </c:pt>
                <c:pt idx="108">
                  <c:v>33.334479520448028</c:v>
                </c:pt>
                <c:pt idx="109">
                  <c:v>33.334479520448028</c:v>
                </c:pt>
                <c:pt idx="110">
                  <c:v>33.334479520448028</c:v>
                </c:pt>
                <c:pt idx="111">
                  <c:v>33.334479520448028</c:v>
                </c:pt>
                <c:pt idx="112">
                  <c:v>33.334479520448028</c:v>
                </c:pt>
                <c:pt idx="113">
                  <c:v>33.334479520448028</c:v>
                </c:pt>
                <c:pt idx="114">
                  <c:v>33.334479520448028</c:v>
                </c:pt>
                <c:pt idx="115">
                  <c:v>33.334479520448028</c:v>
                </c:pt>
                <c:pt idx="116">
                  <c:v>33.334479520448028</c:v>
                </c:pt>
                <c:pt idx="117">
                  <c:v>33.285212204675823</c:v>
                </c:pt>
                <c:pt idx="118">
                  <c:v>33.334479520448028</c:v>
                </c:pt>
                <c:pt idx="119">
                  <c:v>33.334479520448028</c:v>
                </c:pt>
                <c:pt idx="120">
                  <c:v>33.285212204675823</c:v>
                </c:pt>
                <c:pt idx="121">
                  <c:v>33.334479520448028</c:v>
                </c:pt>
                <c:pt idx="122">
                  <c:v>33.334479520448028</c:v>
                </c:pt>
                <c:pt idx="123">
                  <c:v>33.334479520448028</c:v>
                </c:pt>
                <c:pt idx="124">
                  <c:v>33.285212204675823</c:v>
                </c:pt>
                <c:pt idx="125">
                  <c:v>33.334479520448028</c:v>
                </c:pt>
                <c:pt idx="126">
                  <c:v>33.285212204675823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D-49E6-AC54-B4CCA49DC0D9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'35'!$T$3:$T$129</c:f>
              <c:numCache>
                <c:formatCode>0.00</c:formatCode>
                <c:ptCount val="127"/>
                <c:pt idx="0">
                  <c:v>-34.823967092659011</c:v>
                </c:pt>
                <c:pt idx="1">
                  <c:v>-34.828588493915262</c:v>
                </c:pt>
                <c:pt idx="2">
                  <c:v>-34.795216299683112</c:v>
                </c:pt>
                <c:pt idx="3">
                  <c:v>-34.698741457329625</c:v>
                </c:pt>
                <c:pt idx="4">
                  <c:v>-34.48426331990968</c:v>
                </c:pt>
                <c:pt idx="5">
                  <c:v>-34.157559596101287</c:v>
                </c:pt>
                <c:pt idx="6">
                  <c:v>-33.706035290957416</c:v>
                </c:pt>
                <c:pt idx="7">
                  <c:v>-33.105670376842767</c:v>
                </c:pt>
                <c:pt idx="8">
                  <c:v>-32.419017730075048</c:v>
                </c:pt>
                <c:pt idx="9">
                  <c:v>-31.657805814436745</c:v>
                </c:pt>
                <c:pt idx="10">
                  <c:v>-30.86291496257429</c:v>
                </c:pt>
                <c:pt idx="11">
                  <c:v>-30.083607548176694</c:v>
                </c:pt>
                <c:pt idx="12">
                  <c:v>-29.312402455560843</c:v>
                </c:pt>
                <c:pt idx="13">
                  <c:v>-28.644969177167212</c:v>
                </c:pt>
                <c:pt idx="14">
                  <c:v>-28.019343812671245</c:v>
                </c:pt>
                <c:pt idx="15">
                  <c:v>-27.527890083161374</c:v>
                </c:pt>
                <c:pt idx="16">
                  <c:v>-27.151307883756761</c:v>
                </c:pt>
                <c:pt idx="17">
                  <c:v>-26.902087089558449</c:v>
                </c:pt>
                <c:pt idx="18">
                  <c:v>-26.820828056352489</c:v>
                </c:pt>
                <c:pt idx="19">
                  <c:v>-26.820828056352489</c:v>
                </c:pt>
                <c:pt idx="20">
                  <c:v>-26.944507184905135</c:v>
                </c:pt>
                <c:pt idx="21">
                  <c:v>-27.151307883756761</c:v>
                </c:pt>
                <c:pt idx="22">
                  <c:v>-27.486874443953869</c:v>
                </c:pt>
                <c:pt idx="23">
                  <c:v>-27.892446928650802</c:v>
                </c:pt>
                <c:pt idx="24">
                  <c:v>-28.369077762999119</c:v>
                </c:pt>
                <c:pt idx="25">
                  <c:v>-28.908635811887383</c:v>
                </c:pt>
                <c:pt idx="26">
                  <c:v>-29.52714014687712</c:v>
                </c:pt>
                <c:pt idx="27">
                  <c:v>-30.150777685442314</c:v>
                </c:pt>
                <c:pt idx="28">
                  <c:v>-30.706547143770774</c:v>
                </c:pt>
                <c:pt idx="29">
                  <c:v>-31.344111675993503</c:v>
                </c:pt>
                <c:pt idx="30">
                  <c:v>-31.906407390400258</c:v>
                </c:pt>
                <c:pt idx="31">
                  <c:v>-32.445610330855899</c:v>
                </c:pt>
                <c:pt idx="32">
                  <c:v>-32.93360217299653</c:v>
                </c:pt>
                <c:pt idx="33">
                  <c:v>-33.325019325719914</c:v>
                </c:pt>
                <c:pt idx="34">
                  <c:v>-33.673652471746024</c:v>
                </c:pt>
                <c:pt idx="35">
                  <c:v>-33.932389936949718</c:v>
                </c:pt>
                <c:pt idx="36">
                  <c:v>-34.131171789694903</c:v>
                </c:pt>
                <c:pt idx="37">
                  <c:v>-34.270067222604474</c:v>
                </c:pt>
                <c:pt idx="38">
                  <c:v>-34.362478076990037</c:v>
                </c:pt>
                <c:pt idx="39">
                  <c:v>-34.404156726562114</c:v>
                </c:pt>
                <c:pt idx="40">
                  <c:v>-34.415442233764935</c:v>
                </c:pt>
                <c:pt idx="41">
                  <c:v>-34.394636853987848</c:v>
                </c:pt>
                <c:pt idx="42">
                  <c:v>-34.350501299710366</c:v>
                </c:pt>
                <c:pt idx="43">
                  <c:v>-34.25807103481069</c:v>
                </c:pt>
                <c:pt idx="44">
                  <c:v>-34.131171789694903</c:v>
                </c:pt>
                <c:pt idx="45">
                  <c:v>-34.006205206489106</c:v>
                </c:pt>
                <c:pt idx="46">
                  <c:v>-33.820895149147617</c:v>
                </c:pt>
                <c:pt idx="47">
                  <c:v>-33.621851404458702</c:v>
                </c:pt>
                <c:pt idx="48">
                  <c:v>-33.365394726671454</c:v>
                </c:pt>
                <c:pt idx="49">
                  <c:v>-33.122626487677316</c:v>
                </c:pt>
                <c:pt idx="50">
                  <c:v>-32.867779898455467</c:v>
                </c:pt>
                <c:pt idx="51">
                  <c:v>-32.591466776377828</c:v>
                </c:pt>
                <c:pt idx="52">
                  <c:v>-32.320295772501218</c:v>
                </c:pt>
                <c:pt idx="53">
                  <c:v>-32.117139655034329</c:v>
                </c:pt>
                <c:pt idx="54">
                  <c:v>-31.906407390400258</c:v>
                </c:pt>
                <c:pt idx="55">
                  <c:v>-31.715840885495265</c:v>
                </c:pt>
                <c:pt idx="56">
                  <c:v>-31.604371717485755</c:v>
                </c:pt>
                <c:pt idx="57">
                  <c:v>-31.545361547319345</c:v>
                </c:pt>
                <c:pt idx="58">
                  <c:v>-31.488441365687805</c:v>
                </c:pt>
                <c:pt idx="59">
                  <c:v>-31.545361547319345</c:v>
                </c:pt>
                <c:pt idx="60">
                  <c:v>-31.545361547319345</c:v>
                </c:pt>
                <c:pt idx="61">
                  <c:v>-31.657805814436745</c:v>
                </c:pt>
                <c:pt idx="62">
                  <c:v>-31.770874476554738</c:v>
                </c:pt>
                <c:pt idx="63">
                  <c:v>-31.850086943559443</c:v>
                </c:pt>
                <c:pt idx="64">
                  <c:v>-31.959798032280805</c:v>
                </c:pt>
                <c:pt idx="65">
                  <c:v>-32.117139655034329</c:v>
                </c:pt>
                <c:pt idx="66">
                  <c:v>-32.221975893544247</c:v>
                </c:pt>
                <c:pt idx="67">
                  <c:v>-32.347409219059124</c:v>
                </c:pt>
                <c:pt idx="68">
                  <c:v>-32.467662117998806</c:v>
                </c:pt>
                <c:pt idx="69">
                  <c:v>-32.617120307095831</c:v>
                </c:pt>
                <c:pt idx="70">
                  <c:v>-32.730789036659544</c:v>
                </c:pt>
                <c:pt idx="71">
                  <c:v>-32.821258858478835</c:v>
                </c:pt>
                <c:pt idx="72">
                  <c:v>-32.911782696400095</c:v>
                </c:pt>
                <c:pt idx="73">
                  <c:v>-32.974920390001344</c:v>
                </c:pt>
                <c:pt idx="74">
                  <c:v>-33.038953820259856</c:v>
                </c:pt>
                <c:pt idx="75">
                  <c:v>-33.061967080823024</c:v>
                </c:pt>
                <c:pt idx="76">
                  <c:v>-33.105670376842767</c:v>
                </c:pt>
                <c:pt idx="77">
                  <c:v>-33.105670376842767</c:v>
                </c:pt>
                <c:pt idx="78">
                  <c:v>-33.105670376842767</c:v>
                </c:pt>
                <c:pt idx="79">
                  <c:v>-33.105670376842767</c:v>
                </c:pt>
                <c:pt idx="80">
                  <c:v>-33.105670376842767</c:v>
                </c:pt>
                <c:pt idx="81">
                  <c:v>-33.082935170844685</c:v>
                </c:pt>
                <c:pt idx="82">
                  <c:v>-33.105670376842767</c:v>
                </c:pt>
                <c:pt idx="83">
                  <c:v>-33.105670376842767</c:v>
                </c:pt>
                <c:pt idx="84">
                  <c:v>-33.105670376842767</c:v>
                </c:pt>
                <c:pt idx="85">
                  <c:v>-33.105670376842767</c:v>
                </c:pt>
                <c:pt idx="86">
                  <c:v>-33.105670376842767</c:v>
                </c:pt>
                <c:pt idx="87">
                  <c:v>-33.082935170844685</c:v>
                </c:pt>
                <c:pt idx="88">
                  <c:v>-33.105670376842767</c:v>
                </c:pt>
                <c:pt idx="89">
                  <c:v>-33.082935170844685</c:v>
                </c:pt>
                <c:pt idx="90">
                  <c:v>-33.105670376842767</c:v>
                </c:pt>
                <c:pt idx="91">
                  <c:v>-33.105670376842767</c:v>
                </c:pt>
                <c:pt idx="92">
                  <c:v>-33.105670376842767</c:v>
                </c:pt>
                <c:pt idx="93">
                  <c:v>-33.105670376842767</c:v>
                </c:pt>
                <c:pt idx="94">
                  <c:v>-33.105670376842767</c:v>
                </c:pt>
                <c:pt idx="95">
                  <c:v>-33.105670376842767</c:v>
                </c:pt>
                <c:pt idx="96">
                  <c:v>-33.082935170844685</c:v>
                </c:pt>
                <c:pt idx="97">
                  <c:v>-33.105670376842767</c:v>
                </c:pt>
                <c:pt idx="98">
                  <c:v>-33.105670376842767</c:v>
                </c:pt>
                <c:pt idx="99">
                  <c:v>-33.105670376842767</c:v>
                </c:pt>
                <c:pt idx="100">
                  <c:v>-33.082935170844685</c:v>
                </c:pt>
                <c:pt idx="101">
                  <c:v>-33.082935170844685</c:v>
                </c:pt>
                <c:pt idx="102">
                  <c:v>-33.105670376842767</c:v>
                </c:pt>
                <c:pt idx="103">
                  <c:v>-33.082935170844685</c:v>
                </c:pt>
                <c:pt idx="104">
                  <c:v>-33.105670376842767</c:v>
                </c:pt>
                <c:pt idx="105">
                  <c:v>-33.105670376842767</c:v>
                </c:pt>
                <c:pt idx="106">
                  <c:v>-33.105670376842767</c:v>
                </c:pt>
                <c:pt idx="107">
                  <c:v>-33.105670376842767</c:v>
                </c:pt>
                <c:pt idx="108">
                  <c:v>-33.105670376842767</c:v>
                </c:pt>
                <c:pt idx="109">
                  <c:v>-33.105670376842767</c:v>
                </c:pt>
                <c:pt idx="110">
                  <c:v>-33.105670376842767</c:v>
                </c:pt>
                <c:pt idx="111">
                  <c:v>-33.105670376842767</c:v>
                </c:pt>
                <c:pt idx="112">
                  <c:v>-33.105670376842767</c:v>
                </c:pt>
                <c:pt idx="113">
                  <c:v>-33.105670376842767</c:v>
                </c:pt>
                <c:pt idx="114">
                  <c:v>-33.105670376842767</c:v>
                </c:pt>
                <c:pt idx="115">
                  <c:v>-33.105670376842767</c:v>
                </c:pt>
                <c:pt idx="116">
                  <c:v>-33.105670376842767</c:v>
                </c:pt>
                <c:pt idx="117">
                  <c:v>-33.082935170844685</c:v>
                </c:pt>
                <c:pt idx="118">
                  <c:v>-33.105670376842767</c:v>
                </c:pt>
                <c:pt idx="119">
                  <c:v>-33.105670376842767</c:v>
                </c:pt>
                <c:pt idx="120">
                  <c:v>-33.082935170844685</c:v>
                </c:pt>
                <c:pt idx="121">
                  <c:v>-33.105670376842767</c:v>
                </c:pt>
                <c:pt idx="122">
                  <c:v>-33.105670376842767</c:v>
                </c:pt>
                <c:pt idx="123">
                  <c:v>-33.105670376842767</c:v>
                </c:pt>
                <c:pt idx="124">
                  <c:v>-33.082935170844685</c:v>
                </c:pt>
                <c:pt idx="125">
                  <c:v>-33.105670376842767</c:v>
                </c:pt>
                <c:pt idx="126">
                  <c:v>-33.082935170844685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D-49E6-AC54-B4CCA49D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'35'!$V$3:$V$129</c:f>
              <c:numCache>
                <c:formatCode>0.00</c:formatCode>
                <c:ptCount val="127"/>
                <c:pt idx="1">
                  <c:v>1.8508907340444514</c:v>
                </c:pt>
                <c:pt idx="2">
                  <c:v>6.0198726149670581</c:v>
                </c:pt>
                <c:pt idx="3">
                  <c:v>1.6640627923563571</c:v>
                </c:pt>
                <c:pt idx="4">
                  <c:v>9.2589337459060932</c:v>
                </c:pt>
                <c:pt idx="5">
                  <c:v>4.6348234037161218</c:v>
                </c:pt>
                <c:pt idx="6">
                  <c:v>1.5803426719044134</c:v>
                </c:pt>
                <c:pt idx="7">
                  <c:v>-0.49354534560316415</c:v>
                </c:pt>
                <c:pt idx="8">
                  <c:v>0.91406329780660145</c:v>
                </c:pt>
                <c:pt idx="9">
                  <c:v>1.2308965702414401</c:v>
                </c:pt>
                <c:pt idx="10">
                  <c:v>1.2571166829330325</c:v>
                </c:pt>
                <c:pt idx="11">
                  <c:v>2.2224490804593566</c:v>
                </c:pt>
                <c:pt idx="12">
                  <c:v>1.227814981459957</c:v>
                </c:pt>
                <c:pt idx="13">
                  <c:v>2.8255211031779761</c:v>
                </c:pt>
                <c:pt idx="14">
                  <c:v>1.4458931991631452</c:v>
                </c:pt>
                <c:pt idx="15">
                  <c:v>1.8770984967459741</c:v>
                </c:pt>
                <c:pt idx="16">
                  <c:v>1.8507228690023909</c:v>
                </c:pt>
                <c:pt idx="17">
                  <c:v>1.4834238596209226</c:v>
                </c:pt>
                <c:pt idx="18">
                  <c:v>3.1147555684145165</c:v>
                </c:pt>
                <c:pt idx="19">
                  <c:v>2.0440583417721738</c:v>
                </c:pt>
                <c:pt idx="20">
                  <c:v>2.9633490585121613</c:v>
                </c:pt>
                <c:pt idx="21">
                  <c:v>1.8507228690023909</c:v>
                </c:pt>
                <c:pt idx="22">
                  <c:v>3.0446547350459401</c:v>
                </c:pt>
                <c:pt idx="23">
                  <c:v>2.7236978731383465</c:v>
                </c:pt>
                <c:pt idx="24">
                  <c:v>2.6389662041399395</c:v>
                </c:pt>
                <c:pt idx="25">
                  <c:v>1.8665478454857003</c:v>
                </c:pt>
                <c:pt idx="26">
                  <c:v>4.4727457732255997</c:v>
                </c:pt>
                <c:pt idx="27">
                  <c:v>-4.3858048318422034</c:v>
                </c:pt>
                <c:pt idx="28">
                  <c:v>0.9808669096169409</c:v>
                </c:pt>
                <c:pt idx="29">
                  <c:v>-3.3450709615844798</c:v>
                </c:pt>
                <c:pt idx="30">
                  <c:v>2.1603292994861123</c:v>
                </c:pt>
                <c:pt idx="31">
                  <c:v>12.160295088659749</c:v>
                </c:pt>
                <c:pt idx="32">
                  <c:v>4.1501872058201848E-2</c:v>
                </c:pt>
                <c:pt idx="33">
                  <c:v>-14.097359705594201</c:v>
                </c:pt>
                <c:pt idx="34">
                  <c:v>0.86409385667779959</c:v>
                </c:pt>
                <c:pt idx="35">
                  <c:v>1.8109962816406988</c:v>
                </c:pt>
                <c:pt idx="36">
                  <c:v>1.630996759413659</c:v>
                </c:pt>
                <c:pt idx="37">
                  <c:v>1.9959513539293339</c:v>
                </c:pt>
                <c:pt idx="38">
                  <c:v>2.0311502878876757</c:v>
                </c:pt>
                <c:pt idx="39">
                  <c:v>2.4297042434152742</c:v>
                </c:pt>
                <c:pt idx="40">
                  <c:v>2.2466814187420581</c:v>
                </c:pt>
                <c:pt idx="41">
                  <c:v>3.2363240958907764</c:v>
                </c:pt>
                <c:pt idx="42">
                  <c:v>1.6392475551293457</c:v>
                </c:pt>
                <c:pt idx="43">
                  <c:v>2.8608783479609334</c:v>
                </c:pt>
                <c:pt idx="44">
                  <c:v>-4.8929902782409771</c:v>
                </c:pt>
                <c:pt idx="45">
                  <c:v>1.3120032840353901</c:v>
                </c:pt>
                <c:pt idx="46">
                  <c:v>-11.892403616448281</c:v>
                </c:pt>
                <c:pt idx="47">
                  <c:v>1.1376379665159406</c:v>
                </c:pt>
                <c:pt idx="48">
                  <c:v>-0.78074557179472348</c:v>
                </c:pt>
                <c:pt idx="49">
                  <c:v>-2.3283806281750339</c:v>
                </c:pt>
                <c:pt idx="50">
                  <c:v>-0.47986733571941653</c:v>
                </c:pt>
                <c:pt idx="51">
                  <c:v>0.8532469201067131</c:v>
                </c:pt>
                <c:pt idx="52">
                  <c:v>0.43134060668965546</c:v>
                </c:pt>
                <c:pt idx="53">
                  <c:v>27495350651171.695</c:v>
                </c:pt>
                <c:pt idx="54">
                  <c:v>2.1603292994860577</c:v>
                </c:pt>
                <c:pt idx="55">
                  <c:v>0.82693525521105016</c:v>
                </c:pt>
                <c:pt idx="56">
                  <c:v>1.3919534010061594</c:v>
                </c:pt>
                <c:pt idx="57">
                  <c:v>30.225403273636804</c:v>
                </c:pt>
                <c:pt idx="58">
                  <c:v>0.70825447046561607</c:v>
                </c:pt>
                <c:pt idx="59">
                  <c:v>-1.3738819669822833</c:v>
                </c:pt>
                <c:pt idx="60">
                  <c:v>0.68694098349112431</c:v>
                </c:pt>
                <c:pt idx="61">
                  <c:v>28.310621115539313</c:v>
                </c:pt>
                <c:pt idx="62">
                  <c:v>-2.0229310840874479</c:v>
                </c:pt>
                <c:pt idx="63">
                  <c:v>1.9102706112451324</c:v>
                </c:pt>
                <c:pt idx="64">
                  <c:v>1.0822255847193065</c:v>
                </c:pt>
                <c:pt idx="65">
                  <c:v>-0.93031531773174803</c:v>
                </c:pt>
                <c:pt idx="66">
                  <c:v>1.7292979917276676</c:v>
                </c:pt>
                <c:pt idx="67">
                  <c:v>-18.90606088263527</c:v>
                </c:pt>
                <c:pt idx="68">
                  <c:v>0.77511669314288711</c:v>
                </c:pt>
                <c:pt idx="69">
                  <c:v>-0.52463425282128062</c:v>
                </c:pt>
                <c:pt idx="70">
                  <c:v>-0.48364612189437306</c:v>
                </c:pt>
                <c:pt idx="71">
                  <c:v>2.3047480042539292</c:v>
                </c:pt>
                <c:pt idx="72">
                  <c:v>2.6208724889870257E-2</c:v>
                </c:pt>
                <c:pt idx="73">
                  <c:v>-2.2565977401136252</c:v>
                </c:pt>
                <c:pt idx="74">
                  <c:v>0.20298090583201436</c:v>
                </c:pt>
                <c:pt idx="75">
                  <c:v>-0.45451634874337987</c:v>
                </c:pt>
                <c:pt idx="76">
                  <c:v>0.27929570168984391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0.53531676157219144</c:v>
                </c:pt>
                <c:pt idx="81">
                  <c:v>-0.2366214150902187</c:v>
                </c:pt>
                <c:pt idx="82">
                  <c:v>0.53531676157220498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0.53531676157219144</c:v>
                </c:pt>
                <c:pt idx="87">
                  <c:v>-0.2366214150902187</c:v>
                </c:pt>
                <c:pt idx="88">
                  <c:v>0.26765838078610249</c:v>
                </c:pt>
                <c:pt idx="89">
                  <c:v>-0.2366214150902127</c:v>
                </c:pt>
                <c:pt idx="90">
                  <c:v>0.53531676157220498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0.53531676157220498</c:v>
                </c:pt>
                <c:pt idx="96">
                  <c:v>-0.2366214150902127</c:v>
                </c:pt>
                <c:pt idx="97">
                  <c:v>0.53531676157220498</c:v>
                </c:pt>
                <c:pt idx="98">
                  <c:v>0</c:v>
                </c:pt>
                <c:pt idx="99">
                  <c:v>0.53531676157220498</c:v>
                </c:pt>
                <c:pt idx="100">
                  <c:v>-0.47324283018043739</c:v>
                </c:pt>
                <c:pt idx="101">
                  <c:v>-0.47324283018043739</c:v>
                </c:pt>
                <c:pt idx="102">
                  <c:v>0.26765838078610249</c:v>
                </c:pt>
                <c:pt idx="103">
                  <c:v>-0.2366214150902187</c:v>
                </c:pt>
                <c:pt idx="104">
                  <c:v>0.53531676157217778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0.53531676157217778</c:v>
                </c:pt>
                <c:pt idx="117">
                  <c:v>-0.2366214150902187</c:v>
                </c:pt>
                <c:pt idx="118">
                  <c:v>0.53531676157220498</c:v>
                </c:pt>
                <c:pt idx="119">
                  <c:v>0.53531676157220498</c:v>
                </c:pt>
                <c:pt idx="120">
                  <c:v>-0.2366214150902187</c:v>
                </c:pt>
                <c:pt idx="121">
                  <c:v>0.53531676157220498</c:v>
                </c:pt>
                <c:pt idx="122">
                  <c:v>0</c:v>
                </c:pt>
                <c:pt idx="123">
                  <c:v>0.53531676157217778</c:v>
                </c:pt>
                <c:pt idx="124">
                  <c:v>-0.2366214150902187</c:v>
                </c:pt>
                <c:pt idx="125">
                  <c:v>0.26765838078610249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8-4B89-80B0-32415DF2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1.06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1.68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2.75</c:v>
                </c:pt>
                <c:pt idx="41">
                  <c:v>2.82</c:v>
                </c:pt>
                <c:pt idx="42">
                  <c:v>2.89</c:v>
                </c:pt>
                <c:pt idx="43">
                  <c:v>2.96</c:v>
                </c:pt>
                <c:pt idx="44">
                  <c:v>3.03</c:v>
                </c:pt>
                <c:pt idx="45">
                  <c:v>3.1</c:v>
                </c:pt>
                <c:pt idx="46">
                  <c:v>3.17</c:v>
                </c:pt>
                <c:pt idx="47">
                  <c:v>3.24</c:v>
                </c:pt>
                <c:pt idx="48">
                  <c:v>3.31</c:v>
                </c:pt>
                <c:pt idx="49">
                  <c:v>3.38</c:v>
                </c:pt>
                <c:pt idx="50">
                  <c:v>3.45</c:v>
                </c:pt>
                <c:pt idx="51">
                  <c:v>3.52</c:v>
                </c:pt>
                <c:pt idx="52">
                  <c:v>3.6</c:v>
                </c:pt>
                <c:pt idx="53">
                  <c:v>3.67</c:v>
                </c:pt>
                <c:pt idx="54">
                  <c:v>3.74</c:v>
                </c:pt>
                <c:pt idx="55">
                  <c:v>3.81</c:v>
                </c:pt>
                <c:pt idx="56">
                  <c:v>3.88</c:v>
                </c:pt>
                <c:pt idx="57">
                  <c:v>3.95</c:v>
                </c:pt>
                <c:pt idx="58">
                  <c:v>4.0199999999999996</c:v>
                </c:pt>
                <c:pt idx="59">
                  <c:v>4.09</c:v>
                </c:pt>
                <c:pt idx="60">
                  <c:v>4.16</c:v>
                </c:pt>
                <c:pt idx="61">
                  <c:v>4.2300000000000004</c:v>
                </c:pt>
                <c:pt idx="62">
                  <c:v>4.3099999999999996</c:v>
                </c:pt>
                <c:pt idx="63">
                  <c:v>4.38</c:v>
                </c:pt>
                <c:pt idx="64">
                  <c:v>4.45</c:v>
                </c:pt>
                <c:pt idx="65">
                  <c:v>4.5199999999999996</c:v>
                </c:pt>
                <c:pt idx="66">
                  <c:v>4.59</c:v>
                </c:pt>
                <c:pt idx="67">
                  <c:v>4.66</c:v>
                </c:pt>
                <c:pt idx="68">
                  <c:v>4.7300000000000004</c:v>
                </c:pt>
                <c:pt idx="69">
                  <c:v>4.8</c:v>
                </c:pt>
                <c:pt idx="70">
                  <c:v>4.87</c:v>
                </c:pt>
                <c:pt idx="71">
                  <c:v>4.9400000000000004</c:v>
                </c:pt>
                <c:pt idx="72">
                  <c:v>5.01</c:v>
                </c:pt>
                <c:pt idx="73">
                  <c:v>5.08</c:v>
                </c:pt>
                <c:pt idx="74">
                  <c:v>5.15</c:v>
                </c:pt>
                <c:pt idx="75">
                  <c:v>5.22</c:v>
                </c:pt>
                <c:pt idx="76">
                  <c:v>5.29</c:v>
                </c:pt>
                <c:pt idx="77">
                  <c:v>5.36</c:v>
                </c:pt>
                <c:pt idx="78">
                  <c:v>5.43</c:v>
                </c:pt>
                <c:pt idx="79">
                  <c:v>5.5</c:v>
                </c:pt>
                <c:pt idx="80">
                  <c:v>5.57</c:v>
                </c:pt>
                <c:pt idx="81">
                  <c:v>5.65</c:v>
                </c:pt>
                <c:pt idx="82">
                  <c:v>5.72</c:v>
                </c:pt>
                <c:pt idx="83">
                  <c:v>5.79</c:v>
                </c:pt>
                <c:pt idx="84">
                  <c:v>5.86</c:v>
                </c:pt>
                <c:pt idx="85">
                  <c:v>5.93</c:v>
                </c:pt>
                <c:pt idx="86">
                  <c:v>6</c:v>
                </c:pt>
                <c:pt idx="87">
                  <c:v>6.07</c:v>
                </c:pt>
                <c:pt idx="88">
                  <c:v>6.14</c:v>
                </c:pt>
                <c:pt idx="89">
                  <c:v>6.21</c:v>
                </c:pt>
                <c:pt idx="90">
                  <c:v>6.28</c:v>
                </c:pt>
                <c:pt idx="91">
                  <c:v>6.35</c:v>
                </c:pt>
                <c:pt idx="92">
                  <c:v>6.42</c:v>
                </c:pt>
                <c:pt idx="93">
                  <c:v>6.49</c:v>
                </c:pt>
                <c:pt idx="94">
                  <c:v>6.56</c:v>
                </c:pt>
                <c:pt idx="95">
                  <c:v>6.63</c:v>
                </c:pt>
                <c:pt idx="96">
                  <c:v>6.7</c:v>
                </c:pt>
                <c:pt idx="97">
                  <c:v>6.78</c:v>
                </c:pt>
                <c:pt idx="98">
                  <c:v>6.85</c:v>
                </c:pt>
                <c:pt idx="99">
                  <c:v>6.92</c:v>
                </c:pt>
                <c:pt idx="100">
                  <c:v>6.99</c:v>
                </c:pt>
                <c:pt idx="101">
                  <c:v>7.06</c:v>
                </c:pt>
                <c:pt idx="102">
                  <c:v>7.13</c:v>
                </c:pt>
                <c:pt idx="103">
                  <c:v>7.2</c:v>
                </c:pt>
                <c:pt idx="104">
                  <c:v>7.27</c:v>
                </c:pt>
                <c:pt idx="105">
                  <c:v>7.34</c:v>
                </c:pt>
                <c:pt idx="106">
                  <c:v>7.41</c:v>
                </c:pt>
                <c:pt idx="107">
                  <c:v>7.48</c:v>
                </c:pt>
                <c:pt idx="108">
                  <c:v>7.55</c:v>
                </c:pt>
                <c:pt idx="109">
                  <c:v>7.62</c:v>
                </c:pt>
                <c:pt idx="110">
                  <c:v>7.69</c:v>
                </c:pt>
                <c:pt idx="111">
                  <c:v>7.76</c:v>
                </c:pt>
                <c:pt idx="112">
                  <c:v>7.83</c:v>
                </c:pt>
                <c:pt idx="113">
                  <c:v>7.9</c:v>
                </c:pt>
                <c:pt idx="114">
                  <c:v>7.97</c:v>
                </c:pt>
                <c:pt idx="115">
                  <c:v>8.0399999999999991</c:v>
                </c:pt>
                <c:pt idx="116">
                  <c:v>8.1199999999999992</c:v>
                </c:pt>
                <c:pt idx="117">
                  <c:v>8.19</c:v>
                </c:pt>
                <c:pt idx="118">
                  <c:v>8.26</c:v>
                </c:pt>
                <c:pt idx="119">
                  <c:v>8.32</c:v>
                </c:pt>
                <c:pt idx="120">
                  <c:v>8.39</c:v>
                </c:pt>
                <c:pt idx="121">
                  <c:v>8.4600000000000009</c:v>
                </c:pt>
                <c:pt idx="122">
                  <c:v>8.5399999999999991</c:v>
                </c:pt>
                <c:pt idx="123">
                  <c:v>8.61</c:v>
                </c:pt>
                <c:pt idx="124">
                  <c:v>8.68</c:v>
                </c:pt>
                <c:pt idx="125">
                  <c:v>8.75</c:v>
                </c:pt>
                <c:pt idx="126">
                  <c:v>8.82</c:v>
                </c:pt>
                <c:pt idx="127">
                  <c:v>8.89</c:v>
                </c:pt>
                <c:pt idx="128">
                  <c:v>8.9600000000000009</c:v>
                </c:pt>
                <c:pt idx="129">
                  <c:v>9.0299999999999994</c:v>
                </c:pt>
                <c:pt idx="130">
                  <c:v>9.1</c:v>
                </c:pt>
                <c:pt idx="131">
                  <c:v>9.17</c:v>
                </c:pt>
                <c:pt idx="132">
                  <c:v>9.24</c:v>
                </c:pt>
                <c:pt idx="133">
                  <c:v>9.31</c:v>
                </c:pt>
                <c:pt idx="134">
                  <c:v>9.3800000000000008</c:v>
                </c:pt>
                <c:pt idx="135">
                  <c:v>9.4600000000000009</c:v>
                </c:pt>
                <c:pt idx="136">
                  <c:v>9.5299999999999994</c:v>
                </c:pt>
                <c:pt idx="137">
                  <c:v>9.6</c:v>
                </c:pt>
                <c:pt idx="138">
                  <c:v>9.67</c:v>
                </c:pt>
                <c:pt idx="139">
                  <c:v>9.74</c:v>
                </c:pt>
                <c:pt idx="140">
                  <c:v>9.81</c:v>
                </c:pt>
                <c:pt idx="141">
                  <c:v>9.8800000000000008</c:v>
                </c:pt>
                <c:pt idx="142">
                  <c:v>9.9499999999999993</c:v>
                </c:pt>
              </c:numCache>
            </c:numRef>
          </c:xVal>
          <c:yVal>
            <c:numRef>
              <c:f>'40'!$B$3:$B$146</c:f>
              <c:numCache>
                <c:formatCode>General</c:formatCode>
                <c:ptCount val="144"/>
                <c:pt idx="0">
                  <c:v>-2.1</c:v>
                </c:pt>
                <c:pt idx="1">
                  <c:v>-2.2000000000000002</c:v>
                </c:pt>
                <c:pt idx="2">
                  <c:v>-2.2000000000000002</c:v>
                </c:pt>
                <c:pt idx="3">
                  <c:v>-2.1</c:v>
                </c:pt>
                <c:pt idx="4">
                  <c:v>-2.1</c:v>
                </c:pt>
                <c:pt idx="5">
                  <c:v>-1.66</c:v>
                </c:pt>
                <c:pt idx="6">
                  <c:v>-0.55000000000000004</c:v>
                </c:pt>
                <c:pt idx="7">
                  <c:v>0.89</c:v>
                </c:pt>
                <c:pt idx="8">
                  <c:v>2.88</c:v>
                </c:pt>
                <c:pt idx="9">
                  <c:v>5.08</c:v>
                </c:pt>
                <c:pt idx="10">
                  <c:v>7.52</c:v>
                </c:pt>
                <c:pt idx="11">
                  <c:v>10.050000000000001</c:v>
                </c:pt>
                <c:pt idx="12">
                  <c:v>12.7</c:v>
                </c:pt>
                <c:pt idx="13">
                  <c:v>15.24</c:v>
                </c:pt>
                <c:pt idx="14">
                  <c:v>17.670000000000002</c:v>
                </c:pt>
                <c:pt idx="15">
                  <c:v>19.989999999999998</c:v>
                </c:pt>
                <c:pt idx="16">
                  <c:v>21.99</c:v>
                </c:pt>
                <c:pt idx="17">
                  <c:v>23.75</c:v>
                </c:pt>
                <c:pt idx="18">
                  <c:v>25.18</c:v>
                </c:pt>
                <c:pt idx="19">
                  <c:v>26.3</c:v>
                </c:pt>
                <c:pt idx="20">
                  <c:v>27.07</c:v>
                </c:pt>
                <c:pt idx="21">
                  <c:v>27.5</c:v>
                </c:pt>
                <c:pt idx="22">
                  <c:v>27.5</c:v>
                </c:pt>
                <c:pt idx="23">
                  <c:v>27.28</c:v>
                </c:pt>
                <c:pt idx="24">
                  <c:v>26.72</c:v>
                </c:pt>
                <c:pt idx="25">
                  <c:v>25.95</c:v>
                </c:pt>
                <c:pt idx="26">
                  <c:v>24.96</c:v>
                </c:pt>
                <c:pt idx="27">
                  <c:v>23.64</c:v>
                </c:pt>
                <c:pt idx="28">
                  <c:v>22.21</c:v>
                </c:pt>
                <c:pt idx="29">
                  <c:v>20.65</c:v>
                </c:pt>
                <c:pt idx="30">
                  <c:v>18.87</c:v>
                </c:pt>
                <c:pt idx="31">
                  <c:v>17.12</c:v>
                </c:pt>
                <c:pt idx="32">
                  <c:v>15.36</c:v>
                </c:pt>
                <c:pt idx="33">
                  <c:v>13.59</c:v>
                </c:pt>
                <c:pt idx="34">
                  <c:v>11.82</c:v>
                </c:pt>
                <c:pt idx="35">
                  <c:v>10.39</c:v>
                </c:pt>
                <c:pt idx="36">
                  <c:v>9.06</c:v>
                </c:pt>
                <c:pt idx="37">
                  <c:v>7.97</c:v>
                </c:pt>
                <c:pt idx="38">
                  <c:v>7.08</c:v>
                </c:pt>
                <c:pt idx="39">
                  <c:v>6.51</c:v>
                </c:pt>
                <c:pt idx="40">
                  <c:v>6.3</c:v>
                </c:pt>
                <c:pt idx="41">
                  <c:v>6.3</c:v>
                </c:pt>
                <c:pt idx="42">
                  <c:v>6.62</c:v>
                </c:pt>
                <c:pt idx="43">
                  <c:v>7.3</c:v>
                </c:pt>
                <c:pt idx="44">
                  <c:v>7.97</c:v>
                </c:pt>
                <c:pt idx="45">
                  <c:v>8.84</c:v>
                </c:pt>
                <c:pt idx="46">
                  <c:v>9.83</c:v>
                </c:pt>
                <c:pt idx="47">
                  <c:v>10.82</c:v>
                </c:pt>
                <c:pt idx="48">
                  <c:v>11.93</c:v>
                </c:pt>
                <c:pt idx="49">
                  <c:v>13.03</c:v>
                </c:pt>
                <c:pt idx="50">
                  <c:v>14.02</c:v>
                </c:pt>
                <c:pt idx="51">
                  <c:v>15.02</c:v>
                </c:pt>
                <c:pt idx="52">
                  <c:v>15.9</c:v>
                </c:pt>
                <c:pt idx="53">
                  <c:v>16.559999999999999</c:v>
                </c:pt>
                <c:pt idx="54">
                  <c:v>17.329999999999998</c:v>
                </c:pt>
                <c:pt idx="55">
                  <c:v>17.78</c:v>
                </c:pt>
                <c:pt idx="56">
                  <c:v>17.89</c:v>
                </c:pt>
                <c:pt idx="57">
                  <c:v>18.100000000000001</c:v>
                </c:pt>
                <c:pt idx="58">
                  <c:v>18.010000000000002</c:v>
                </c:pt>
                <c:pt idx="59">
                  <c:v>17.78</c:v>
                </c:pt>
                <c:pt idx="60">
                  <c:v>17.670000000000002</c:v>
                </c:pt>
                <c:pt idx="61">
                  <c:v>17.329999999999998</c:v>
                </c:pt>
                <c:pt idx="62">
                  <c:v>17.010000000000002</c:v>
                </c:pt>
                <c:pt idx="63">
                  <c:v>16.559999999999999</c:v>
                </c:pt>
                <c:pt idx="64">
                  <c:v>16.239999999999998</c:v>
                </c:pt>
                <c:pt idx="65">
                  <c:v>15.9</c:v>
                </c:pt>
                <c:pt idx="66">
                  <c:v>15.45</c:v>
                </c:pt>
                <c:pt idx="67">
                  <c:v>15.13</c:v>
                </c:pt>
                <c:pt idx="68">
                  <c:v>14.68</c:v>
                </c:pt>
                <c:pt idx="69">
                  <c:v>14.36</c:v>
                </c:pt>
                <c:pt idx="70">
                  <c:v>14.14</c:v>
                </c:pt>
                <c:pt idx="71">
                  <c:v>13.7</c:v>
                </c:pt>
                <c:pt idx="72">
                  <c:v>13.59</c:v>
                </c:pt>
                <c:pt idx="73">
                  <c:v>13.47</c:v>
                </c:pt>
                <c:pt idx="74">
                  <c:v>13.47</c:v>
                </c:pt>
                <c:pt idx="75">
                  <c:v>13.47</c:v>
                </c:pt>
                <c:pt idx="76">
                  <c:v>13.47</c:v>
                </c:pt>
                <c:pt idx="77">
                  <c:v>13.47</c:v>
                </c:pt>
                <c:pt idx="78">
                  <c:v>13.47</c:v>
                </c:pt>
                <c:pt idx="79">
                  <c:v>13.47</c:v>
                </c:pt>
                <c:pt idx="80">
                  <c:v>13.47</c:v>
                </c:pt>
                <c:pt idx="81">
                  <c:v>13.47</c:v>
                </c:pt>
                <c:pt idx="82">
                  <c:v>13.37</c:v>
                </c:pt>
                <c:pt idx="83">
                  <c:v>13.47</c:v>
                </c:pt>
                <c:pt idx="84">
                  <c:v>13.47</c:v>
                </c:pt>
                <c:pt idx="85">
                  <c:v>13.47</c:v>
                </c:pt>
                <c:pt idx="86">
                  <c:v>13.14</c:v>
                </c:pt>
                <c:pt idx="87">
                  <c:v>11.93</c:v>
                </c:pt>
                <c:pt idx="88">
                  <c:v>9.9499999999999993</c:v>
                </c:pt>
                <c:pt idx="89">
                  <c:v>7.4</c:v>
                </c:pt>
                <c:pt idx="90">
                  <c:v>4.53</c:v>
                </c:pt>
                <c:pt idx="91">
                  <c:v>1.66</c:v>
                </c:pt>
                <c:pt idx="92">
                  <c:v>-0.77</c:v>
                </c:pt>
                <c:pt idx="93">
                  <c:v>-2.4300000000000002</c:v>
                </c:pt>
                <c:pt idx="94">
                  <c:v>-3.42</c:v>
                </c:pt>
                <c:pt idx="95">
                  <c:v>-3.74</c:v>
                </c:pt>
                <c:pt idx="96">
                  <c:v>-3.64</c:v>
                </c:pt>
                <c:pt idx="97">
                  <c:v>-3.2</c:v>
                </c:pt>
                <c:pt idx="98">
                  <c:v>-2.75</c:v>
                </c:pt>
                <c:pt idx="99">
                  <c:v>-2.4300000000000002</c:v>
                </c:pt>
                <c:pt idx="100">
                  <c:v>-2.4300000000000002</c:v>
                </c:pt>
                <c:pt idx="101">
                  <c:v>-2.4300000000000002</c:v>
                </c:pt>
                <c:pt idx="102">
                  <c:v>-2.4300000000000002</c:v>
                </c:pt>
                <c:pt idx="103">
                  <c:v>-2.5299999999999998</c:v>
                </c:pt>
                <c:pt idx="104">
                  <c:v>-2.5299999999999998</c:v>
                </c:pt>
                <c:pt idx="105">
                  <c:v>-2.5299999999999998</c:v>
                </c:pt>
                <c:pt idx="106">
                  <c:v>-2.5299999999999998</c:v>
                </c:pt>
                <c:pt idx="107">
                  <c:v>-2.5299999999999998</c:v>
                </c:pt>
                <c:pt idx="108">
                  <c:v>-2.5299999999999998</c:v>
                </c:pt>
                <c:pt idx="109">
                  <c:v>-2.65</c:v>
                </c:pt>
                <c:pt idx="110">
                  <c:v>-2.5299999999999998</c:v>
                </c:pt>
                <c:pt idx="111">
                  <c:v>-2.5299999999999998</c:v>
                </c:pt>
                <c:pt idx="112">
                  <c:v>-2.65</c:v>
                </c:pt>
                <c:pt idx="113">
                  <c:v>-2.5299999999999998</c:v>
                </c:pt>
                <c:pt idx="114">
                  <c:v>-1.88</c:v>
                </c:pt>
                <c:pt idx="115">
                  <c:v>-0.66</c:v>
                </c:pt>
                <c:pt idx="116">
                  <c:v>1.1100000000000001</c:v>
                </c:pt>
                <c:pt idx="117">
                  <c:v>2.97</c:v>
                </c:pt>
                <c:pt idx="118">
                  <c:v>5.41</c:v>
                </c:pt>
                <c:pt idx="119">
                  <c:v>7.85</c:v>
                </c:pt>
                <c:pt idx="120">
                  <c:v>10.6</c:v>
                </c:pt>
                <c:pt idx="121">
                  <c:v>13.25</c:v>
                </c:pt>
                <c:pt idx="122">
                  <c:v>16.02</c:v>
                </c:pt>
                <c:pt idx="123">
                  <c:v>18.45</c:v>
                </c:pt>
                <c:pt idx="124">
                  <c:v>20.53</c:v>
                </c:pt>
                <c:pt idx="125">
                  <c:v>22.65</c:v>
                </c:pt>
                <c:pt idx="126">
                  <c:v>24.31</c:v>
                </c:pt>
                <c:pt idx="127">
                  <c:v>25.73</c:v>
                </c:pt>
                <c:pt idx="128">
                  <c:v>26.72</c:v>
                </c:pt>
                <c:pt idx="129">
                  <c:v>27.28</c:v>
                </c:pt>
                <c:pt idx="130">
                  <c:v>27.5</c:v>
                </c:pt>
                <c:pt idx="131">
                  <c:v>27.5</c:v>
                </c:pt>
                <c:pt idx="132">
                  <c:v>27.16</c:v>
                </c:pt>
                <c:pt idx="133">
                  <c:v>26.51</c:v>
                </c:pt>
                <c:pt idx="134">
                  <c:v>25.62</c:v>
                </c:pt>
                <c:pt idx="135">
                  <c:v>24.41</c:v>
                </c:pt>
                <c:pt idx="136">
                  <c:v>23.1</c:v>
                </c:pt>
                <c:pt idx="137">
                  <c:v>21.66</c:v>
                </c:pt>
                <c:pt idx="138">
                  <c:v>19.87</c:v>
                </c:pt>
                <c:pt idx="139">
                  <c:v>18.22</c:v>
                </c:pt>
                <c:pt idx="140">
                  <c:v>16.45</c:v>
                </c:pt>
                <c:pt idx="141">
                  <c:v>14.68</c:v>
                </c:pt>
                <c:pt idx="142">
                  <c:v>12.93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A-4E12-85C9-29D15B06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'40'!$P$3:$P$79</c:f>
              <c:numCache>
                <c:formatCode>General</c:formatCode>
                <c:ptCount val="77"/>
                <c:pt idx="0">
                  <c:v>-1.66</c:v>
                </c:pt>
                <c:pt idx="1">
                  <c:v>-0.55000000000000004</c:v>
                </c:pt>
                <c:pt idx="2">
                  <c:v>0.89</c:v>
                </c:pt>
                <c:pt idx="3">
                  <c:v>2.88</c:v>
                </c:pt>
                <c:pt idx="4">
                  <c:v>5.08</c:v>
                </c:pt>
                <c:pt idx="5">
                  <c:v>7.52</c:v>
                </c:pt>
                <c:pt idx="6">
                  <c:v>10.050000000000001</c:v>
                </c:pt>
                <c:pt idx="7">
                  <c:v>12.7</c:v>
                </c:pt>
                <c:pt idx="8">
                  <c:v>15.24</c:v>
                </c:pt>
                <c:pt idx="9">
                  <c:v>17.670000000000002</c:v>
                </c:pt>
                <c:pt idx="10">
                  <c:v>19.989999999999998</c:v>
                </c:pt>
                <c:pt idx="11">
                  <c:v>21.99</c:v>
                </c:pt>
                <c:pt idx="12">
                  <c:v>23.75</c:v>
                </c:pt>
                <c:pt idx="13">
                  <c:v>25.18</c:v>
                </c:pt>
                <c:pt idx="14">
                  <c:v>26.3</c:v>
                </c:pt>
                <c:pt idx="15">
                  <c:v>27.07</c:v>
                </c:pt>
                <c:pt idx="16">
                  <c:v>27.5</c:v>
                </c:pt>
                <c:pt idx="17">
                  <c:v>27.5</c:v>
                </c:pt>
                <c:pt idx="18">
                  <c:v>27.28</c:v>
                </c:pt>
                <c:pt idx="19">
                  <c:v>26.72</c:v>
                </c:pt>
                <c:pt idx="20">
                  <c:v>25.95</c:v>
                </c:pt>
                <c:pt idx="21">
                  <c:v>24.96</c:v>
                </c:pt>
                <c:pt idx="22">
                  <c:v>23.64</c:v>
                </c:pt>
                <c:pt idx="23">
                  <c:v>22.21</c:v>
                </c:pt>
                <c:pt idx="24">
                  <c:v>20.65</c:v>
                </c:pt>
                <c:pt idx="25">
                  <c:v>18.87</c:v>
                </c:pt>
                <c:pt idx="26">
                  <c:v>17.12</c:v>
                </c:pt>
                <c:pt idx="27">
                  <c:v>15.36</c:v>
                </c:pt>
                <c:pt idx="28">
                  <c:v>13.59</c:v>
                </c:pt>
                <c:pt idx="29">
                  <c:v>11.82</c:v>
                </c:pt>
                <c:pt idx="30">
                  <c:v>10.39</c:v>
                </c:pt>
                <c:pt idx="31">
                  <c:v>9.06</c:v>
                </c:pt>
                <c:pt idx="32">
                  <c:v>7.97</c:v>
                </c:pt>
                <c:pt idx="33">
                  <c:v>7.08</c:v>
                </c:pt>
                <c:pt idx="34">
                  <c:v>6.51</c:v>
                </c:pt>
                <c:pt idx="35">
                  <c:v>6.3</c:v>
                </c:pt>
                <c:pt idx="36">
                  <c:v>6.3</c:v>
                </c:pt>
                <c:pt idx="37">
                  <c:v>6.62</c:v>
                </c:pt>
                <c:pt idx="38">
                  <c:v>7.3</c:v>
                </c:pt>
                <c:pt idx="39">
                  <c:v>7.97</c:v>
                </c:pt>
                <c:pt idx="40">
                  <c:v>8.84</c:v>
                </c:pt>
                <c:pt idx="41">
                  <c:v>9.83</c:v>
                </c:pt>
                <c:pt idx="42">
                  <c:v>10.82</c:v>
                </c:pt>
                <c:pt idx="43">
                  <c:v>11.93</c:v>
                </c:pt>
                <c:pt idx="44">
                  <c:v>13.03</c:v>
                </c:pt>
                <c:pt idx="45">
                  <c:v>14.02</c:v>
                </c:pt>
                <c:pt idx="46">
                  <c:v>15.02</c:v>
                </c:pt>
                <c:pt idx="47">
                  <c:v>15.9</c:v>
                </c:pt>
                <c:pt idx="48">
                  <c:v>16.559999999999999</c:v>
                </c:pt>
                <c:pt idx="49">
                  <c:v>17.329999999999998</c:v>
                </c:pt>
                <c:pt idx="50">
                  <c:v>17.78</c:v>
                </c:pt>
                <c:pt idx="51">
                  <c:v>17.89</c:v>
                </c:pt>
                <c:pt idx="52">
                  <c:v>18.100000000000001</c:v>
                </c:pt>
                <c:pt idx="53">
                  <c:v>18.010000000000002</c:v>
                </c:pt>
                <c:pt idx="54">
                  <c:v>17.78</c:v>
                </c:pt>
                <c:pt idx="55">
                  <c:v>17.670000000000002</c:v>
                </c:pt>
                <c:pt idx="56">
                  <c:v>17.329999999999998</c:v>
                </c:pt>
                <c:pt idx="57">
                  <c:v>17.010000000000002</c:v>
                </c:pt>
                <c:pt idx="58">
                  <c:v>16.559999999999999</c:v>
                </c:pt>
                <c:pt idx="59">
                  <c:v>16.239999999999998</c:v>
                </c:pt>
                <c:pt idx="60">
                  <c:v>15.9</c:v>
                </c:pt>
                <c:pt idx="61">
                  <c:v>15.45</c:v>
                </c:pt>
                <c:pt idx="62">
                  <c:v>15.13</c:v>
                </c:pt>
                <c:pt idx="63">
                  <c:v>14.68</c:v>
                </c:pt>
                <c:pt idx="64">
                  <c:v>14.36</c:v>
                </c:pt>
                <c:pt idx="65">
                  <c:v>14.14</c:v>
                </c:pt>
                <c:pt idx="66">
                  <c:v>13.7</c:v>
                </c:pt>
                <c:pt idx="67">
                  <c:v>13.59</c:v>
                </c:pt>
                <c:pt idx="68">
                  <c:v>13.47</c:v>
                </c:pt>
                <c:pt idx="69">
                  <c:v>13.47</c:v>
                </c:pt>
                <c:pt idx="70">
                  <c:v>13.47</c:v>
                </c:pt>
                <c:pt idx="71">
                  <c:v>13.47</c:v>
                </c:pt>
                <c:pt idx="72">
                  <c:v>13.47</c:v>
                </c:pt>
                <c:pt idx="73">
                  <c:v>13.47</c:v>
                </c:pt>
                <c:pt idx="74">
                  <c:v>13.47</c:v>
                </c:pt>
                <c:pt idx="75">
                  <c:v>13.47</c:v>
                </c:pt>
                <c:pt idx="76">
                  <c:v>13.47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9-42AF-9AF2-0AA63800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'40'!$U$3:$U$79</c:f>
              <c:numCache>
                <c:formatCode>0.00</c:formatCode>
                <c:ptCount val="77"/>
                <c:pt idx="0">
                  <c:v>5.3750103485308927</c:v>
                </c:pt>
                <c:pt idx="1">
                  <c:v>4.9058054811615435</c:v>
                </c:pt>
                <c:pt idx="2">
                  <c:v>4.3172886594120072</c:v>
                </c:pt>
                <c:pt idx="3">
                  <c:v>3.5414985449858207</c:v>
                </c:pt>
                <c:pt idx="4">
                  <c:v>2.7344342556043273</c:v>
                </c:pt>
                <c:pt idx="5">
                  <c:v>1.9012940848846753</c:v>
                </c:pt>
                <c:pt idx="6">
                  <c:v>1.105925837022312</c:v>
                </c:pt>
                <c:pt idx="7">
                  <c:v>0.34710226680465439</c:v>
                </c:pt>
                <c:pt idx="8">
                  <c:v>-0.30954059256701782</c:v>
                </c:pt>
                <c:pt idx="9">
                  <c:v>-0.87369875543237185</c:v>
                </c:pt>
                <c:pt idx="10">
                  <c:v>-1.3546026505171369</c:v>
                </c:pt>
                <c:pt idx="11">
                  <c:v>-1.7245222474249537</c:v>
                </c:pt>
                <c:pt idx="12">
                  <c:v>-2.0163086658622014</c:v>
                </c:pt>
                <c:pt idx="13">
                  <c:v>-2.2304176950304182</c:v>
                </c:pt>
                <c:pt idx="14">
                  <c:v>-2.3838939695547516</c:v>
                </c:pt>
                <c:pt idx="15">
                  <c:v>-2.4822309432086804</c:v>
                </c:pt>
                <c:pt idx="16">
                  <c:v>-2.5346184207279912</c:v>
                </c:pt>
                <c:pt idx="17">
                  <c:v>-2.5346184207279912</c:v>
                </c:pt>
                <c:pt idx="18">
                  <c:v>-2.5080412091080788</c:v>
                </c:pt>
                <c:pt idx="19">
                  <c:v>-2.4382541565125742</c:v>
                </c:pt>
                <c:pt idx="20">
                  <c:v>-2.33726613652167</c:v>
                </c:pt>
                <c:pt idx="21">
                  <c:v>-2.198807848913372</c:v>
                </c:pt>
                <c:pt idx="22">
                  <c:v>-1.9989894222493092</c:v>
                </c:pt>
                <c:pt idx="23">
                  <c:v>-1.7627140714702136</c:v>
                </c:pt>
                <c:pt idx="24">
                  <c:v>-1.4812178948547725</c:v>
                </c:pt>
                <c:pt idx="25">
                  <c:v>-1.1294331717083921</c:v>
                </c:pt>
                <c:pt idx="26">
                  <c:v>-0.7514526573696827</c:v>
                </c:pt>
                <c:pt idx="27">
                  <c:v>-0.33886410673474643</c:v>
                </c:pt>
                <c:pt idx="28">
                  <c:v>0.10918204504066864</c:v>
                </c:pt>
                <c:pt idx="29">
                  <c:v>0.59070070629923777</c:v>
                </c:pt>
                <c:pt idx="30">
                  <c:v>1.0043306699508321</c:v>
                </c:pt>
                <c:pt idx="31">
                  <c:v>1.4088777725934776</c:v>
                </c:pt>
                <c:pt idx="32">
                  <c:v>1.7547377062633842</c:v>
                </c:pt>
                <c:pt idx="33">
                  <c:v>2.0467275098648088</c:v>
                </c:pt>
                <c:pt idx="34">
                  <c:v>2.2382703305411056</c:v>
                </c:pt>
                <c:pt idx="35">
                  <c:v>2.309733025520913</c:v>
                </c:pt>
                <c:pt idx="36">
                  <c:v>2.309733025520913</c:v>
                </c:pt>
                <c:pt idx="37">
                  <c:v>2.2010297290403145</c:v>
                </c:pt>
                <c:pt idx="38">
                  <c:v>1.9737469277504402</c:v>
                </c:pt>
                <c:pt idx="39">
                  <c:v>1.7547377062633842</c:v>
                </c:pt>
                <c:pt idx="40">
                  <c:v>1.4776442532098741</c:v>
                </c:pt>
                <c:pt idx="41">
                  <c:v>1.172330569581959</c:v>
                </c:pt>
                <c:pt idx="42">
                  <c:v>0.8776325066627777</c:v>
                </c:pt>
                <c:pt idx="43">
                  <c:v>0.55979578635661653</c:v>
                </c:pt>
                <c:pt idx="44">
                  <c:v>0.25789538537534895</c:v>
                </c:pt>
                <c:pt idx="45">
                  <c:v>-2.733843210727116E-3</c:v>
                </c:pt>
                <c:pt idx="46">
                  <c:v>-0.25538408079618335</c:v>
                </c:pt>
                <c:pt idx="47">
                  <c:v>-0.46893225097147706</c:v>
                </c:pt>
                <c:pt idx="48">
                  <c:v>-0.62371868866873115</c:v>
                </c:pt>
                <c:pt idx="49">
                  <c:v>-0.79850297968768302</c:v>
                </c:pt>
                <c:pt idx="50">
                  <c:v>-0.89776745455007756</c:v>
                </c:pt>
                <c:pt idx="51">
                  <c:v>-0.9217094938199395</c:v>
                </c:pt>
                <c:pt idx="52">
                  <c:v>-0.96706559011693827</c:v>
                </c:pt>
                <c:pt idx="53">
                  <c:v>-0.94768371899834847</c:v>
                </c:pt>
                <c:pt idx="54">
                  <c:v>-0.89776745455007756</c:v>
                </c:pt>
                <c:pt idx="55">
                  <c:v>-0.87369875543237185</c:v>
                </c:pt>
                <c:pt idx="56">
                  <c:v>-0.79850297968768302</c:v>
                </c:pt>
                <c:pt idx="57">
                  <c:v>-0.72662238285725067</c:v>
                </c:pt>
                <c:pt idx="58">
                  <c:v>-0.62371868866873115</c:v>
                </c:pt>
                <c:pt idx="59">
                  <c:v>-0.54924488477670508</c:v>
                </c:pt>
                <c:pt idx="60">
                  <c:v>-0.46893225097147706</c:v>
                </c:pt>
                <c:pt idx="61">
                  <c:v>-0.36075656605240169</c:v>
                </c:pt>
                <c:pt idx="62">
                  <c:v>-0.28252653784491599</c:v>
                </c:pt>
                <c:pt idx="63">
                  <c:v>-0.17067670380807698</c:v>
                </c:pt>
                <c:pt idx="64">
                  <c:v>-8.9829203474636188E-2</c:v>
                </c:pt>
                <c:pt idx="65">
                  <c:v>-3.3614070155074671E-2</c:v>
                </c:pt>
                <c:pt idx="66">
                  <c:v>8.0364486435556159E-2</c:v>
                </c:pt>
                <c:pt idx="67">
                  <c:v>0.10918204504066864</c:v>
                </c:pt>
                <c:pt idx="68">
                  <c:v>0.1407668373199229</c:v>
                </c:pt>
                <c:pt idx="69">
                  <c:v>0.1407668373199229</c:v>
                </c:pt>
                <c:pt idx="70">
                  <c:v>0.1407668373199229</c:v>
                </c:pt>
                <c:pt idx="71">
                  <c:v>0.1407668373199229</c:v>
                </c:pt>
                <c:pt idx="72">
                  <c:v>0.1407668373199229</c:v>
                </c:pt>
                <c:pt idx="73">
                  <c:v>0.1407668373199229</c:v>
                </c:pt>
                <c:pt idx="74">
                  <c:v>0.1407668373199229</c:v>
                </c:pt>
                <c:pt idx="75">
                  <c:v>0.1407668373199229</c:v>
                </c:pt>
                <c:pt idx="76">
                  <c:v>0.1407668373199229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E-40F9-B84A-69BF17661645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'40'!$S$3:$S$79</c:f>
              <c:numCache>
                <c:formatCode>0.00</c:formatCode>
                <c:ptCount val="77"/>
                <c:pt idx="0">
                  <c:v>41.447164184270079</c:v>
                </c:pt>
                <c:pt idx="1">
                  <c:v>40.991441513377239</c:v>
                </c:pt>
                <c:pt idx="2">
                  <c:v>40.400233724110855</c:v>
                </c:pt>
                <c:pt idx="3">
                  <c:v>39.583217404221898</c:v>
                </c:pt>
                <c:pt idx="4">
                  <c:v>38.679983281731587</c:v>
                </c:pt>
                <c:pt idx="5">
                  <c:v>37.678214527696881</c:v>
                </c:pt>
                <c:pt idx="6">
                  <c:v>36.639495286833025</c:v>
                </c:pt>
                <c:pt idx="7">
                  <c:v>35.551508730196964</c:v>
                </c:pt>
                <c:pt idx="8">
                  <c:v>34.508683879685428</c:v>
                </c:pt>
                <c:pt idx="9">
                  <c:v>33.511020735298402</c:v>
                </c:pt>
                <c:pt idx="10">
                  <c:v>32.558519297035893</c:v>
                </c:pt>
                <c:pt idx="11">
                  <c:v>31.737397367499252</c:v>
                </c:pt>
                <c:pt idx="12">
                  <c:v>31.014810069507003</c:v>
                </c:pt>
                <c:pt idx="13">
                  <c:v>30.427707889888296</c:v>
                </c:pt>
                <c:pt idx="14">
                  <c:v>29.967879609347779</c:v>
                </c:pt>
                <c:pt idx="15">
                  <c:v>29.651747666476172</c:v>
                </c:pt>
                <c:pt idx="16">
                  <c:v>29.475206451625791</c:v>
                </c:pt>
                <c:pt idx="17">
                  <c:v>29.475206451625791</c:v>
                </c:pt>
                <c:pt idx="18">
                  <c:v>29.565529863874822</c:v>
                </c:pt>
                <c:pt idx="19">
                  <c:v>29.795444004145086</c:v>
                </c:pt>
                <c:pt idx="20">
                  <c:v>30.111575947016689</c:v>
                </c:pt>
                <c:pt idx="21">
                  <c:v>30.518031302137327</c:v>
                </c:pt>
                <c:pt idx="22">
                  <c:v>31.059971775631517</c:v>
                </c:pt>
                <c:pt idx="23">
                  <c:v>31.647073955250214</c:v>
                </c:pt>
                <c:pt idx="24">
                  <c:v>32.287549060288796</c:v>
                </c:pt>
                <c:pt idx="25">
                  <c:v>33.018347577576414</c:v>
                </c:pt>
                <c:pt idx="26">
                  <c:v>33.736829265920981</c:v>
                </c:pt>
                <c:pt idx="27">
                  <c:v>34.45941656391323</c:v>
                </c:pt>
                <c:pt idx="28">
                  <c:v>35.186109471553159</c:v>
                </c:pt>
                <c:pt idx="29">
                  <c:v>35.912802379193096</c:v>
                </c:pt>
                <c:pt idx="30">
                  <c:v>36.499904558811792</c:v>
                </c:pt>
                <c:pt idx="31">
                  <c:v>37.045950641953659</c:v>
                </c:pt>
                <c:pt idx="32">
                  <c:v>37.49346209355113</c:v>
                </c:pt>
                <c:pt idx="33">
                  <c:v>37.858861352194943</c:v>
                </c:pt>
                <c:pt idx="34">
                  <c:v>38.092881102112884</c:v>
                </c:pt>
                <c:pt idx="35">
                  <c:v>38.17909890471423</c:v>
                </c:pt>
                <c:pt idx="36">
                  <c:v>38.17909890471423</c:v>
                </c:pt>
                <c:pt idx="37">
                  <c:v>38.047719395988366</c:v>
                </c:pt>
                <c:pt idx="38">
                  <c:v>37.768537939945908</c:v>
                </c:pt>
                <c:pt idx="39">
                  <c:v>37.49346209355113</c:v>
                </c:pt>
                <c:pt idx="40">
                  <c:v>37.136274054202687</c:v>
                </c:pt>
                <c:pt idx="41">
                  <c:v>36.729818699082053</c:v>
                </c:pt>
                <c:pt idx="42">
                  <c:v>36.323363343961418</c:v>
                </c:pt>
                <c:pt idx="43">
                  <c:v>35.867640673068571</c:v>
                </c:pt>
                <c:pt idx="44">
                  <c:v>35.41602361182342</c:v>
                </c:pt>
                <c:pt idx="45">
                  <c:v>35.009568256702785</c:v>
                </c:pt>
                <c:pt idx="46">
                  <c:v>34.599007291934463</c:v>
                </c:pt>
                <c:pt idx="47">
                  <c:v>34.237713642938331</c:v>
                </c:pt>
                <c:pt idx="48">
                  <c:v>33.966743406191242</c:v>
                </c:pt>
                <c:pt idx="49">
                  <c:v>33.650611463319635</c:v>
                </c:pt>
                <c:pt idx="50">
                  <c:v>33.465859029173885</c:v>
                </c:pt>
                <c:pt idx="51">
                  <c:v>33.420697323049374</c:v>
                </c:pt>
                <c:pt idx="52">
                  <c:v>33.334479520448028</c:v>
                </c:pt>
                <c:pt idx="53">
                  <c:v>33.371430007277169</c:v>
                </c:pt>
                <c:pt idx="54">
                  <c:v>33.465859029173885</c:v>
                </c:pt>
                <c:pt idx="55">
                  <c:v>33.511020735298402</c:v>
                </c:pt>
                <c:pt idx="56">
                  <c:v>33.650611463319635</c:v>
                </c:pt>
                <c:pt idx="57">
                  <c:v>33.781990972045492</c:v>
                </c:pt>
                <c:pt idx="58">
                  <c:v>33.966743406191242</c:v>
                </c:pt>
                <c:pt idx="59">
                  <c:v>34.098122914917106</c:v>
                </c:pt>
                <c:pt idx="60">
                  <c:v>34.237713642938331</c:v>
                </c:pt>
                <c:pt idx="61">
                  <c:v>34.422466077084074</c:v>
                </c:pt>
                <c:pt idx="62">
                  <c:v>34.553845585809945</c:v>
                </c:pt>
                <c:pt idx="63">
                  <c:v>34.738598019955681</c:v>
                </c:pt>
                <c:pt idx="64">
                  <c:v>34.869977528681552</c:v>
                </c:pt>
                <c:pt idx="65">
                  <c:v>34.96030094093058</c:v>
                </c:pt>
                <c:pt idx="66">
                  <c:v>35.140947765428642</c:v>
                </c:pt>
                <c:pt idx="67">
                  <c:v>35.186109471553159</c:v>
                </c:pt>
                <c:pt idx="68">
                  <c:v>35.235376787325357</c:v>
                </c:pt>
                <c:pt idx="69">
                  <c:v>35.235376787325357</c:v>
                </c:pt>
                <c:pt idx="70">
                  <c:v>35.235376787325357</c:v>
                </c:pt>
                <c:pt idx="71">
                  <c:v>35.235376787325357</c:v>
                </c:pt>
                <c:pt idx="72">
                  <c:v>35.235376787325357</c:v>
                </c:pt>
                <c:pt idx="73">
                  <c:v>35.235376787325357</c:v>
                </c:pt>
                <c:pt idx="74">
                  <c:v>35.235376787325357</c:v>
                </c:pt>
                <c:pt idx="75">
                  <c:v>35.235376787325357</c:v>
                </c:pt>
                <c:pt idx="76">
                  <c:v>35.235376787325357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E-40F9-B84A-69BF17661645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'40'!$T$3:$T$79</c:f>
              <c:numCache>
                <c:formatCode>0.00</c:formatCode>
                <c:ptCount val="77"/>
                <c:pt idx="0">
                  <c:v>-36.072153835739186</c:v>
                </c:pt>
                <c:pt idx="1">
                  <c:v>-36.085636032215696</c:v>
                </c:pt>
                <c:pt idx="2">
                  <c:v>-36.082945064698848</c:v>
                </c:pt>
                <c:pt idx="3">
                  <c:v>-36.041718859236077</c:v>
                </c:pt>
                <c:pt idx="4">
                  <c:v>-35.94554902612726</c:v>
                </c:pt>
                <c:pt idx="5">
                  <c:v>-35.776920442812205</c:v>
                </c:pt>
                <c:pt idx="6">
                  <c:v>-35.533569449810713</c:v>
                </c:pt>
                <c:pt idx="7">
                  <c:v>-35.20440646339231</c:v>
                </c:pt>
                <c:pt idx="8">
                  <c:v>-34.818224472252446</c:v>
                </c:pt>
                <c:pt idx="9">
                  <c:v>-34.384719490730774</c:v>
                </c:pt>
                <c:pt idx="10">
                  <c:v>-33.91312194755303</c:v>
                </c:pt>
                <c:pt idx="11">
                  <c:v>-33.461919614924206</c:v>
                </c:pt>
                <c:pt idx="12">
                  <c:v>-33.031118735369205</c:v>
                </c:pt>
                <c:pt idx="13">
                  <c:v>-32.658125584918714</c:v>
                </c:pt>
                <c:pt idx="14">
                  <c:v>-32.351773578902531</c:v>
                </c:pt>
                <c:pt idx="15">
                  <c:v>-32.133978609684853</c:v>
                </c:pt>
                <c:pt idx="16">
                  <c:v>-32.009824872353782</c:v>
                </c:pt>
                <c:pt idx="17">
                  <c:v>-32.009824872353782</c:v>
                </c:pt>
                <c:pt idx="18">
                  <c:v>-32.073571072982901</c:v>
                </c:pt>
                <c:pt idx="19">
                  <c:v>-32.23369816065766</c:v>
                </c:pt>
                <c:pt idx="20">
                  <c:v>-32.448842083538359</c:v>
                </c:pt>
                <c:pt idx="21">
                  <c:v>-32.716839151050699</c:v>
                </c:pt>
                <c:pt idx="22">
                  <c:v>-33.058961197880826</c:v>
                </c:pt>
                <c:pt idx="23">
                  <c:v>-33.409788026720427</c:v>
                </c:pt>
                <c:pt idx="24">
                  <c:v>-33.768766955143569</c:v>
                </c:pt>
                <c:pt idx="25">
                  <c:v>-34.147780749284806</c:v>
                </c:pt>
                <c:pt idx="26">
                  <c:v>-34.488281923290664</c:v>
                </c:pt>
                <c:pt idx="27">
                  <c:v>-34.798280670647976</c:v>
                </c:pt>
                <c:pt idx="28">
                  <c:v>-35.076927426512491</c:v>
                </c:pt>
                <c:pt idx="29">
                  <c:v>-35.322101672893858</c:v>
                </c:pt>
                <c:pt idx="30">
                  <c:v>-35.49557388886096</c:v>
                </c:pt>
                <c:pt idx="31">
                  <c:v>-35.637072869360182</c:v>
                </c:pt>
                <c:pt idx="32">
                  <c:v>-35.738724387287746</c:v>
                </c:pt>
                <c:pt idx="33">
                  <c:v>-35.812133842330134</c:v>
                </c:pt>
                <c:pt idx="34">
                  <c:v>-35.854610771571778</c:v>
                </c:pt>
                <c:pt idx="35">
                  <c:v>-35.869365879193317</c:v>
                </c:pt>
                <c:pt idx="36">
                  <c:v>-35.869365879193317</c:v>
                </c:pt>
                <c:pt idx="37">
                  <c:v>-35.846689666948052</c:v>
                </c:pt>
                <c:pt idx="38">
                  <c:v>-35.794791012195468</c:v>
                </c:pt>
                <c:pt idx="39">
                  <c:v>-35.738724387287746</c:v>
                </c:pt>
                <c:pt idx="40">
                  <c:v>-35.658629800992813</c:v>
                </c:pt>
                <c:pt idx="41">
                  <c:v>-35.557488129500094</c:v>
                </c:pt>
                <c:pt idx="42">
                  <c:v>-35.44573083729864</c:v>
                </c:pt>
                <c:pt idx="43">
                  <c:v>-35.307844886711955</c:v>
                </c:pt>
                <c:pt idx="44">
                  <c:v>-35.158128226448071</c:v>
                </c:pt>
                <c:pt idx="45">
                  <c:v>-35.012302099913512</c:v>
                </c:pt>
                <c:pt idx="46">
                  <c:v>-34.854391372730646</c:v>
                </c:pt>
                <c:pt idx="47">
                  <c:v>-34.706645893909808</c:v>
                </c:pt>
                <c:pt idx="48">
                  <c:v>-34.590462094859973</c:v>
                </c:pt>
                <c:pt idx="49">
                  <c:v>-34.449114443007318</c:v>
                </c:pt>
                <c:pt idx="50">
                  <c:v>-34.363626483723962</c:v>
                </c:pt>
                <c:pt idx="51">
                  <c:v>-34.342406816869314</c:v>
                </c:pt>
                <c:pt idx="52">
                  <c:v>-34.301545110564966</c:v>
                </c:pt>
                <c:pt idx="53">
                  <c:v>-34.319113726275518</c:v>
                </c:pt>
                <c:pt idx="54">
                  <c:v>-34.363626483723962</c:v>
                </c:pt>
                <c:pt idx="55">
                  <c:v>-34.384719490730774</c:v>
                </c:pt>
                <c:pt idx="56">
                  <c:v>-34.449114443007318</c:v>
                </c:pt>
                <c:pt idx="57">
                  <c:v>-34.508613354902742</c:v>
                </c:pt>
                <c:pt idx="58">
                  <c:v>-34.590462094859973</c:v>
                </c:pt>
                <c:pt idx="59">
                  <c:v>-34.647367799693811</c:v>
                </c:pt>
                <c:pt idx="60">
                  <c:v>-34.706645893909808</c:v>
                </c:pt>
                <c:pt idx="61">
                  <c:v>-34.783222643136476</c:v>
                </c:pt>
                <c:pt idx="62">
                  <c:v>-34.836372123654861</c:v>
                </c:pt>
                <c:pt idx="63">
                  <c:v>-34.909274723763758</c:v>
                </c:pt>
                <c:pt idx="64">
                  <c:v>-34.959806732156189</c:v>
                </c:pt>
                <c:pt idx="65">
                  <c:v>-34.993915011085654</c:v>
                </c:pt>
                <c:pt idx="66">
                  <c:v>-35.060583278993086</c:v>
                </c:pt>
                <c:pt idx="67">
                  <c:v>-35.076927426512491</c:v>
                </c:pt>
                <c:pt idx="68">
                  <c:v>-35.094609950005434</c:v>
                </c:pt>
                <c:pt idx="69">
                  <c:v>-35.094609950005434</c:v>
                </c:pt>
                <c:pt idx="70">
                  <c:v>-35.094609950005434</c:v>
                </c:pt>
                <c:pt idx="71">
                  <c:v>-35.094609950005434</c:v>
                </c:pt>
                <c:pt idx="72">
                  <c:v>-35.094609950005434</c:v>
                </c:pt>
                <c:pt idx="73">
                  <c:v>-35.094609950005434</c:v>
                </c:pt>
                <c:pt idx="74">
                  <c:v>-35.094609950005434</c:v>
                </c:pt>
                <c:pt idx="75">
                  <c:v>-35.094609950005434</c:v>
                </c:pt>
                <c:pt idx="76">
                  <c:v>-35.094609950005434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4E-40F9-B84A-69BF1766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0.85</c:v>
                </c:pt>
                <c:pt idx="14">
                  <c:v>0.91</c:v>
                </c:pt>
                <c:pt idx="15">
                  <c:v>0.99</c:v>
                </c:pt>
                <c:pt idx="16">
                  <c:v>1.06</c:v>
                </c:pt>
                <c:pt idx="17">
                  <c:v>1.1299999999999999</c:v>
                </c:pt>
                <c:pt idx="18">
                  <c:v>1.2</c:v>
                </c:pt>
                <c:pt idx="19">
                  <c:v>1.26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4.21</c:v>
                </c:pt>
                <c:pt idx="62">
                  <c:v>4.28</c:v>
                </c:pt>
                <c:pt idx="63">
                  <c:v>4.3499999999999996</c:v>
                </c:pt>
                <c:pt idx="64">
                  <c:v>4.42</c:v>
                </c:pt>
                <c:pt idx="65">
                  <c:v>4.49</c:v>
                </c:pt>
                <c:pt idx="66">
                  <c:v>4.5599999999999996</c:v>
                </c:pt>
                <c:pt idx="67">
                  <c:v>4.63</c:v>
                </c:pt>
                <c:pt idx="68">
                  <c:v>4.7</c:v>
                </c:pt>
                <c:pt idx="69">
                  <c:v>4.7699999999999996</c:v>
                </c:pt>
                <c:pt idx="70">
                  <c:v>4.84</c:v>
                </c:pt>
                <c:pt idx="71">
                  <c:v>4.91</c:v>
                </c:pt>
                <c:pt idx="72">
                  <c:v>4.9800000000000004</c:v>
                </c:pt>
                <c:pt idx="73">
                  <c:v>5.05</c:v>
                </c:pt>
                <c:pt idx="74">
                  <c:v>5.12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5.47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5.89</c:v>
                </c:pt>
                <c:pt idx="86">
                  <c:v>5.96</c:v>
                </c:pt>
                <c:pt idx="87">
                  <c:v>6.03</c:v>
                </c:pt>
                <c:pt idx="88">
                  <c:v>6.1</c:v>
                </c:pt>
                <c:pt idx="89">
                  <c:v>6.17</c:v>
                </c:pt>
                <c:pt idx="90">
                  <c:v>6.24</c:v>
                </c:pt>
                <c:pt idx="91">
                  <c:v>6.31</c:v>
                </c:pt>
                <c:pt idx="92">
                  <c:v>6.38</c:v>
                </c:pt>
                <c:pt idx="93">
                  <c:v>6.45</c:v>
                </c:pt>
                <c:pt idx="94">
                  <c:v>6.52</c:v>
                </c:pt>
                <c:pt idx="95">
                  <c:v>6.59</c:v>
                </c:pt>
                <c:pt idx="96">
                  <c:v>6.66</c:v>
                </c:pt>
                <c:pt idx="97">
                  <c:v>6.73</c:v>
                </c:pt>
                <c:pt idx="98">
                  <c:v>6.8</c:v>
                </c:pt>
                <c:pt idx="99">
                  <c:v>6.87</c:v>
                </c:pt>
                <c:pt idx="100">
                  <c:v>6.94</c:v>
                </c:pt>
                <c:pt idx="101">
                  <c:v>7.01</c:v>
                </c:pt>
                <c:pt idx="102">
                  <c:v>7.08</c:v>
                </c:pt>
                <c:pt idx="103">
                  <c:v>7.15</c:v>
                </c:pt>
                <c:pt idx="104">
                  <c:v>7.22</c:v>
                </c:pt>
                <c:pt idx="105">
                  <c:v>7.3</c:v>
                </c:pt>
                <c:pt idx="106">
                  <c:v>7.37</c:v>
                </c:pt>
                <c:pt idx="107">
                  <c:v>7.44</c:v>
                </c:pt>
                <c:pt idx="108">
                  <c:v>7.51</c:v>
                </c:pt>
                <c:pt idx="109">
                  <c:v>7.58</c:v>
                </c:pt>
                <c:pt idx="110">
                  <c:v>7.65</c:v>
                </c:pt>
                <c:pt idx="111">
                  <c:v>7.72</c:v>
                </c:pt>
                <c:pt idx="112">
                  <c:v>7.79</c:v>
                </c:pt>
                <c:pt idx="113">
                  <c:v>7.86</c:v>
                </c:pt>
                <c:pt idx="114">
                  <c:v>7.93</c:v>
                </c:pt>
                <c:pt idx="115">
                  <c:v>8</c:v>
                </c:pt>
                <c:pt idx="116">
                  <c:v>8.07</c:v>
                </c:pt>
                <c:pt idx="117">
                  <c:v>8.14</c:v>
                </c:pt>
                <c:pt idx="118">
                  <c:v>8.2100000000000009</c:v>
                </c:pt>
                <c:pt idx="119">
                  <c:v>8.2799999999999994</c:v>
                </c:pt>
                <c:pt idx="120">
                  <c:v>8.35</c:v>
                </c:pt>
                <c:pt idx="121">
                  <c:v>8.42</c:v>
                </c:pt>
                <c:pt idx="122">
                  <c:v>8.49</c:v>
                </c:pt>
                <c:pt idx="123">
                  <c:v>8.56</c:v>
                </c:pt>
                <c:pt idx="124">
                  <c:v>8.6300000000000008</c:v>
                </c:pt>
                <c:pt idx="125">
                  <c:v>8.6999999999999993</c:v>
                </c:pt>
                <c:pt idx="126">
                  <c:v>8.77</c:v>
                </c:pt>
                <c:pt idx="127">
                  <c:v>8.84</c:v>
                </c:pt>
                <c:pt idx="128">
                  <c:v>8.91</c:v>
                </c:pt>
                <c:pt idx="129">
                  <c:v>8.98</c:v>
                </c:pt>
                <c:pt idx="130">
                  <c:v>9.0500000000000007</c:v>
                </c:pt>
                <c:pt idx="131">
                  <c:v>9.1199999999999992</c:v>
                </c:pt>
                <c:pt idx="132">
                  <c:v>9.19</c:v>
                </c:pt>
                <c:pt idx="133">
                  <c:v>9.26</c:v>
                </c:pt>
                <c:pt idx="134">
                  <c:v>9.33</c:v>
                </c:pt>
                <c:pt idx="135">
                  <c:v>9.4</c:v>
                </c:pt>
                <c:pt idx="136">
                  <c:v>9.4700000000000006</c:v>
                </c:pt>
                <c:pt idx="137">
                  <c:v>9.5399999999999991</c:v>
                </c:pt>
                <c:pt idx="138">
                  <c:v>9.61</c:v>
                </c:pt>
                <c:pt idx="139">
                  <c:v>9.68</c:v>
                </c:pt>
                <c:pt idx="140">
                  <c:v>9.75</c:v>
                </c:pt>
                <c:pt idx="141">
                  <c:v>9.82</c:v>
                </c:pt>
                <c:pt idx="142">
                  <c:v>9.89</c:v>
                </c:pt>
                <c:pt idx="143">
                  <c:v>9.9600000000000009</c:v>
                </c:pt>
              </c:numCache>
            </c:numRef>
          </c:xVal>
          <c:yVal>
            <c:numRef>
              <c:f>'35 Eq'!$B$3:$B$146</c:f>
              <c:numCache>
                <c:formatCode>General</c:formatCode>
                <c:ptCount val="144"/>
                <c:pt idx="0">
                  <c:v>21.76</c:v>
                </c:pt>
                <c:pt idx="1">
                  <c:v>21.76</c:v>
                </c:pt>
                <c:pt idx="2">
                  <c:v>21.76</c:v>
                </c:pt>
                <c:pt idx="3">
                  <c:v>21.76</c:v>
                </c:pt>
                <c:pt idx="4">
                  <c:v>21.76</c:v>
                </c:pt>
                <c:pt idx="5">
                  <c:v>21.66</c:v>
                </c:pt>
                <c:pt idx="6">
                  <c:v>21.76</c:v>
                </c:pt>
                <c:pt idx="7">
                  <c:v>21.66</c:v>
                </c:pt>
                <c:pt idx="8">
                  <c:v>21.66</c:v>
                </c:pt>
                <c:pt idx="9">
                  <c:v>21.66</c:v>
                </c:pt>
                <c:pt idx="10">
                  <c:v>21.76</c:v>
                </c:pt>
                <c:pt idx="11">
                  <c:v>21.76</c:v>
                </c:pt>
                <c:pt idx="12">
                  <c:v>21.66</c:v>
                </c:pt>
                <c:pt idx="13">
                  <c:v>21.54</c:v>
                </c:pt>
                <c:pt idx="14">
                  <c:v>21.32</c:v>
                </c:pt>
                <c:pt idx="15">
                  <c:v>20.98</c:v>
                </c:pt>
                <c:pt idx="16">
                  <c:v>20.440000000000001</c:v>
                </c:pt>
                <c:pt idx="17">
                  <c:v>19.989999999999998</c:v>
                </c:pt>
                <c:pt idx="18">
                  <c:v>19.55</c:v>
                </c:pt>
                <c:pt idx="19">
                  <c:v>19.100000000000001</c:v>
                </c:pt>
                <c:pt idx="20">
                  <c:v>18.78</c:v>
                </c:pt>
                <c:pt idx="21">
                  <c:v>18.55</c:v>
                </c:pt>
                <c:pt idx="22">
                  <c:v>18.45</c:v>
                </c:pt>
                <c:pt idx="23">
                  <c:v>18.329999999999998</c:v>
                </c:pt>
                <c:pt idx="24">
                  <c:v>18.45</c:v>
                </c:pt>
                <c:pt idx="25">
                  <c:v>18.45</c:v>
                </c:pt>
                <c:pt idx="26">
                  <c:v>18.55</c:v>
                </c:pt>
                <c:pt idx="27">
                  <c:v>18.55</c:v>
                </c:pt>
                <c:pt idx="28">
                  <c:v>18.66</c:v>
                </c:pt>
                <c:pt idx="29">
                  <c:v>18.66</c:v>
                </c:pt>
                <c:pt idx="30">
                  <c:v>18.55</c:v>
                </c:pt>
                <c:pt idx="31">
                  <c:v>18.55</c:v>
                </c:pt>
                <c:pt idx="32">
                  <c:v>18.66</c:v>
                </c:pt>
                <c:pt idx="33">
                  <c:v>18.55</c:v>
                </c:pt>
                <c:pt idx="34">
                  <c:v>18.45</c:v>
                </c:pt>
                <c:pt idx="35">
                  <c:v>18.22</c:v>
                </c:pt>
                <c:pt idx="36">
                  <c:v>17.78</c:v>
                </c:pt>
                <c:pt idx="37">
                  <c:v>17.440000000000001</c:v>
                </c:pt>
                <c:pt idx="38">
                  <c:v>17.23</c:v>
                </c:pt>
                <c:pt idx="39">
                  <c:v>17.010000000000002</c:v>
                </c:pt>
                <c:pt idx="40">
                  <c:v>16.899999999999999</c:v>
                </c:pt>
                <c:pt idx="41">
                  <c:v>16.79</c:v>
                </c:pt>
                <c:pt idx="42">
                  <c:v>16.79</c:v>
                </c:pt>
                <c:pt idx="43">
                  <c:v>16.899999999999999</c:v>
                </c:pt>
                <c:pt idx="44">
                  <c:v>16.899999999999999</c:v>
                </c:pt>
                <c:pt idx="45">
                  <c:v>17.12</c:v>
                </c:pt>
                <c:pt idx="46">
                  <c:v>17.23</c:v>
                </c:pt>
                <c:pt idx="47">
                  <c:v>17.329999999999998</c:v>
                </c:pt>
                <c:pt idx="48">
                  <c:v>17.670000000000002</c:v>
                </c:pt>
                <c:pt idx="49">
                  <c:v>17.78</c:v>
                </c:pt>
                <c:pt idx="50">
                  <c:v>17.89</c:v>
                </c:pt>
                <c:pt idx="51">
                  <c:v>18.010000000000002</c:v>
                </c:pt>
                <c:pt idx="52">
                  <c:v>18.22</c:v>
                </c:pt>
                <c:pt idx="53">
                  <c:v>18.329999999999998</c:v>
                </c:pt>
                <c:pt idx="54">
                  <c:v>18.45</c:v>
                </c:pt>
                <c:pt idx="55">
                  <c:v>18.55</c:v>
                </c:pt>
                <c:pt idx="56">
                  <c:v>18.78</c:v>
                </c:pt>
                <c:pt idx="57">
                  <c:v>18.78</c:v>
                </c:pt>
                <c:pt idx="58">
                  <c:v>18.78</c:v>
                </c:pt>
                <c:pt idx="59">
                  <c:v>18.78</c:v>
                </c:pt>
                <c:pt idx="60">
                  <c:v>18.78</c:v>
                </c:pt>
                <c:pt idx="61">
                  <c:v>18.78</c:v>
                </c:pt>
                <c:pt idx="62">
                  <c:v>18.78</c:v>
                </c:pt>
                <c:pt idx="63">
                  <c:v>18.78</c:v>
                </c:pt>
                <c:pt idx="64">
                  <c:v>18.78</c:v>
                </c:pt>
                <c:pt idx="65">
                  <c:v>18.78</c:v>
                </c:pt>
                <c:pt idx="66">
                  <c:v>18.78</c:v>
                </c:pt>
                <c:pt idx="67">
                  <c:v>18.78</c:v>
                </c:pt>
                <c:pt idx="68">
                  <c:v>18.78</c:v>
                </c:pt>
                <c:pt idx="69">
                  <c:v>18.78</c:v>
                </c:pt>
                <c:pt idx="70">
                  <c:v>18.78</c:v>
                </c:pt>
                <c:pt idx="71">
                  <c:v>18.66</c:v>
                </c:pt>
                <c:pt idx="72">
                  <c:v>18.55</c:v>
                </c:pt>
                <c:pt idx="73">
                  <c:v>18.45</c:v>
                </c:pt>
                <c:pt idx="74">
                  <c:v>18.45</c:v>
                </c:pt>
                <c:pt idx="75">
                  <c:v>18.22</c:v>
                </c:pt>
                <c:pt idx="76">
                  <c:v>18.22</c:v>
                </c:pt>
                <c:pt idx="77">
                  <c:v>18.22</c:v>
                </c:pt>
                <c:pt idx="78">
                  <c:v>18.22</c:v>
                </c:pt>
                <c:pt idx="79">
                  <c:v>18.22</c:v>
                </c:pt>
                <c:pt idx="80">
                  <c:v>18.329999999999998</c:v>
                </c:pt>
                <c:pt idx="81">
                  <c:v>18.329999999999998</c:v>
                </c:pt>
                <c:pt idx="82">
                  <c:v>18.329999999999998</c:v>
                </c:pt>
                <c:pt idx="83">
                  <c:v>18.329999999999998</c:v>
                </c:pt>
                <c:pt idx="84">
                  <c:v>18.45</c:v>
                </c:pt>
                <c:pt idx="85">
                  <c:v>18.45</c:v>
                </c:pt>
                <c:pt idx="86">
                  <c:v>18.45</c:v>
                </c:pt>
                <c:pt idx="87">
                  <c:v>18.45</c:v>
                </c:pt>
                <c:pt idx="88">
                  <c:v>18.45</c:v>
                </c:pt>
                <c:pt idx="89">
                  <c:v>18.45</c:v>
                </c:pt>
                <c:pt idx="90">
                  <c:v>18.45</c:v>
                </c:pt>
                <c:pt idx="91">
                  <c:v>18.329999999999998</c:v>
                </c:pt>
                <c:pt idx="92">
                  <c:v>18.45</c:v>
                </c:pt>
                <c:pt idx="93">
                  <c:v>18.45</c:v>
                </c:pt>
                <c:pt idx="94">
                  <c:v>18.55</c:v>
                </c:pt>
                <c:pt idx="95">
                  <c:v>18.66</c:v>
                </c:pt>
                <c:pt idx="96">
                  <c:v>19.22</c:v>
                </c:pt>
                <c:pt idx="97">
                  <c:v>19.760000000000002</c:v>
                </c:pt>
                <c:pt idx="98">
                  <c:v>20.53</c:v>
                </c:pt>
                <c:pt idx="99">
                  <c:v>21.22</c:v>
                </c:pt>
                <c:pt idx="100">
                  <c:v>21.66</c:v>
                </c:pt>
                <c:pt idx="101">
                  <c:v>21.88</c:v>
                </c:pt>
                <c:pt idx="102">
                  <c:v>22.09</c:v>
                </c:pt>
                <c:pt idx="103">
                  <c:v>22.09</c:v>
                </c:pt>
                <c:pt idx="104">
                  <c:v>22.09</c:v>
                </c:pt>
                <c:pt idx="105">
                  <c:v>22.09</c:v>
                </c:pt>
                <c:pt idx="106">
                  <c:v>22.09</c:v>
                </c:pt>
                <c:pt idx="107">
                  <c:v>21.99</c:v>
                </c:pt>
                <c:pt idx="108">
                  <c:v>21.99</c:v>
                </c:pt>
                <c:pt idx="109">
                  <c:v>21.99</c:v>
                </c:pt>
                <c:pt idx="110">
                  <c:v>21.99</c:v>
                </c:pt>
                <c:pt idx="111">
                  <c:v>21.99</c:v>
                </c:pt>
                <c:pt idx="112">
                  <c:v>21.99</c:v>
                </c:pt>
                <c:pt idx="113">
                  <c:v>21.99</c:v>
                </c:pt>
                <c:pt idx="114">
                  <c:v>21.99</c:v>
                </c:pt>
                <c:pt idx="115">
                  <c:v>21.88</c:v>
                </c:pt>
                <c:pt idx="116">
                  <c:v>21.88</c:v>
                </c:pt>
                <c:pt idx="117">
                  <c:v>21.88</c:v>
                </c:pt>
                <c:pt idx="118">
                  <c:v>21.88</c:v>
                </c:pt>
                <c:pt idx="119">
                  <c:v>21.88</c:v>
                </c:pt>
                <c:pt idx="120">
                  <c:v>21.88</c:v>
                </c:pt>
                <c:pt idx="121">
                  <c:v>21.88</c:v>
                </c:pt>
                <c:pt idx="122">
                  <c:v>21.88</c:v>
                </c:pt>
                <c:pt idx="123">
                  <c:v>21.88</c:v>
                </c:pt>
                <c:pt idx="124">
                  <c:v>21.88</c:v>
                </c:pt>
                <c:pt idx="125">
                  <c:v>21.88</c:v>
                </c:pt>
                <c:pt idx="126">
                  <c:v>21.88</c:v>
                </c:pt>
                <c:pt idx="127">
                  <c:v>21.88</c:v>
                </c:pt>
                <c:pt idx="128">
                  <c:v>21.88</c:v>
                </c:pt>
                <c:pt idx="129">
                  <c:v>22.21</c:v>
                </c:pt>
                <c:pt idx="130">
                  <c:v>22.53</c:v>
                </c:pt>
                <c:pt idx="131">
                  <c:v>23.1</c:v>
                </c:pt>
                <c:pt idx="132">
                  <c:v>23.53</c:v>
                </c:pt>
                <c:pt idx="133">
                  <c:v>23.75</c:v>
                </c:pt>
                <c:pt idx="134">
                  <c:v>23.87</c:v>
                </c:pt>
                <c:pt idx="135">
                  <c:v>23.87</c:v>
                </c:pt>
                <c:pt idx="136">
                  <c:v>23.87</c:v>
                </c:pt>
                <c:pt idx="137">
                  <c:v>23.64</c:v>
                </c:pt>
                <c:pt idx="138">
                  <c:v>23.53</c:v>
                </c:pt>
                <c:pt idx="139">
                  <c:v>23.42</c:v>
                </c:pt>
                <c:pt idx="140">
                  <c:v>23.2</c:v>
                </c:pt>
                <c:pt idx="141">
                  <c:v>23.1</c:v>
                </c:pt>
                <c:pt idx="142">
                  <c:v>22.87</c:v>
                </c:pt>
                <c:pt idx="143">
                  <c:v>22.65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F-48A3-BD47-267220C7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'40'!$V$3:$V$79</c:f>
              <c:numCache>
                <c:formatCode>0.00</c:formatCode>
                <c:ptCount val="77"/>
                <c:pt idx="1">
                  <c:v>4.1736410636219388</c:v>
                </c:pt>
                <c:pt idx="2">
                  <c:v>2.2037742794683739</c:v>
                </c:pt>
                <c:pt idx="3">
                  <c:v>4.7346347948528891</c:v>
                </c:pt>
                <c:pt idx="4">
                  <c:v>3.1987106532934106</c:v>
                </c:pt>
                <c:pt idx="5">
                  <c:v>5.9309668968631275</c:v>
                </c:pt>
                <c:pt idx="6">
                  <c:v>2.5873993857306501</c:v>
                </c:pt>
                <c:pt idx="7">
                  <c:v>-0.8858975021992761</c:v>
                </c:pt>
                <c:pt idx="8">
                  <c:v>0.79003009778306332</c:v>
                </c:pt>
                <c:pt idx="9">
                  <c:v>2.2299121012301195</c:v>
                </c:pt>
                <c:pt idx="10">
                  <c:v>1.1884492890004574</c:v>
                </c:pt>
                <c:pt idx="11">
                  <c:v>2.6348759054363917</c:v>
                </c:pt>
                <c:pt idx="12">
                  <c:v>1.2602833827224582</c:v>
                </c:pt>
                <c:pt idx="13">
                  <c:v>2.0199620978549651</c:v>
                </c:pt>
                <c:pt idx="14">
                  <c:v>1.9122188856704543</c:v>
                </c:pt>
                <c:pt idx="15">
                  <c:v>2.6771078931319297</c:v>
                </c:pt>
                <c:pt idx="16">
                  <c:v>1.6548660397691952</c:v>
                </c:pt>
                <c:pt idx="17">
                  <c:v>3.2345108959125528</c:v>
                </c:pt>
                <c:pt idx="18">
                  <c:v>2.0709731265330014</c:v>
                </c:pt>
                <c:pt idx="19">
                  <c:v>3.2597056927961252</c:v>
                </c:pt>
                <c:pt idx="20">
                  <c:v>2.1913443036251889</c:v>
                </c:pt>
                <c:pt idx="21">
                  <c:v>2.4432952184819641</c:v>
                </c:pt>
                <c:pt idx="22">
                  <c:v>5.1019538201117003</c:v>
                </c:pt>
                <c:pt idx="23">
                  <c:v>3.8067752018419729</c:v>
                </c:pt>
                <c:pt idx="24">
                  <c:v>1.890231437185067</c:v>
                </c:pt>
                <c:pt idx="25">
                  <c:v>-10.569586483559783</c:v>
                </c:pt>
                <c:pt idx="26">
                  <c:v>21.096982227878932</c:v>
                </c:pt>
                <c:pt idx="27">
                  <c:v>9.5135867407440653</c:v>
                </c:pt>
                <c:pt idx="28">
                  <c:v>0</c:v>
                </c:pt>
                <c:pt idx="29">
                  <c:v>0.48776123937964883</c:v>
                </c:pt>
                <c:pt idx="30">
                  <c:v>2.8196515225627103</c:v>
                </c:pt>
                <c:pt idx="31">
                  <c:v>1.6480894836460545</c:v>
                </c:pt>
                <c:pt idx="32">
                  <c:v>2.4632070856732629</c:v>
                </c:pt>
                <c:pt idx="33">
                  <c:v>1.7956792369688042</c:v>
                </c:pt>
                <c:pt idx="34">
                  <c:v>1.7455357566995773</c:v>
                </c:pt>
                <c:pt idx="35">
                  <c:v>4.0331566983415339</c:v>
                </c:pt>
                <c:pt idx="36">
                  <c:v>2.0264249231413038</c:v>
                </c:pt>
                <c:pt idx="37">
                  <c:v>1.7164933302180239</c:v>
                </c:pt>
                <c:pt idx="38">
                  <c:v>-55.41281070563722</c:v>
                </c:pt>
                <c:pt idx="39">
                  <c:v>2.4632070856732629</c:v>
                </c:pt>
                <c:pt idx="40">
                  <c:v>3.4570634893363494</c:v>
                </c:pt>
                <c:pt idx="41">
                  <c:v>0</c:v>
                </c:pt>
                <c:pt idx="42">
                  <c:v>2.0532894093066845</c:v>
                </c:pt>
                <c:pt idx="43">
                  <c:v>-15.716228614249259</c:v>
                </c:pt>
                <c:pt idx="44">
                  <c:v>-0.6582177634158749</c:v>
                </c:pt>
                <c:pt idx="45">
                  <c:v>-7.6752462134343252E-2</c:v>
                </c:pt>
                <c:pt idx="46">
                  <c:v>0.59749089103169062</c:v>
                </c:pt>
                <c:pt idx="47">
                  <c:v>0.78160985769410574</c:v>
                </c:pt>
                <c:pt idx="48">
                  <c:v>-1.591896340675883</c:v>
                </c:pt>
                <c:pt idx="49">
                  <c:v>0.7005599008036183</c:v>
                </c:pt>
                <c:pt idx="50">
                  <c:v>0.74131647657828248</c:v>
                </c:pt>
                <c:pt idx="51">
                  <c:v>-2.5876931327180275</c:v>
                </c:pt>
                <c:pt idx="52">
                  <c:v>0.90501002149182186</c:v>
                </c:pt>
                <c:pt idx="53">
                  <c:v>1.9004397094153131</c:v>
                </c:pt>
                <c:pt idx="54">
                  <c:v>-2.1003966836384356</c:v>
                </c:pt>
                <c:pt idx="55">
                  <c:v>1.0664797005883697</c:v>
                </c:pt>
                <c:pt idx="56">
                  <c:v>-11.208958412851917</c:v>
                </c:pt>
                <c:pt idx="57">
                  <c:v>2.0495948719979253</c:v>
                </c:pt>
                <c:pt idx="58">
                  <c:v>-1.3469892113411157</c:v>
                </c:pt>
                <c:pt idx="59">
                  <c:v>7.7100063851309235</c:v>
                </c:pt>
                <c:pt idx="60">
                  <c:v>1.1968400945940576</c:v>
                </c:pt>
                <c:pt idx="61">
                  <c:v>-0.77909354204254588</c:v>
                </c:pt>
                <c:pt idx="62">
                  <c:v>0.61014717902221138</c:v>
                </c:pt>
                <c:pt idx="63">
                  <c:v>-0.36859514206226851</c:v>
                </c:pt>
                <c:pt idx="64">
                  <c:v>-0.25219487756980169</c:v>
                </c:pt>
                <c:pt idx="65">
                  <c:v>4.2896033297717844E-2</c:v>
                </c:pt>
                <c:pt idx="66">
                  <c:v>6.8370529963391782E-2</c:v>
                </c:pt>
                <c:pt idx="67">
                  <c:v>-3.065278485924968</c:v>
                </c:pt>
                <c:pt idx="68">
                  <c:v>0.32933494834831267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1-40BF-A290-626ECE93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4.21</c:v>
                </c:pt>
                <c:pt idx="62">
                  <c:v>4.28</c:v>
                </c:pt>
                <c:pt idx="63">
                  <c:v>4.3499999999999996</c:v>
                </c:pt>
                <c:pt idx="64">
                  <c:v>4.42</c:v>
                </c:pt>
                <c:pt idx="65">
                  <c:v>4.49</c:v>
                </c:pt>
                <c:pt idx="66">
                  <c:v>4.5599999999999996</c:v>
                </c:pt>
                <c:pt idx="67">
                  <c:v>4.63</c:v>
                </c:pt>
                <c:pt idx="68">
                  <c:v>4.7</c:v>
                </c:pt>
                <c:pt idx="69">
                  <c:v>4.7699999999999996</c:v>
                </c:pt>
                <c:pt idx="70">
                  <c:v>4.84</c:v>
                </c:pt>
                <c:pt idx="71">
                  <c:v>4.91</c:v>
                </c:pt>
                <c:pt idx="72">
                  <c:v>4.9800000000000004</c:v>
                </c:pt>
                <c:pt idx="73">
                  <c:v>5.05</c:v>
                </c:pt>
                <c:pt idx="74">
                  <c:v>5.12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5.47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5.89</c:v>
                </c:pt>
                <c:pt idx="86">
                  <c:v>5.96</c:v>
                </c:pt>
                <c:pt idx="87">
                  <c:v>6.03</c:v>
                </c:pt>
                <c:pt idx="88">
                  <c:v>6.1</c:v>
                </c:pt>
                <c:pt idx="89">
                  <c:v>6.17</c:v>
                </c:pt>
                <c:pt idx="90">
                  <c:v>6.24</c:v>
                </c:pt>
                <c:pt idx="91">
                  <c:v>6.31</c:v>
                </c:pt>
                <c:pt idx="92">
                  <c:v>6.38</c:v>
                </c:pt>
                <c:pt idx="93">
                  <c:v>6.45</c:v>
                </c:pt>
                <c:pt idx="94">
                  <c:v>6.52</c:v>
                </c:pt>
                <c:pt idx="95">
                  <c:v>6.59</c:v>
                </c:pt>
                <c:pt idx="96">
                  <c:v>6.66</c:v>
                </c:pt>
                <c:pt idx="97">
                  <c:v>6.73</c:v>
                </c:pt>
                <c:pt idx="98">
                  <c:v>6.8</c:v>
                </c:pt>
                <c:pt idx="99">
                  <c:v>6.87</c:v>
                </c:pt>
                <c:pt idx="100">
                  <c:v>6.94</c:v>
                </c:pt>
                <c:pt idx="101">
                  <c:v>7.01</c:v>
                </c:pt>
                <c:pt idx="102">
                  <c:v>7.08</c:v>
                </c:pt>
                <c:pt idx="103">
                  <c:v>7.16</c:v>
                </c:pt>
                <c:pt idx="104">
                  <c:v>7.23</c:v>
                </c:pt>
                <c:pt idx="105">
                  <c:v>7.3</c:v>
                </c:pt>
                <c:pt idx="106">
                  <c:v>7.37</c:v>
                </c:pt>
                <c:pt idx="107">
                  <c:v>7.44</c:v>
                </c:pt>
                <c:pt idx="108">
                  <c:v>7.51</c:v>
                </c:pt>
                <c:pt idx="109">
                  <c:v>7.58</c:v>
                </c:pt>
                <c:pt idx="110">
                  <c:v>7.65</c:v>
                </c:pt>
                <c:pt idx="111">
                  <c:v>7.72</c:v>
                </c:pt>
                <c:pt idx="112">
                  <c:v>7.79</c:v>
                </c:pt>
                <c:pt idx="113">
                  <c:v>7.86</c:v>
                </c:pt>
                <c:pt idx="114">
                  <c:v>7.93</c:v>
                </c:pt>
                <c:pt idx="115">
                  <c:v>8</c:v>
                </c:pt>
                <c:pt idx="116">
                  <c:v>8.07</c:v>
                </c:pt>
                <c:pt idx="117">
                  <c:v>8.14</c:v>
                </c:pt>
                <c:pt idx="118">
                  <c:v>8.2100000000000009</c:v>
                </c:pt>
                <c:pt idx="119">
                  <c:v>8.2799999999999994</c:v>
                </c:pt>
                <c:pt idx="120">
                  <c:v>8.35</c:v>
                </c:pt>
                <c:pt idx="121">
                  <c:v>8.42</c:v>
                </c:pt>
                <c:pt idx="122">
                  <c:v>8.49</c:v>
                </c:pt>
                <c:pt idx="123">
                  <c:v>8.56</c:v>
                </c:pt>
                <c:pt idx="124">
                  <c:v>8.6300000000000008</c:v>
                </c:pt>
                <c:pt idx="125">
                  <c:v>8.6999999999999993</c:v>
                </c:pt>
                <c:pt idx="126">
                  <c:v>8.77</c:v>
                </c:pt>
                <c:pt idx="127">
                  <c:v>8.84</c:v>
                </c:pt>
                <c:pt idx="128">
                  <c:v>8.91</c:v>
                </c:pt>
                <c:pt idx="129">
                  <c:v>8.98</c:v>
                </c:pt>
                <c:pt idx="130">
                  <c:v>9.0500000000000007</c:v>
                </c:pt>
                <c:pt idx="131">
                  <c:v>9.1199999999999992</c:v>
                </c:pt>
                <c:pt idx="132">
                  <c:v>9.19</c:v>
                </c:pt>
                <c:pt idx="133">
                  <c:v>9.26</c:v>
                </c:pt>
                <c:pt idx="134">
                  <c:v>9.33</c:v>
                </c:pt>
                <c:pt idx="135">
                  <c:v>9.4</c:v>
                </c:pt>
                <c:pt idx="136">
                  <c:v>9.4700000000000006</c:v>
                </c:pt>
                <c:pt idx="137">
                  <c:v>9.5399999999999991</c:v>
                </c:pt>
                <c:pt idx="138">
                  <c:v>9.61</c:v>
                </c:pt>
                <c:pt idx="139">
                  <c:v>9.68</c:v>
                </c:pt>
                <c:pt idx="140">
                  <c:v>9.75</c:v>
                </c:pt>
                <c:pt idx="141">
                  <c:v>9.82</c:v>
                </c:pt>
                <c:pt idx="142">
                  <c:v>9.89</c:v>
                </c:pt>
                <c:pt idx="143">
                  <c:v>9.9600000000000009</c:v>
                </c:pt>
              </c:numCache>
            </c:numRef>
          </c:xVal>
          <c:yVal>
            <c:numRef>
              <c:f>'45'!$B$3:$B$146</c:f>
              <c:numCache>
                <c:formatCode>General</c:formatCode>
                <c:ptCount val="144"/>
                <c:pt idx="0">
                  <c:v>-2.4300000000000002</c:v>
                </c:pt>
                <c:pt idx="1">
                  <c:v>-2.4300000000000002</c:v>
                </c:pt>
                <c:pt idx="2">
                  <c:v>-2.31</c:v>
                </c:pt>
                <c:pt idx="3">
                  <c:v>-2.31</c:v>
                </c:pt>
                <c:pt idx="4">
                  <c:v>-2.4300000000000002</c:v>
                </c:pt>
                <c:pt idx="5">
                  <c:v>-2.4300000000000002</c:v>
                </c:pt>
                <c:pt idx="6">
                  <c:v>-2.31</c:v>
                </c:pt>
                <c:pt idx="7">
                  <c:v>-2.4300000000000002</c:v>
                </c:pt>
                <c:pt idx="8">
                  <c:v>-2.31</c:v>
                </c:pt>
                <c:pt idx="9">
                  <c:v>-2.4300000000000002</c:v>
                </c:pt>
                <c:pt idx="10">
                  <c:v>-2.31</c:v>
                </c:pt>
                <c:pt idx="11">
                  <c:v>-2.4300000000000002</c:v>
                </c:pt>
                <c:pt idx="12">
                  <c:v>-2.4300000000000002</c:v>
                </c:pt>
                <c:pt idx="13">
                  <c:v>-2.31</c:v>
                </c:pt>
                <c:pt idx="14">
                  <c:v>-1.98</c:v>
                </c:pt>
                <c:pt idx="15">
                  <c:v>-1.32</c:v>
                </c:pt>
                <c:pt idx="16">
                  <c:v>-0.32</c:v>
                </c:pt>
                <c:pt idx="17">
                  <c:v>0.99</c:v>
                </c:pt>
                <c:pt idx="18">
                  <c:v>2.4300000000000002</c:v>
                </c:pt>
                <c:pt idx="19">
                  <c:v>4.1900000000000004</c:v>
                </c:pt>
                <c:pt idx="20">
                  <c:v>5.96</c:v>
                </c:pt>
                <c:pt idx="21">
                  <c:v>7.85</c:v>
                </c:pt>
                <c:pt idx="22">
                  <c:v>9.51</c:v>
                </c:pt>
                <c:pt idx="23">
                  <c:v>11.16</c:v>
                </c:pt>
                <c:pt idx="24">
                  <c:v>12.7</c:v>
                </c:pt>
                <c:pt idx="25">
                  <c:v>13.91</c:v>
                </c:pt>
                <c:pt idx="26">
                  <c:v>15.02</c:v>
                </c:pt>
                <c:pt idx="27">
                  <c:v>15.9</c:v>
                </c:pt>
                <c:pt idx="28">
                  <c:v>16.45</c:v>
                </c:pt>
                <c:pt idx="29">
                  <c:v>16.670000000000002</c:v>
                </c:pt>
                <c:pt idx="30">
                  <c:v>16.79</c:v>
                </c:pt>
                <c:pt idx="31">
                  <c:v>16.559999999999999</c:v>
                </c:pt>
                <c:pt idx="32">
                  <c:v>16.13</c:v>
                </c:pt>
                <c:pt idx="33">
                  <c:v>15.68</c:v>
                </c:pt>
                <c:pt idx="34">
                  <c:v>15.02</c:v>
                </c:pt>
                <c:pt idx="35">
                  <c:v>14.24</c:v>
                </c:pt>
                <c:pt idx="36">
                  <c:v>13.37</c:v>
                </c:pt>
                <c:pt idx="37">
                  <c:v>12.48</c:v>
                </c:pt>
                <c:pt idx="38">
                  <c:v>11.49</c:v>
                </c:pt>
                <c:pt idx="39">
                  <c:v>10.5</c:v>
                </c:pt>
                <c:pt idx="40">
                  <c:v>9.61</c:v>
                </c:pt>
                <c:pt idx="41">
                  <c:v>8.74</c:v>
                </c:pt>
                <c:pt idx="42">
                  <c:v>7.85</c:v>
                </c:pt>
                <c:pt idx="43">
                  <c:v>7.3</c:v>
                </c:pt>
                <c:pt idx="44">
                  <c:v>6.74</c:v>
                </c:pt>
                <c:pt idx="45">
                  <c:v>6.3</c:v>
                </c:pt>
                <c:pt idx="46">
                  <c:v>6.18</c:v>
                </c:pt>
                <c:pt idx="47">
                  <c:v>6.07</c:v>
                </c:pt>
                <c:pt idx="48">
                  <c:v>6.18</c:v>
                </c:pt>
                <c:pt idx="49">
                  <c:v>6.3</c:v>
                </c:pt>
                <c:pt idx="50">
                  <c:v>6.51</c:v>
                </c:pt>
                <c:pt idx="51">
                  <c:v>6.74</c:v>
                </c:pt>
                <c:pt idx="52">
                  <c:v>6.97</c:v>
                </c:pt>
                <c:pt idx="53">
                  <c:v>7.3</c:v>
                </c:pt>
                <c:pt idx="54">
                  <c:v>7.52</c:v>
                </c:pt>
                <c:pt idx="55">
                  <c:v>7.85</c:v>
                </c:pt>
                <c:pt idx="56">
                  <c:v>8.07</c:v>
                </c:pt>
                <c:pt idx="57">
                  <c:v>8.39</c:v>
                </c:pt>
                <c:pt idx="58">
                  <c:v>8.51</c:v>
                </c:pt>
                <c:pt idx="59">
                  <c:v>8.74</c:v>
                </c:pt>
                <c:pt idx="60">
                  <c:v>8.84</c:v>
                </c:pt>
                <c:pt idx="61">
                  <c:v>8.9600000000000009</c:v>
                </c:pt>
                <c:pt idx="62">
                  <c:v>8.9600000000000009</c:v>
                </c:pt>
                <c:pt idx="63">
                  <c:v>8.9600000000000009</c:v>
                </c:pt>
                <c:pt idx="64">
                  <c:v>8.9600000000000009</c:v>
                </c:pt>
                <c:pt idx="65">
                  <c:v>8.9600000000000009</c:v>
                </c:pt>
                <c:pt idx="66">
                  <c:v>8.9600000000000009</c:v>
                </c:pt>
                <c:pt idx="67">
                  <c:v>9.06</c:v>
                </c:pt>
                <c:pt idx="68">
                  <c:v>8.9600000000000009</c:v>
                </c:pt>
                <c:pt idx="69">
                  <c:v>8.9600000000000009</c:v>
                </c:pt>
                <c:pt idx="70">
                  <c:v>8.9600000000000009</c:v>
                </c:pt>
                <c:pt idx="71">
                  <c:v>8.9600000000000009</c:v>
                </c:pt>
                <c:pt idx="72">
                  <c:v>8.9600000000000009</c:v>
                </c:pt>
                <c:pt idx="73">
                  <c:v>8.9600000000000009</c:v>
                </c:pt>
                <c:pt idx="74">
                  <c:v>8.9600000000000009</c:v>
                </c:pt>
                <c:pt idx="75">
                  <c:v>8.9600000000000009</c:v>
                </c:pt>
                <c:pt idx="76">
                  <c:v>8.9600000000000009</c:v>
                </c:pt>
                <c:pt idx="77">
                  <c:v>8.9600000000000009</c:v>
                </c:pt>
                <c:pt idx="78">
                  <c:v>8.07</c:v>
                </c:pt>
                <c:pt idx="79">
                  <c:v>6.51</c:v>
                </c:pt>
                <c:pt idx="80">
                  <c:v>4.42</c:v>
                </c:pt>
                <c:pt idx="81">
                  <c:v>2.4300000000000002</c:v>
                </c:pt>
                <c:pt idx="82">
                  <c:v>0.89</c:v>
                </c:pt>
                <c:pt idx="83">
                  <c:v>0</c:v>
                </c:pt>
                <c:pt idx="84">
                  <c:v>-0.55000000000000004</c:v>
                </c:pt>
                <c:pt idx="85">
                  <c:v>-0.99</c:v>
                </c:pt>
                <c:pt idx="86">
                  <c:v>-1.32</c:v>
                </c:pt>
                <c:pt idx="87">
                  <c:v>-1.66</c:v>
                </c:pt>
                <c:pt idx="88">
                  <c:v>-2.1</c:v>
                </c:pt>
                <c:pt idx="89">
                  <c:v>-2.5299999999999998</c:v>
                </c:pt>
                <c:pt idx="90">
                  <c:v>-2.75</c:v>
                </c:pt>
                <c:pt idx="91">
                  <c:v>-2.87</c:v>
                </c:pt>
                <c:pt idx="92">
                  <c:v>-2.75</c:v>
                </c:pt>
                <c:pt idx="93">
                  <c:v>-2.75</c:v>
                </c:pt>
                <c:pt idx="94">
                  <c:v>-2.75</c:v>
                </c:pt>
                <c:pt idx="95">
                  <c:v>-2.75</c:v>
                </c:pt>
                <c:pt idx="96">
                  <c:v>-2.87</c:v>
                </c:pt>
                <c:pt idx="97">
                  <c:v>-2.75</c:v>
                </c:pt>
                <c:pt idx="98">
                  <c:v>-2.31</c:v>
                </c:pt>
                <c:pt idx="99">
                  <c:v>-1.43</c:v>
                </c:pt>
                <c:pt idx="100">
                  <c:v>-0.32</c:v>
                </c:pt>
                <c:pt idx="101">
                  <c:v>1.22</c:v>
                </c:pt>
                <c:pt idx="102">
                  <c:v>2.97</c:v>
                </c:pt>
                <c:pt idx="103">
                  <c:v>4.8600000000000003</c:v>
                </c:pt>
                <c:pt idx="104">
                  <c:v>6.84</c:v>
                </c:pt>
                <c:pt idx="105">
                  <c:v>8.6199999999999992</c:v>
                </c:pt>
                <c:pt idx="106">
                  <c:v>10.6</c:v>
                </c:pt>
                <c:pt idx="107">
                  <c:v>12.26</c:v>
                </c:pt>
                <c:pt idx="108">
                  <c:v>13.91</c:v>
                </c:pt>
                <c:pt idx="109">
                  <c:v>15.24</c:v>
                </c:pt>
                <c:pt idx="110">
                  <c:v>16.239999999999998</c:v>
                </c:pt>
                <c:pt idx="111">
                  <c:v>17.12</c:v>
                </c:pt>
                <c:pt idx="112">
                  <c:v>17.559999999999999</c:v>
                </c:pt>
                <c:pt idx="113">
                  <c:v>17.670000000000002</c:v>
                </c:pt>
                <c:pt idx="114">
                  <c:v>17.78</c:v>
                </c:pt>
                <c:pt idx="115">
                  <c:v>17.440000000000001</c:v>
                </c:pt>
                <c:pt idx="116">
                  <c:v>16.899999999999999</c:v>
                </c:pt>
                <c:pt idx="117">
                  <c:v>16.239999999999998</c:v>
                </c:pt>
                <c:pt idx="118">
                  <c:v>15.45</c:v>
                </c:pt>
                <c:pt idx="119">
                  <c:v>14.47</c:v>
                </c:pt>
                <c:pt idx="120">
                  <c:v>13.47</c:v>
                </c:pt>
                <c:pt idx="121">
                  <c:v>12.37</c:v>
                </c:pt>
                <c:pt idx="122">
                  <c:v>11.16</c:v>
                </c:pt>
                <c:pt idx="123">
                  <c:v>10.050000000000001</c:v>
                </c:pt>
                <c:pt idx="124">
                  <c:v>9.06</c:v>
                </c:pt>
                <c:pt idx="125">
                  <c:v>7.97</c:v>
                </c:pt>
                <c:pt idx="126">
                  <c:v>7.19</c:v>
                </c:pt>
                <c:pt idx="127">
                  <c:v>6.3</c:v>
                </c:pt>
                <c:pt idx="128">
                  <c:v>5.74</c:v>
                </c:pt>
                <c:pt idx="129">
                  <c:v>5.41</c:v>
                </c:pt>
                <c:pt idx="130">
                  <c:v>5.19</c:v>
                </c:pt>
                <c:pt idx="131">
                  <c:v>5.08</c:v>
                </c:pt>
                <c:pt idx="132">
                  <c:v>5.3</c:v>
                </c:pt>
                <c:pt idx="133">
                  <c:v>5.53</c:v>
                </c:pt>
                <c:pt idx="134">
                  <c:v>5.85</c:v>
                </c:pt>
                <c:pt idx="135">
                  <c:v>6.18</c:v>
                </c:pt>
                <c:pt idx="136">
                  <c:v>6.62</c:v>
                </c:pt>
                <c:pt idx="137">
                  <c:v>7.08</c:v>
                </c:pt>
                <c:pt idx="138">
                  <c:v>7.62</c:v>
                </c:pt>
                <c:pt idx="139">
                  <c:v>8.07</c:v>
                </c:pt>
                <c:pt idx="140">
                  <c:v>8.39</c:v>
                </c:pt>
                <c:pt idx="141">
                  <c:v>8.84</c:v>
                </c:pt>
                <c:pt idx="142">
                  <c:v>9.18</c:v>
                </c:pt>
                <c:pt idx="143">
                  <c:v>9.51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0-42BC-91A7-7FAB574F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'45'!$P$3:$P$61</c:f>
              <c:numCache>
                <c:formatCode>General</c:formatCode>
                <c:ptCount val="59"/>
                <c:pt idx="0">
                  <c:v>-1.32</c:v>
                </c:pt>
                <c:pt idx="1">
                  <c:v>-0.32</c:v>
                </c:pt>
                <c:pt idx="2">
                  <c:v>0.99</c:v>
                </c:pt>
                <c:pt idx="3">
                  <c:v>2.4300000000000002</c:v>
                </c:pt>
                <c:pt idx="4">
                  <c:v>4.1900000000000004</c:v>
                </c:pt>
                <c:pt idx="5">
                  <c:v>5.96</c:v>
                </c:pt>
                <c:pt idx="6">
                  <c:v>7.85</c:v>
                </c:pt>
                <c:pt idx="7">
                  <c:v>9.51</c:v>
                </c:pt>
                <c:pt idx="8">
                  <c:v>11.16</c:v>
                </c:pt>
                <c:pt idx="9">
                  <c:v>12.7</c:v>
                </c:pt>
                <c:pt idx="10">
                  <c:v>13.91</c:v>
                </c:pt>
                <c:pt idx="11">
                  <c:v>15.02</c:v>
                </c:pt>
                <c:pt idx="12">
                  <c:v>15.9</c:v>
                </c:pt>
                <c:pt idx="13">
                  <c:v>16.45</c:v>
                </c:pt>
                <c:pt idx="14">
                  <c:v>16.670000000000002</c:v>
                </c:pt>
                <c:pt idx="15">
                  <c:v>16.79</c:v>
                </c:pt>
                <c:pt idx="16">
                  <c:v>16.559999999999999</c:v>
                </c:pt>
                <c:pt idx="17">
                  <c:v>16.13</c:v>
                </c:pt>
                <c:pt idx="18">
                  <c:v>15.68</c:v>
                </c:pt>
                <c:pt idx="19">
                  <c:v>15.02</c:v>
                </c:pt>
                <c:pt idx="20">
                  <c:v>14.24</c:v>
                </c:pt>
                <c:pt idx="21">
                  <c:v>13.37</c:v>
                </c:pt>
                <c:pt idx="22">
                  <c:v>12.48</c:v>
                </c:pt>
                <c:pt idx="23">
                  <c:v>11.49</c:v>
                </c:pt>
                <c:pt idx="24">
                  <c:v>10.5</c:v>
                </c:pt>
                <c:pt idx="25">
                  <c:v>9.61</c:v>
                </c:pt>
                <c:pt idx="26">
                  <c:v>8.74</c:v>
                </c:pt>
                <c:pt idx="27">
                  <c:v>7.85</c:v>
                </c:pt>
                <c:pt idx="28">
                  <c:v>7.3</c:v>
                </c:pt>
                <c:pt idx="29">
                  <c:v>6.74</c:v>
                </c:pt>
                <c:pt idx="30">
                  <c:v>6.3</c:v>
                </c:pt>
                <c:pt idx="31">
                  <c:v>6.18</c:v>
                </c:pt>
                <c:pt idx="32">
                  <c:v>6.07</c:v>
                </c:pt>
                <c:pt idx="33">
                  <c:v>6.18</c:v>
                </c:pt>
                <c:pt idx="34">
                  <c:v>6.3</c:v>
                </c:pt>
                <c:pt idx="35">
                  <c:v>6.51</c:v>
                </c:pt>
                <c:pt idx="36">
                  <c:v>6.74</c:v>
                </c:pt>
                <c:pt idx="37">
                  <c:v>6.97</c:v>
                </c:pt>
                <c:pt idx="38">
                  <c:v>7.3</c:v>
                </c:pt>
                <c:pt idx="39">
                  <c:v>7.52</c:v>
                </c:pt>
                <c:pt idx="40">
                  <c:v>7.85</c:v>
                </c:pt>
                <c:pt idx="41">
                  <c:v>8.07</c:v>
                </c:pt>
                <c:pt idx="42">
                  <c:v>8.39</c:v>
                </c:pt>
                <c:pt idx="43">
                  <c:v>8.51</c:v>
                </c:pt>
                <c:pt idx="44">
                  <c:v>8.74</c:v>
                </c:pt>
                <c:pt idx="45">
                  <c:v>8.84</c:v>
                </c:pt>
                <c:pt idx="46">
                  <c:v>8.9600000000000009</c:v>
                </c:pt>
                <c:pt idx="47">
                  <c:v>8.9600000000000009</c:v>
                </c:pt>
                <c:pt idx="48">
                  <c:v>8.9600000000000009</c:v>
                </c:pt>
                <c:pt idx="49">
                  <c:v>8.9600000000000009</c:v>
                </c:pt>
                <c:pt idx="50">
                  <c:v>8.9600000000000009</c:v>
                </c:pt>
                <c:pt idx="51">
                  <c:v>8.9600000000000009</c:v>
                </c:pt>
                <c:pt idx="52">
                  <c:v>9.06</c:v>
                </c:pt>
                <c:pt idx="53">
                  <c:v>8.9600000000000009</c:v>
                </c:pt>
                <c:pt idx="54">
                  <c:v>8.9600000000000009</c:v>
                </c:pt>
                <c:pt idx="55">
                  <c:v>8.9600000000000009</c:v>
                </c:pt>
                <c:pt idx="56">
                  <c:v>8.9600000000000009</c:v>
                </c:pt>
                <c:pt idx="57">
                  <c:v>8.9600000000000009</c:v>
                </c:pt>
                <c:pt idx="58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0-4B94-85AA-5205FB6A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'45'!$U$3:$U$61</c:f>
              <c:numCache>
                <c:formatCode>0.00</c:formatCode>
                <c:ptCount val="59"/>
                <c:pt idx="0">
                  <c:v>3.9720526656663608</c:v>
                </c:pt>
                <c:pt idx="1">
                  <c:v>3.5521637612486714</c:v>
                </c:pt>
                <c:pt idx="2">
                  <c:v>3.0193211480490447</c:v>
                </c:pt>
                <c:pt idx="3">
                  <c:v>2.4561208952611011</c:v>
                </c:pt>
                <c:pt idx="4">
                  <c:v>1.7997665631074398</c:v>
                </c:pt>
                <c:pt idx="5">
                  <c:v>1.1751244108848127</c:v>
                </c:pt>
                <c:pt idx="6">
                  <c:v>0.54726117629908089</c:v>
                </c:pt>
                <c:pt idx="7">
                  <c:v>2.9013490881531823E-2</c:v>
                </c:pt>
                <c:pt idx="8">
                  <c:v>-0.45547578797017962</c:v>
                </c:pt>
                <c:pt idx="9">
                  <c:v>-0.88024944780630676</c:v>
                </c:pt>
                <c:pt idx="10">
                  <c:v>-1.1955292383019511</c:v>
                </c:pt>
                <c:pt idx="11">
                  <c:v>-1.4705330155616707</c:v>
                </c:pt>
                <c:pt idx="12">
                  <c:v>-1.6789302491078999</c:v>
                </c:pt>
                <c:pt idx="13">
                  <c:v>-1.8048737483776804</c:v>
                </c:pt>
                <c:pt idx="14">
                  <c:v>-1.8543265175023222</c:v>
                </c:pt>
                <c:pt idx="15">
                  <c:v>-1.8810783981992074</c:v>
                </c:pt>
                <c:pt idx="16">
                  <c:v>-1.8296661033896413</c:v>
                </c:pt>
                <c:pt idx="17">
                  <c:v>-1.7319996279934458</c:v>
                </c:pt>
                <c:pt idx="18">
                  <c:v>-1.6276266728420339</c:v>
                </c:pt>
                <c:pt idx="19">
                  <c:v>-1.4705330155616707</c:v>
                </c:pt>
                <c:pt idx="20">
                  <c:v>-1.2787052725300256</c:v>
                </c:pt>
                <c:pt idx="21">
                  <c:v>-1.0568283563236918</c:v>
                </c:pt>
                <c:pt idx="22">
                  <c:v>-0.82118249477187533</c:v>
                </c:pt>
                <c:pt idx="23">
                  <c:v>-0.54872204807830371</c:v>
                </c:pt>
                <c:pt idx="24">
                  <c:v>-0.26533563352684553</c:v>
                </c:pt>
                <c:pt idx="25">
                  <c:v>-1.217477486015639E-3</c:v>
                </c:pt>
                <c:pt idx="26">
                  <c:v>0.26555239797971097</c:v>
                </c:pt>
                <c:pt idx="27">
                  <c:v>0.54726117629908089</c:v>
                </c:pt>
                <c:pt idx="28">
                  <c:v>0.72581229295853689</c:v>
                </c:pt>
                <c:pt idx="29">
                  <c:v>0.91111681580061088</c:v>
                </c:pt>
                <c:pt idx="30">
                  <c:v>1.0591984437316952</c:v>
                </c:pt>
                <c:pt idx="31">
                  <c:v>1.0999641902494872</c:v>
                </c:pt>
                <c:pt idx="32">
                  <c:v>1.1374758612435869</c:v>
                </c:pt>
                <c:pt idx="33">
                  <c:v>1.0999641902494872</c:v>
                </c:pt>
                <c:pt idx="34">
                  <c:v>1.0591984437316952</c:v>
                </c:pt>
                <c:pt idx="35">
                  <c:v>0.98825016465767845</c:v>
                </c:pt>
                <c:pt idx="36">
                  <c:v>0.91111681580061088</c:v>
                </c:pt>
                <c:pt idx="37">
                  <c:v>0.83458110116004747</c:v>
                </c:pt>
                <c:pt idx="38">
                  <c:v>0.72581229295853689</c:v>
                </c:pt>
                <c:pt idx="39">
                  <c:v>0.65398248215543475</c:v>
                </c:pt>
                <c:pt idx="40">
                  <c:v>0.54726117629908089</c:v>
                </c:pt>
                <c:pt idx="41">
                  <c:v>0.4767955003287554</c:v>
                </c:pt>
                <c:pt idx="42">
                  <c:v>0.37527304844604714</c:v>
                </c:pt>
                <c:pt idx="43">
                  <c:v>0.33749929343692031</c:v>
                </c:pt>
                <c:pt idx="44">
                  <c:v>0.26555239797971097</c:v>
                </c:pt>
                <c:pt idx="45">
                  <c:v>0.23445668598199632</c:v>
                </c:pt>
                <c:pt idx="46">
                  <c:v>0.19729020921332818</c:v>
                </c:pt>
                <c:pt idx="47">
                  <c:v>0.19729020921332818</c:v>
                </c:pt>
                <c:pt idx="48">
                  <c:v>0.19729020921332818</c:v>
                </c:pt>
                <c:pt idx="49">
                  <c:v>0.19729020921332818</c:v>
                </c:pt>
                <c:pt idx="50">
                  <c:v>0.19729020921332818</c:v>
                </c:pt>
                <c:pt idx="51">
                  <c:v>0.19729020921332818</c:v>
                </c:pt>
                <c:pt idx="52">
                  <c:v>0.16644175722115051</c:v>
                </c:pt>
                <c:pt idx="53">
                  <c:v>0.19729020921332818</c:v>
                </c:pt>
                <c:pt idx="54">
                  <c:v>0.19729020921332818</c:v>
                </c:pt>
                <c:pt idx="55">
                  <c:v>0.19729020921332818</c:v>
                </c:pt>
                <c:pt idx="56">
                  <c:v>0.19729020921332818</c:v>
                </c:pt>
                <c:pt idx="57">
                  <c:v>0.19729020921332818</c:v>
                </c:pt>
                <c:pt idx="58">
                  <c:v>0.19729020921332818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2-4963-AF96-EC0756E0004C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'45'!$S$3:$S$61</c:f>
              <c:numCache>
                <c:formatCode>0.00</c:formatCode>
                <c:ptCount val="59"/>
                <c:pt idx="0">
                  <c:v>41.307573456248846</c:v>
                </c:pt>
                <c:pt idx="1">
                  <c:v>40.897012491480524</c:v>
                </c:pt>
                <c:pt idx="2">
                  <c:v>40.359177627634025</c:v>
                </c:pt>
                <c:pt idx="3">
                  <c:v>39.767969838367634</c:v>
                </c:pt>
                <c:pt idx="4">
                  <c:v>39.045382540375392</c:v>
                </c:pt>
                <c:pt idx="5">
                  <c:v>38.318689632735463</c:v>
                </c:pt>
                <c:pt idx="6">
                  <c:v>37.542729409323336</c:v>
                </c:pt>
                <c:pt idx="7">
                  <c:v>36.861198207807909</c:v>
                </c:pt>
                <c:pt idx="8">
                  <c:v>36.183772615940185</c:v>
                </c:pt>
                <c:pt idx="9">
                  <c:v>35.551508730196964</c:v>
                </c:pt>
                <c:pt idx="10">
                  <c:v>35.054729962827295</c:v>
                </c:pt>
                <c:pt idx="11">
                  <c:v>34.599007291934463</c:v>
                </c:pt>
                <c:pt idx="12">
                  <c:v>34.237713642938331</c:v>
                </c:pt>
                <c:pt idx="13">
                  <c:v>34.011905112315752</c:v>
                </c:pt>
                <c:pt idx="14">
                  <c:v>33.921581700066724</c:v>
                </c:pt>
                <c:pt idx="15">
                  <c:v>33.872314384294533</c:v>
                </c:pt>
                <c:pt idx="16">
                  <c:v>33.966743406191242</c:v>
                </c:pt>
                <c:pt idx="17">
                  <c:v>34.143284621041623</c:v>
                </c:pt>
                <c:pt idx="18">
                  <c:v>34.328037055187359</c:v>
                </c:pt>
                <c:pt idx="19">
                  <c:v>34.599007291934463</c:v>
                </c:pt>
                <c:pt idx="20">
                  <c:v>34.91924484445375</c:v>
                </c:pt>
                <c:pt idx="21">
                  <c:v>35.276432883802187</c:v>
                </c:pt>
                <c:pt idx="22">
                  <c:v>35.641832142445992</c:v>
                </c:pt>
                <c:pt idx="23">
                  <c:v>36.048287497566641</c:v>
                </c:pt>
                <c:pt idx="24">
                  <c:v>36.454742852687275</c:v>
                </c:pt>
                <c:pt idx="25">
                  <c:v>36.82014211133108</c:v>
                </c:pt>
                <c:pt idx="26">
                  <c:v>37.177330150679524</c:v>
                </c:pt>
                <c:pt idx="27">
                  <c:v>37.542729409323336</c:v>
                </c:pt>
                <c:pt idx="28">
                  <c:v>37.768537939945908</c:v>
                </c:pt>
                <c:pt idx="29">
                  <c:v>37.998452080216168</c:v>
                </c:pt>
                <c:pt idx="30">
                  <c:v>38.17909890471423</c:v>
                </c:pt>
                <c:pt idx="31">
                  <c:v>38.228366220486429</c:v>
                </c:pt>
                <c:pt idx="32">
                  <c:v>38.273527926610946</c:v>
                </c:pt>
                <c:pt idx="33">
                  <c:v>38.228366220486429</c:v>
                </c:pt>
                <c:pt idx="34">
                  <c:v>38.17909890471423</c:v>
                </c:pt>
                <c:pt idx="35">
                  <c:v>38.092881102112884</c:v>
                </c:pt>
                <c:pt idx="36">
                  <c:v>37.998452080216168</c:v>
                </c:pt>
                <c:pt idx="37">
                  <c:v>37.904023058319453</c:v>
                </c:pt>
                <c:pt idx="38">
                  <c:v>37.768537939945908</c:v>
                </c:pt>
                <c:pt idx="39">
                  <c:v>37.678214527696881</c:v>
                </c:pt>
                <c:pt idx="40">
                  <c:v>37.542729409323336</c:v>
                </c:pt>
                <c:pt idx="41">
                  <c:v>37.452405997074301</c:v>
                </c:pt>
                <c:pt idx="42">
                  <c:v>37.321026488348437</c:v>
                </c:pt>
                <c:pt idx="43">
                  <c:v>37.271759172576232</c:v>
                </c:pt>
                <c:pt idx="44">
                  <c:v>37.177330150679524</c:v>
                </c:pt>
                <c:pt idx="45">
                  <c:v>37.136274054202687</c:v>
                </c:pt>
                <c:pt idx="46">
                  <c:v>37.087006738430489</c:v>
                </c:pt>
                <c:pt idx="47">
                  <c:v>37.087006738430489</c:v>
                </c:pt>
                <c:pt idx="48">
                  <c:v>37.087006738430489</c:v>
                </c:pt>
                <c:pt idx="49">
                  <c:v>37.087006738430489</c:v>
                </c:pt>
                <c:pt idx="50">
                  <c:v>37.087006738430489</c:v>
                </c:pt>
                <c:pt idx="51">
                  <c:v>37.087006738430489</c:v>
                </c:pt>
                <c:pt idx="52">
                  <c:v>37.045950641953659</c:v>
                </c:pt>
                <c:pt idx="53">
                  <c:v>37.087006738430489</c:v>
                </c:pt>
                <c:pt idx="54">
                  <c:v>37.087006738430489</c:v>
                </c:pt>
                <c:pt idx="55">
                  <c:v>37.087006738430489</c:v>
                </c:pt>
                <c:pt idx="56">
                  <c:v>37.087006738430489</c:v>
                </c:pt>
                <c:pt idx="57">
                  <c:v>37.087006738430489</c:v>
                </c:pt>
                <c:pt idx="58">
                  <c:v>37.087006738430489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2-4963-AF96-EC0756E0004C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'45'!$T$3:$T$61</c:f>
              <c:numCache>
                <c:formatCode>0.00</c:formatCode>
                <c:ptCount val="59"/>
                <c:pt idx="0">
                  <c:v>-37.335520790582486</c:v>
                </c:pt>
                <c:pt idx="1">
                  <c:v>-37.344848730231853</c:v>
                </c:pt>
                <c:pt idx="2">
                  <c:v>-37.339856479584981</c:v>
                </c:pt>
                <c:pt idx="3">
                  <c:v>-37.311848943106533</c:v>
                </c:pt>
                <c:pt idx="4">
                  <c:v>-37.245615977267953</c:v>
                </c:pt>
                <c:pt idx="5">
                  <c:v>-37.14356522185065</c:v>
                </c:pt>
                <c:pt idx="6">
                  <c:v>-36.995468233024255</c:v>
                </c:pt>
                <c:pt idx="7">
                  <c:v>-36.832184716926378</c:v>
                </c:pt>
                <c:pt idx="8">
                  <c:v>-36.639248403910365</c:v>
                </c:pt>
                <c:pt idx="9">
                  <c:v>-36.431758178003271</c:v>
                </c:pt>
                <c:pt idx="10">
                  <c:v>-36.250259201129246</c:v>
                </c:pt>
                <c:pt idx="11">
                  <c:v>-36.069540307496133</c:v>
                </c:pt>
                <c:pt idx="12">
                  <c:v>-35.916643892046231</c:v>
                </c:pt>
                <c:pt idx="13">
                  <c:v>-35.816778860693432</c:v>
                </c:pt>
                <c:pt idx="14">
                  <c:v>-35.775908217569047</c:v>
                </c:pt>
                <c:pt idx="15">
                  <c:v>-35.753392782493741</c:v>
                </c:pt>
                <c:pt idx="16">
                  <c:v>-35.796409509580883</c:v>
                </c:pt>
                <c:pt idx="17">
                  <c:v>-35.875284249035069</c:v>
                </c:pt>
                <c:pt idx="18">
                  <c:v>-35.955663728029393</c:v>
                </c:pt>
                <c:pt idx="19">
                  <c:v>-36.069540307496133</c:v>
                </c:pt>
                <c:pt idx="20">
                  <c:v>-36.197950116983776</c:v>
                </c:pt>
                <c:pt idx="21">
                  <c:v>-36.333261240125879</c:v>
                </c:pt>
                <c:pt idx="22">
                  <c:v>-36.463014637217867</c:v>
                </c:pt>
                <c:pt idx="23">
                  <c:v>-36.597009545644944</c:v>
                </c:pt>
                <c:pt idx="24">
                  <c:v>-36.720078486214121</c:v>
                </c:pt>
                <c:pt idx="25">
                  <c:v>-36.821359588817096</c:v>
                </c:pt>
                <c:pt idx="26">
                  <c:v>-36.911777752699813</c:v>
                </c:pt>
                <c:pt idx="27">
                  <c:v>-36.995468233024255</c:v>
                </c:pt>
                <c:pt idx="28">
                  <c:v>-37.042725646987371</c:v>
                </c:pt>
                <c:pt idx="29">
                  <c:v>-37.087335264415557</c:v>
                </c:pt>
                <c:pt idx="30">
                  <c:v>-37.119900460982535</c:v>
                </c:pt>
                <c:pt idx="31">
                  <c:v>-37.128402030236941</c:v>
                </c:pt>
                <c:pt idx="32">
                  <c:v>-37.136052065367359</c:v>
                </c:pt>
                <c:pt idx="33">
                  <c:v>-37.128402030236941</c:v>
                </c:pt>
                <c:pt idx="34">
                  <c:v>-37.119900460982535</c:v>
                </c:pt>
                <c:pt idx="35">
                  <c:v>-37.104630937455205</c:v>
                </c:pt>
                <c:pt idx="36">
                  <c:v>-37.087335264415557</c:v>
                </c:pt>
                <c:pt idx="37">
                  <c:v>-37.069441957159405</c:v>
                </c:pt>
                <c:pt idx="38">
                  <c:v>-37.042725646987371</c:v>
                </c:pt>
                <c:pt idx="39">
                  <c:v>-37.024232045541446</c:v>
                </c:pt>
                <c:pt idx="40">
                  <c:v>-36.995468233024255</c:v>
                </c:pt>
                <c:pt idx="41">
                  <c:v>-36.975610496745546</c:v>
                </c:pt>
                <c:pt idx="42">
                  <c:v>-36.94575343990239</c:v>
                </c:pt>
                <c:pt idx="43">
                  <c:v>-36.934259879139312</c:v>
                </c:pt>
                <c:pt idx="44">
                  <c:v>-36.911777752699813</c:v>
                </c:pt>
                <c:pt idx="45">
                  <c:v>-36.901817368220691</c:v>
                </c:pt>
                <c:pt idx="46">
                  <c:v>-36.889716529217161</c:v>
                </c:pt>
                <c:pt idx="47">
                  <c:v>-36.889716529217161</c:v>
                </c:pt>
                <c:pt idx="48">
                  <c:v>-36.889716529217161</c:v>
                </c:pt>
                <c:pt idx="49">
                  <c:v>-36.889716529217161</c:v>
                </c:pt>
                <c:pt idx="50">
                  <c:v>-36.889716529217161</c:v>
                </c:pt>
                <c:pt idx="51">
                  <c:v>-36.889716529217161</c:v>
                </c:pt>
                <c:pt idx="52">
                  <c:v>-36.879508884732509</c:v>
                </c:pt>
                <c:pt idx="53">
                  <c:v>-36.889716529217161</c:v>
                </c:pt>
                <c:pt idx="54">
                  <c:v>-36.889716529217161</c:v>
                </c:pt>
                <c:pt idx="55">
                  <c:v>-36.889716529217161</c:v>
                </c:pt>
                <c:pt idx="56">
                  <c:v>-36.889716529217161</c:v>
                </c:pt>
                <c:pt idx="57">
                  <c:v>-36.889716529217161</c:v>
                </c:pt>
                <c:pt idx="58">
                  <c:v>-36.889716529217161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52-4963-AF96-EC0756E0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'45'!$V$3:$V$61</c:f>
              <c:numCache>
                <c:formatCode>0.00</c:formatCode>
                <c:ptCount val="59"/>
                <c:pt idx="1">
                  <c:v>3.2169921262207768</c:v>
                </c:pt>
                <c:pt idx="2">
                  <c:v>6.5205566000864774</c:v>
                </c:pt>
                <c:pt idx="3">
                  <c:v>2.1548570944829151</c:v>
                </c:pt>
                <c:pt idx="4">
                  <c:v>50.528323805663867</c:v>
                </c:pt>
                <c:pt idx="5">
                  <c:v>2.749294823481983</c:v>
                </c:pt>
                <c:pt idx="6">
                  <c:v>-0.87250798450927392</c:v>
                </c:pt>
                <c:pt idx="7">
                  <c:v>-0.81455178246187931</c:v>
                </c:pt>
                <c:pt idx="8">
                  <c:v>1.1624956143029674</c:v>
                </c:pt>
                <c:pt idx="9">
                  <c:v>0.74887707140094706</c:v>
                </c:pt>
                <c:pt idx="10">
                  <c:v>3.3564402023203375</c:v>
                </c:pt>
                <c:pt idx="11">
                  <c:v>1.7950049721261785</c:v>
                </c:pt>
                <c:pt idx="12">
                  <c:v>1.4283591670199338</c:v>
                </c:pt>
                <c:pt idx="13">
                  <c:v>1.5355062934739105</c:v>
                </c:pt>
                <c:pt idx="14">
                  <c:v>5.2060090813112323</c:v>
                </c:pt>
                <c:pt idx="15">
                  <c:v>1.5088899441006411</c:v>
                </c:pt>
                <c:pt idx="16">
                  <c:v>2.5683875682381907</c:v>
                </c:pt>
                <c:pt idx="17">
                  <c:v>24.312885856548402</c:v>
                </c:pt>
                <c:pt idx="18">
                  <c:v>2.1759765761245897</c:v>
                </c:pt>
                <c:pt idx="19">
                  <c:v>3.4404261965751801</c:v>
                </c:pt>
                <c:pt idx="20">
                  <c:v>3.9888403916641644</c:v>
                </c:pt>
                <c:pt idx="21">
                  <c:v>14.835192099338631</c:v>
                </c:pt>
                <c:pt idx="22">
                  <c:v>2.3054642668621166</c:v>
                </c:pt>
                <c:pt idx="23">
                  <c:v>0</c:v>
                </c:pt>
                <c:pt idx="24">
                  <c:v>-0.74492798582037556</c:v>
                </c:pt>
                <c:pt idx="25">
                  <c:v>-1.7090298792216452E-2</c:v>
                </c:pt>
                <c:pt idx="26">
                  <c:v>-3.727682752734935</c:v>
                </c:pt>
                <c:pt idx="27">
                  <c:v>0.45189177322700053</c:v>
                </c:pt>
                <c:pt idx="28">
                  <c:v>-20.377130741566752</c:v>
                </c:pt>
                <c:pt idx="29">
                  <c:v>2.1316285510415862</c:v>
                </c:pt>
                <c:pt idx="30">
                  <c:v>0.92927888254371549</c:v>
                </c:pt>
                <c:pt idx="31">
                  <c:v>30.881419801237595</c:v>
                </c:pt>
                <c:pt idx="32">
                  <c:v>1.4515707914618339</c:v>
                </c:pt>
                <c:pt idx="33">
                  <c:v>30.8814198012372</c:v>
                </c:pt>
                <c:pt idx="34">
                  <c:v>3.3041026934888165</c:v>
                </c:pt>
                <c:pt idx="35">
                  <c:v>13.872528066808675</c:v>
                </c:pt>
                <c:pt idx="36">
                  <c:v>0</c:v>
                </c:pt>
                <c:pt idx="37">
                  <c:v>2.3430807631347528</c:v>
                </c:pt>
                <c:pt idx="38">
                  <c:v>-1.8524664310514394</c:v>
                </c:pt>
                <c:pt idx="39">
                  <c:v>1.6691376082243932</c:v>
                </c:pt>
                <c:pt idx="40">
                  <c:v>-1.396756389974372</c:v>
                </c:pt>
                <c:pt idx="41">
                  <c:v>1.3386001231236155</c:v>
                </c:pt>
                <c:pt idx="42">
                  <c:v>-0.52678826510368781</c:v>
                </c:pt>
                <c:pt idx="43">
                  <c:v>0.86138815456957263</c:v>
                </c:pt>
                <c:pt idx="44">
                  <c:v>-0.57348965426691256</c:v>
                </c:pt>
                <c:pt idx="45">
                  <c:v>3.2911777534205768</c:v>
                </c:pt>
                <c:pt idx="46">
                  <c:v>-0.46157576669304984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0.55389092003164253</c:v>
                </c:pt>
                <c:pt idx="52">
                  <c:v>-0.23364205047607167</c:v>
                </c:pt>
                <c:pt idx="53">
                  <c:v>0.55389092003165663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C-4F12-9A7F-FA4D90E5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1.47</c:v>
                </c:pt>
                <c:pt idx="23">
                  <c:v>1.54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1.96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4.21</c:v>
                </c:pt>
                <c:pt idx="62">
                  <c:v>4.28</c:v>
                </c:pt>
                <c:pt idx="63">
                  <c:v>4.3499999999999996</c:v>
                </c:pt>
                <c:pt idx="64">
                  <c:v>4.42</c:v>
                </c:pt>
                <c:pt idx="65">
                  <c:v>4.49</c:v>
                </c:pt>
                <c:pt idx="66">
                  <c:v>4.5599999999999996</c:v>
                </c:pt>
                <c:pt idx="67">
                  <c:v>4.63</c:v>
                </c:pt>
                <c:pt idx="68">
                  <c:v>4.7</c:v>
                </c:pt>
                <c:pt idx="69">
                  <c:v>4.7699999999999996</c:v>
                </c:pt>
                <c:pt idx="70">
                  <c:v>4.84</c:v>
                </c:pt>
                <c:pt idx="71">
                  <c:v>4.91</c:v>
                </c:pt>
                <c:pt idx="72">
                  <c:v>4.9800000000000004</c:v>
                </c:pt>
                <c:pt idx="73">
                  <c:v>5.05</c:v>
                </c:pt>
                <c:pt idx="74">
                  <c:v>5.12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5.47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5.89</c:v>
                </c:pt>
                <c:pt idx="86">
                  <c:v>5.96</c:v>
                </c:pt>
                <c:pt idx="87">
                  <c:v>6.03</c:v>
                </c:pt>
                <c:pt idx="88">
                  <c:v>6.11</c:v>
                </c:pt>
                <c:pt idx="89">
                  <c:v>6.18</c:v>
                </c:pt>
                <c:pt idx="90">
                  <c:v>6.25</c:v>
                </c:pt>
                <c:pt idx="91">
                  <c:v>6.32</c:v>
                </c:pt>
                <c:pt idx="92">
                  <c:v>6.39</c:v>
                </c:pt>
                <c:pt idx="93">
                  <c:v>6.46</c:v>
                </c:pt>
                <c:pt idx="94">
                  <c:v>6.53</c:v>
                </c:pt>
                <c:pt idx="95">
                  <c:v>6.6</c:v>
                </c:pt>
                <c:pt idx="96">
                  <c:v>6.67</c:v>
                </c:pt>
                <c:pt idx="97">
                  <c:v>6.74</c:v>
                </c:pt>
                <c:pt idx="98">
                  <c:v>6.81</c:v>
                </c:pt>
                <c:pt idx="99">
                  <c:v>6.88</c:v>
                </c:pt>
                <c:pt idx="100">
                  <c:v>6.95</c:v>
                </c:pt>
                <c:pt idx="101">
                  <c:v>7.02</c:v>
                </c:pt>
                <c:pt idx="102">
                  <c:v>7.09</c:v>
                </c:pt>
                <c:pt idx="103">
                  <c:v>7.16</c:v>
                </c:pt>
                <c:pt idx="104">
                  <c:v>7.23</c:v>
                </c:pt>
                <c:pt idx="105">
                  <c:v>7.3</c:v>
                </c:pt>
                <c:pt idx="106">
                  <c:v>7.37</c:v>
                </c:pt>
                <c:pt idx="107">
                  <c:v>7.44</c:v>
                </c:pt>
                <c:pt idx="108">
                  <c:v>7.51</c:v>
                </c:pt>
                <c:pt idx="109">
                  <c:v>7.58</c:v>
                </c:pt>
                <c:pt idx="110">
                  <c:v>7.65</c:v>
                </c:pt>
                <c:pt idx="111">
                  <c:v>7.72</c:v>
                </c:pt>
                <c:pt idx="112">
                  <c:v>7.79</c:v>
                </c:pt>
                <c:pt idx="113">
                  <c:v>7.86</c:v>
                </c:pt>
                <c:pt idx="114">
                  <c:v>7.93</c:v>
                </c:pt>
                <c:pt idx="115">
                  <c:v>8</c:v>
                </c:pt>
                <c:pt idx="116">
                  <c:v>8.07</c:v>
                </c:pt>
                <c:pt idx="117">
                  <c:v>8.14</c:v>
                </c:pt>
                <c:pt idx="118">
                  <c:v>8.2100000000000009</c:v>
                </c:pt>
                <c:pt idx="119">
                  <c:v>8.2799999999999994</c:v>
                </c:pt>
                <c:pt idx="120">
                  <c:v>8.35</c:v>
                </c:pt>
                <c:pt idx="121">
                  <c:v>8.42</c:v>
                </c:pt>
                <c:pt idx="122">
                  <c:v>8.49</c:v>
                </c:pt>
                <c:pt idx="123">
                  <c:v>8.56</c:v>
                </c:pt>
                <c:pt idx="124">
                  <c:v>8.6300000000000008</c:v>
                </c:pt>
                <c:pt idx="125">
                  <c:v>8.6999999999999993</c:v>
                </c:pt>
                <c:pt idx="126">
                  <c:v>8.77</c:v>
                </c:pt>
                <c:pt idx="127">
                  <c:v>8.84</c:v>
                </c:pt>
                <c:pt idx="128">
                  <c:v>8.91</c:v>
                </c:pt>
                <c:pt idx="129">
                  <c:v>8.98</c:v>
                </c:pt>
                <c:pt idx="130">
                  <c:v>9.0500000000000007</c:v>
                </c:pt>
                <c:pt idx="131">
                  <c:v>9.1199999999999992</c:v>
                </c:pt>
                <c:pt idx="132">
                  <c:v>9.19</c:v>
                </c:pt>
                <c:pt idx="133">
                  <c:v>9.26</c:v>
                </c:pt>
                <c:pt idx="134">
                  <c:v>9.33</c:v>
                </c:pt>
                <c:pt idx="135">
                  <c:v>9.4</c:v>
                </c:pt>
                <c:pt idx="136">
                  <c:v>9.48</c:v>
                </c:pt>
                <c:pt idx="137">
                  <c:v>9.5399999999999991</c:v>
                </c:pt>
                <c:pt idx="138">
                  <c:v>9.6199999999999992</c:v>
                </c:pt>
                <c:pt idx="139">
                  <c:v>9.69</c:v>
                </c:pt>
                <c:pt idx="140">
                  <c:v>9.76</c:v>
                </c:pt>
                <c:pt idx="141">
                  <c:v>9.83</c:v>
                </c:pt>
                <c:pt idx="142">
                  <c:v>9.9</c:v>
                </c:pt>
                <c:pt idx="143">
                  <c:v>9.9700000000000006</c:v>
                </c:pt>
              </c:numCache>
            </c:numRef>
          </c:xVal>
          <c:yVal>
            <c:numRef>
              <c:f>'50'!$B$3:$B$146</c:f>
              <c:numCache>
                <c:formatCode>General</c:formatCode>
                <c:ptCount val="144"/>
                <c:pt idx="0">
                  <c:v>-2.97</c:v>
                </c:pt>
                <c:pt idx="1">
                  <c:v>-2.97</c:v>
                </c:pt>
                <c:pt idx="2">
                  <c:v>-2.75</c:v>
                </c:pt>
                <c:pt idx="3">
                  <c:v>-2.2000000000000002</c:v>
                </c:pt>
                <c:pt idx="4">
                  <c:v>-1.43</c:v>
                </c:pt>
                <c:pt idx="5">
                  <c:v>-0.66</c:v>
                </c:pt>
                <c:pt idx="6">
                  <c:v>0.55000000000000004</c:v>
                </c:pt>
                <c:pt idx="7">
                  <c:v>1.66</c:v>
                </c:pt>
                <c:pt idx="8">
                  <c:v>2.88</c:v>
                </c:pt>
                <c:pt idx="9">
                  <c:v>4.09</c:v>
                </c:pt>
                <c:pt idx="10">
                  <c:v>5.3</c:v>
                </c:pt>
                <c:pt idx="11">
                  <c:v>6.39</c:v>
                </c:pt>
                <c:pt idx="12">
                  <c:v>7.4</c:v>
                </c:pt>
                <c:pt idx="13">
                  <c:v>8.2899999999999991</c:v>
                </c:pt>
                <c:pt idx="14">
                  <c:v>8.84</c:v>
                </c:pt>
                <c:pt idx="15">
                  <c:v>9.39</c:v>
                </c:pt>
                <c:pt idx="16">
                  <c:v>9.61</c:v>
                </c:pt>
                <c:pt idx="17">
                  <c:v>9.61</c:v>
                </c:pt>
                <c:pt idx="18">
                  <c:v>9.61</c:v>
                </c:pt>
                <c:pt idx="19">
                  <c:v>9.39</c:v>
                </c:pt>
                <c:pt idx="20">
                  <c:v>9.06</c:v>
                </c:pt>
                <c:pt idx="21">
                  <c:v>8.6199999999999992</c:v>
                </c:pt>
                <c:pt idx="22">
                  <c:v>8.19</c:v>
                </c:pt>
                <c:pt idx="23">
                  <c:v>7.62</c:v>
                </c:pt>
                <c:pt idx="24">
                  <c:v>7.08</c:v>
                </c:pt>
                <c:pt idx="25">
                  <c:v>6.51</c:v>
                </c:pt>
                <c:pt idx="26">
                  <c:v>6.07</c:v>
                </c:pt>
                <c:pt idx="27">
                  <c:v>5.53</c:v>
                </c:pt>
                <c:pt idx="28">
                  <c:v>5.08</c:v>
                </c:pt>
                <c:pt idx="29">
                  <c:v>4.74</c:v>
                </c:pt>
                <c:pt idx="30">
                  <c:v>4.42</c:v>
                </c:pt>
                <c:pt idx="31">
                  <c:v>4.3099999999999996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4.3099999999999996</c:v>
                </c:pt>
                <c:pt idx="40">
                  <c:v>4.1900000000000004</c:v>
                </c:pt>
                <c:pt idx="41">
                  <c:v>4.3099999999999996</c:v>
                </c:pt>
                <c:pt idx="42">
                  <c:v>4.1900000000000004</c:v>
                </c:pt>
                <c:pt idx="43">
                  <c:v>4.3099999999999996</c:v>
                </c:pt>
                <c:pt idx="44">
                  <c:v>4.3099999999999996</c:v>
                </c:pt>
                <c:pt idx="45">
                  <c:v>4.3099999999999996</c:v>
                </c:pt>
                <c:pt idx="46">
                  <c:v>4.3099999999999996</c:v>
                </c:pt>
                <c:pt idx="47">
                  <c:v>4.3099999999999996</c:v>
                </c:pt>
                <c:pt idx="48">
                  <c:v>3.97</c:v>
                </c:pt>
                <c:pt idx="49">
                  <c:v>3.54</c:v>
                </c:pt>
                <c:pt idx="50">
                  <c:v>2.65</c:v>
                </c:pt>
                <c:pt idx="51">
                  <c:v>1.76</c:v>
                </c:pt>
                <c:pt idx="52">
                  <c:v>0.77</c:v>
                </c:pt>
                <c:pt idx="53">
                  <c:v>-0.22</c:v>
                </c:pt>
                <c:pt idx="54">
                  <c:v>-1.21</c:v>
                </c:pt>
                <c:pt idx="55">
                  <c:v>-1.88</c:v>
                </c:pt>
                <c:pt idx="56">
                  <c:v>-2.31</c:v>
                </c:pt>
                <c:pt idx="57">
                  <c:v>-2.5299999999999998</c:v>
                </c:pt>
                <c:pt idx="58">
                  <c:v>-2.65</c:v>
                </c:pt>
                <c:pt idx="59">
                  <c:v>-2.5299999999999998</c:v>
                </c:pt>
                <c:pt idx="60">
                  <c:v>-2.31</c:v>
                </c:pt>
                <c:pt idx="61">
                  <c:v>-2.1</c:v>
                </c:pt>
                <c:pt idx="62">
                  <c:v>-2.1</c:v>
                </c:pt>
                <c:pt idx="63">
                  <c:v>-2.2000000000000002</c:v>
                </c:pt>
                <c:pt idx="64">
                  <c:v>-2.31</c:v>
                </c:pt>
                <c:pt idx="65">
                  <c:v>-2.31</c:v>
                </c:pt>
                <c:pt idx="66">
                  <c:v>-2.31</c:v>
                </c:pt>
                <c:pt idx="67">
                  <c:v>-2.31</c:v>
                </c:pt>
                <c:pt idx="68">
                  <c:v>-2.31</c:v>
                </c:pt>
                <c:pt idx="69">
                  <c:v>-2.31</c:v>
                </c:pt>
                <c:pt idx="70">
                  <c:v>-2.31</c:v>
                </c:pt>
                <c:pt idx="71">
                  <c:v>-2.31</c:v>
                </c:pt>
                <c:pt idx="72">
                  <c:v>-2.2000000000000002</c:v>
                </c:pt>
                <c:pt idx="73">
                  <c:v>-1.98</c:v>
                </c:pt>
                <c:pt idx="74">
                  <c:v>-1.54</c:v>
                </c:pt>
                <c:pt idx="75">
                  <c:v>-0.89</c:v>
                </c:pt>
                <c:pt idx="76">
                  <c:v>0</c:v>
                </c:pt>
                <c:pt idx="77">
                  <c:v>0.99</c:v>
                </c:pt>
                <c:pt idx="78">
                  <c:v>1.99</c:v>
                </c:pt>
                <c:pt idx="79">
                  <c:v>3.2</c:v>
                </c:pt>
                <c:pt idx="80">
                  <c:v>4.1900000000000004</c:v>
                </c:pt>
                <c:pt idx="81">
                  <c:v>5.3</c:v>
                </c:pt>
                <c:pt idx="82">
                  <c:v>6.3</c:v>
                </c:pt>
                <c:pt idx="83">
                  <c:v>7.19</c:v>
                </c:pt>
                <c:pt idx="84">
                  <c:v>7.85</c:v>
                </c:pt>
                <c:pt idx="85">
                  <c:v>8.39</c:v>
                </c:pt>
                <c:pt idx="86">
                  <c:v>8.74</c:v>
                </c:pt>
                <c:pt idx="87">
                  <c:v>8.9600000000000009</c:v>
                </c:pt>
                <c:pt idx="88">
                  <c:v>8.9600000000000009</c:v>
                </c:pt>
                <c:pt idx="89">
                  <c:v>8.84</c:v>
                </c:pt>
                <c:pt idx="90">
                  <c:v>8.74</c:v>
                </c:pt>
                <c:pt idx="91">
                  <c:v>8.39</c:v>
                </c:pt>
                <c:pt idx="92">
                  <c:v>8.07</c:v>
                </c:pt>
                <c:pt idx="93">
                  <c:v>7.62</c:v>
                </c:pt>
                <c:pt idx="94">
                  <c:v>7.3</c:v>
                </c:pt>
                <c:pt idx="95">
                  <c:v>6.84</c:v>
                </c:pt>
                <c:pt idx="96">
                  <c:v>6.39</c:v>
                </c:pt>
                <c:pt idx="97">
                  <c:v>5.96</c:v>
                </c:pt>
                <c:pt idx="98">
                  <c:v>5.62</c:v>
                </c:pt>
                <c:pt idx="99">
                  <c:v>5.3</c:v>
                </c:pt>
                <c:pt idx="100">
                  <c:v>5.08</c:v>
                </c:pt>
                <c:pt idx="101">
                  <c:v>4.8600000000000003</c:v>
                </c:pt>
                <c:pt idx="102">
                  <c:v>4.74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4.6399999999999997</c:v>
                </c:pt>
                <c:pt idx="108">
                  <c:v>4.74</c:v>
                </c:pt>
                <c:pt idx="109">
                  <c:v>4.6399999999999997</c:v>
                </c:pt>
                <c:pt idx="110">
                  <c:v>4.6399999999999997</c:v>
                </c:pt>
                <c:pt idx="111">
                  <c:v>4.6399999999999997</c:v>
                </c:pt>
                <c:pt idx="112">
                  <c:v>4.6399999999999997</c:v>
                </c:pt>
                <c:pt idx="113">
                  <c:v>4.6399999999999997</c:v>
                </c:pt>
                <c:pt idx="114">
                  <c:v>4.6399999999999997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4.6399999999999997</c:v>
                </c:pt>
                <c:pt idx="118">
                  <c:v>4.74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4.74</c:v>
                </c:pt>
                <c:pt idx="127">
                  <c:v>4.6399999999999997</c:v>
                </c:pt>
                <c:pt idx="128">
                  <c:v>4.74</c:v>
                </c:pt>
                <c:pt idx="129">
                  <c:v>4.6399999999999997</c:v>
                </c:pt>
                <c:pt idx="130">
                  <c:v>4.74</c:v>
                </c:pt>
                <c:pt idx="131">
                  <c:v>4.74</c:v>
                </c:pt>
                <c:pt idx="132">
                  <c:v>4.74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4.6399999999999997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D-475D-B927-443A2DD3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'50'!$P$3:$P$43</c:f>
              <c:numCache>
                <c:formatCode>General</c:formatCode>
                <c:ptCount val="41"/>
                <c:pt idx="0">
                  <c:v>-1.43</c:v>
                </c:pt>
                <c:pt idx="1">
                  <c:v>-0.66</c:v>
                </c:pt>
                <c:pt idx="2">
                  <c:v>0.55000000000000004</c:v>
                </c:pt>
                <c:pt idx="3">
                  <c:v>1.66</c:v>
                </c:pt>
                <c:pt idx="4">
                  <c:v>2.88</c:v>
                </c:pt>
                <c:pt idx="5">
                  <c:v>4.09</c:v>
                </c:pt>
                <c:pt idx="6">
                  <c:v>5.3</c:v>
                </c:pt>
                <c:pt idx="7">
                  <c:v>6.39</c:v>
                </c:pt>
                <c:pt idx="8">
                  <c:v>7.4</c:v>
                </c:pt>
                <c:pt idx="9">
                  <c:v>8.2899999999999991</c:v>
                </c:pt>
                <c:pt idx="10">
                  <c:v>8.84</c:v>
                </c:pt>
                <c:pt idx="11">
                  <c:v>9.39</c:v>
                </c:pt>
                <c:pt idx="12">
                  <c:v>9.61</c:v>
                </c:pt>
                <c:pt idx="13">
                  <c:v>9.61</c:v>
                </c:pt>
                <c:pt idx="14">
                  <c:v>9.61</c:v>
                </c:pt>
                <c:pt idx="15">
                  <c:v>9.39</c:v>
                </c:pt>
                <c:pt idx="16">
                  <c:v>9.06</c:v>
                </c:pt>
                <c:pt idx="17">
                  <c:v>8.6199999999999992</c:v>
                </c:pt>
                <c:pt idx="18">
                  <c:v>8.19</c:v>
                </c:pt>
                <c:pt idx="19">
                  <c:v>7.62</c:v>
                </c:pt>
                <c:pt idx="20">
                  <c:v>7.08</c:v>
                </c:pt>
                <c:pt idx="21">
                  <c:v>6.51</c:v>
                </c:pt>
                <c:pt idx="22">
                  <c:v>6.07</c:v>
                </c:pt>
                <c:pt idx="23">
                  <c:v>5.53</c:v>
                </c:pt>
                <c:pt idx="24">
                  <c:v>5.08</c:v>
                </c:pt>
                <c:pt idx="25">
                  <c:v>4.74</c:v>
                </c:pt>
                <c:pt idx="26">
                  <c:v>4.42</c:v>
                </c:pt>
                <c:pt idx="27">
                  <c:v>4.3099999999999996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4.3099999999999996</c:v>
                </c:pt>
                <c:pt idx="36">
                  <c:v>4.1900000000000004</c:v>
                </c:pt>
                <c:pt idx="37">
                  <c:v>4.3099999999999996</c:v>
                </c:pt>
                <c:pt idx="38">
                  <c:v>4.1900000000000004</c:v>
                </c:pt>
                <c:pt idx="39">
                  <c:v>4.3099999999999996</c:v>
                </c:pt>
                <c:pt idx="40">
                  <c:v>4.3099999999999996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6-4F6B-B7B6-C2B67B70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'50'!$U$3:$U$43</c:f>
              <c:numCache>
                <c:formatCode>0.00</c:formatCode>
                <c:ptCount val="41"/>
                <c:pt idx="0">
                  <c:v>2.7611941694711462</c:v>
                </c:pt>
                <c:pt idx="1">
                  <c:v>2.4356006871889946</c:v>
                </c:pt>
                <c:pt idx="2">
                  <c:v>1.9380393518716232</c:v>
                </c:pt>
                <c:pt idx="3">
                  <c:v>1.4967389527824793</c:v>
                </c:pt>
                <c:pt idx="4">
                  <c:v>1.0284116968715793</c:v>
                </c:pt>
                <c:pt idx="5">
                  <c:v>0.58118871830323116</c:v>
                </c:pt>
                <c:pt idx="6">
                  <c:v>0.15113807193510809</c:v>
                </c:pt>
                <c:pt idx="7">
                  <c:v>-0.22158518397544213</c:v>
                </c:pt>
                <c:pt idx="8">
                  <c:v>-0.55455902662236412</c:v>
                </c:pt>
                <c:pt idx="9">
                  <c:v>-0.8381112614112709</c:v>
                </c:pt>
                <c:pt idx="10">
                  <c:v>-1.0087308812458815</c:v>
                </c:pt>
                <c:pt idx="11">
                  <c:v>-1.175835589094433</c:v>
                </c:pt>
                <c:pt idx="12">
                  <c:v>-1.2416944976954767</c:v>
                </c:pt>
                <c:pt idx="13">
                  <c:v>-1.2416944976954767</c:v>
                </c:pt>
                <c:pt idx="14">
                  <c:v>-1.2416944976954767</c:v>
                </c:pt>
                <c:pt idx="15">
                  <c:v>-1.175835589094433</c:v>
                </c:pt>
                <c:pt idx="16">
                  <c:v>-1.0759942581511694</c:v>
                </c:pt>
                <c:pt idx="17">
                  <c:v>-0.94090511479524963</c:v>
                </c:pt>
                <c:pt idx="18">
                  <c:v>-0.80671147463726101</c:v>
                </c:pt>
                <c:pt idx="19">
                  <c:v>-0.62550929030299329</c:v>
                </c:pt>
                <c:pt idx="20">
                  <c:v>-0.45035102608307653</c:v>
                </c:pt>
                <c:pt idx="21">
                  <c:v>-0.26177000122574157</c:v>
                </c:pt>
                <c:pt idx="22">
                  <c:v>-0.11360285292700922</c:v>
                </c:pt>
                <c:pt idx="23">
                  <c:v>7.1332889885013628E-2</c:v>
                </c:pt>
                <c:pt idx="24">
                  <c:v>0.2280530572321311</c:v>
                </c:pt>
                <c:pt idx="25">
                  <c:v>0.34803682731519814</c:v>
                </c:pt>
                <c:pt idx="26">
                  <c:v>0.46220025020112843</c:v>
                </c:pt>
                <c:pt idx="27">
                  <c:v>0.50172118082716821</c:v>
                </c:pt>
                <c:pt idx="28">
                  <c:v>0.58118871830323116</c:v>
                </c:pt>
                <c:pt idx="29">
                  <c:v>0.58118871830323116</c:v>
                </c:pt>
                <c:pt idx="30">
                  <c:v>0.58118871830323116</c:v>
                </c:pt>
                <c:pt idx="31">
                  <c:v>0.58118871830323116</c:v>
                </c:pt>
                <c:pt idx="32">
                  <c:v>0.58118871830323116</c:v>
                </c:pt>
                <c:pt idx="33">
                  <c:v>0.54499674365244744</c:v>
                </c:pt>
                <c:pt idx="34">
                  <c:v>0.54499674365244744</c:v>
                </c:pt>
                <c:pt idx="35">
                  <c:v>0.50172118082716821</c:v>
                </c:pt>
                <c:pt idx="36">
                  <c:v>0.54499674365244744</c:v>
                </c:pt>
                <c:pt idx="37">
                  <c:v>0.50172118082716821</c:v>
                </c:pt>
                <c:pt idx="38">
                  <c:v>0.54499674365244744</c:v>
                </c:pt>
                <c:pt idx="39">
                  <c:v>0.50172118082716821</c:v>
                </c:pt>
                <c:pt idx="40">
                  <c:v>0.50172118082716821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2-4FF7-85FC-0CE6F0F2AEDB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'50'!$S$3:$S$43</c:f>
              <c:numCache>
                <c:formatCode>0.00</c:formatCode>
                <c:ptCount val="41"/>
                <c:pt idx="0">
                  <c:v>41.352735162373364</c:v>
                </c:pt>
                <c:pt idx="1">
                  <c:v>41.036603219501757</c:v>
                </c:pt>
                <c:pt idx="2">
                  <c:v>40.539824452132088</c:v>
                </c:pt>
                <c:pt idx="3">
                  <c:v>40.084101781239248</c:v>
                </c:pt>
                <c:pt idx="4">
                  <c:v>39.583217404221898</c:v>
                </c:pt>
                <c:pt idx="5">
                  <c:v>39.086438636852222</c:v>
                </c:pt>
                <c:pt idx="6">
                  <c:v>38.589659869482553</c:v>
                </c:pt>
                <c:pt idx="7">
                  <c:v>38.142148417885082</c:v>
                </c:pt>
                <c:pt idx="8">
                  <c:v>37.727481843469072</c:v>
                </c:pt>
                <c:pt idx="9">
                  <c:v>37.362082584825274</c:v>
                </c:pt>
                <c:pt idx="10">
                  <c:v>37.136274054202687</c:v>
                </c:pt>
                <c:pt idx="11">
                  <c:v>36.910465523580115</c:v>
                </c:pt>
                <c:pt idx="12">
                  <c:v>36.82014211133108</c:v>
                </c:pt>
                <c:pt idx="13">
                  <c:v>36.82014211133108</c:v>
                </c:pt>
                <c:pt idx="14">
                  <c:v>36.82014211133108</c:v>
                </c:pt>
                <c:pt idx="15">
                  <c:v>36.910465523580115</c:v>
                </c:pt>
                <c:pt idx="16">
                  <c:v>37.045950641953659</c:v>
                </c:pt>
                <c:pt idx="17">
                  <c:v>37.226597466451722</c:v>
                </c:pt>
                <c:pt idx="18">
                  <c:v>37.403138681302103</c:v>
                </c:pt>
                <c:pt idx="19">
                  <c:v>37.637158431220044</c:v>
                </c:pt>
                <c:pt idx="20">
                  <c:v>37.858861352194943</c:v>
                </c:pt>
                <c:pt idx="21">
                  <c:v>38.092881102112884</c:v>
                </c:pt>
                <c:pt idx="22">
                  <c:v>38.273527926610946</c:v>
                </c:pt>
                <c:pt idx="23">
                  <c:v>38.495230847585837</c:v>
                </c:pt>
                <c:pt idx="24">
                  <c:v>38.679983281731587</c:v>
                </c:pt>
                <c:pt idx="25">
                  <c:v>38.819574009752813</c:v>
                </c:pt>
                <c:pt idx="26">
                  <c:v>38.950953518478677</c:v>
                </c:pt>
                <c:pt idx="27">
                  <c:v>38.996115224603194</c:v>
                </c:pt>
                <c:pt idx="28">
                  <c:v>39.086438636852222</c:v>
                </c:pt>
                <c:pt idx="29">
                  <c:v>39.086438636852222</c:v>
                </c:pt>
                <c:pt idx="30">
                  <c:v>39.086438636852222</c:v>
                </c:pt>
                <c:pt idx="31">
                  <c:v>39.086438636852222</c:v>
                </c:pt>
                <c:pt idx="32">
                  <c:v>39.086438636852222</c:v>
                </c:pt>
                <c:pt idx="33">
                  <c:v>39.045382540375392</c:v>
                </c:pt>
                <c:pt idx="34">
                  <c:v>39.045382540375392</c:v>
                </c:pt>
                <c:pt idx="35">
                  <c:v>38.996115224603194</c:v>
                </c:pt>
                <c:pt idx="36">
                  <c:v>39.045382540375392</c:v>
                </c:pt>
                <c:pt idx="37">
                  <c:v>38.996115224603194</c:v>
                </c:pt>
                <c:pt idx="38">
                  <c:v>39.045382540375392</c:v>
                </c:pt>
                <c:pt idx="39">
                  <c:v>38.996115224603194</c:v>
                </c:pt>
                <c:pt idx="40">
                  <c:v>38.996115224603194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2-4FF7-85FC-0CE6F0F2AEDB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'50'!$T$3:$T$43</c:f>
              <c:numCache>
                <c:formatCode>0.00</c:formatCode>
                <c:ptCount val="41"/>
                <c:pt idx="0">
                  <c:v>-38.591540992902218</c:v>
                </c:pt>
                <c:pt idx="1">
                  <c:v>-38.601002532312762</c:v>
                </c:pt>
                <c:pt idx="2">
                  <c:v>-38.601785100260464</c:v>
                </c:pt>
                <c:pt idx="3">
                  <c:v>-38.587362828456769</c:v>
                </c:pt>
                <c:pt idx="4">
                  <c:v>-38.554805707350319</c:v>
                </c:pt>
                <c:pt idx="5">
                  <c:v>-38.505249918548991</c:v>
                </c:pt>
                <c:pt idx="6">
                  <c:v>-38.438521797547445</c:v>
                </c:pt>
                <c:pt idx="7">
                  <c:v>-38.363733601860524</c:v>
                </c:pt>
                <c:pt idx="8">
                  <c:v>-38.282040870091436</c:v>
                </c:pt>
                <c:pt idx="9">
                  <c:v>-38.200193846236544</c:v>
                </c:pt>
                <c:pt idx="10">
                  <c:v>-38.145004935448569</c:v>
                </c:pt>
                <c:pt idx="11">
                  <c:v>-38.086301112674548</c:v>
                </c:pt>
                <c:pt idx="12">
                  <c:v>-38.061836609026557</c:v>
                </c:pt>
                <c:pt idx="13">
                  <c:v>-38.061836609026557</c:v>
                </c:pt>
                <c:pt idx="14">
                  <c:v>-38.061836609026557</c:v>
                </c:pt>
                <c:pt idx="15">
                  <c:v>-38.086301112674548</c:v>
                </c:pt>
                <c:pt idx="16">
                  <c:v>-38.121944900104829</c:v>
                </c:pt>
                <c:pt idx="17">
                  <c:v>-38.167502581246971</c:v>
                </c:pt>
                <c:pt idx="18">
                  <c:v>-38.209850155939364</c:v>
                </c:pt>
                <c:pt idx="19">
                  <c:v>-38.262667721523037</c:v>
                </c:pt>
                <c:pt idx="20">
                  <c:v>-38.309212378278019</c:v>
                </c:pt>
                <c:pt idx="21">
                  <c:v>-38.354651103338625</c:v>
                </c:pt>
                <c:pt idx="22">
                  <c:v>-38.387130779537955</c:v>
                </c:pt>
                <c:pt idx="23">
                  <c:v>-38.423897957700824</c:v>
                </c:pt>
                <c:pt idx="24">
                  <c:v>-38.451930224499456</c:v>
                </c:pt>
                <c:pt idx="25">
                  <c:v>-38.471537182437615</c:v>
                </c:pt>
                <c:pt idx="26">
                  <c:v>-38.488753268277549</c:v>
                </c:pt>
                <c:pt idx="27">
                  <c:v>-38.494394043776026</c:v>
                </c:pt>
                <c:pt idx="28">
                  <c:v>-38.505249918548991</c:v>
                </c:pt>
                <c:pt idx="29">
                  <c:v>-38.505249918548991</c:v>
                </c:pt>
                <c:pt idx="30">
                  <c:v>-38.505249918548991</c:v>
                </c:pt>
                <c:pt idx="31">
                  <c:v>-38.505249918548991</c:v>
                </c:pt>
                <c:pt idx="32">
                  <c:v>-38.505249918548991</c:v>
                </c:pt>
                <c:pt idx="33">
                  <c:v>-38.500385796722945</c:v>
                </c:pt>
                <c:pt idx="34">
                  <c:v>-38.500385796722945</c:v>
                </c:pt>
                <c:pt idx="35">
                  <c:v>-38.494394043776026</c:v>
                </c:pt>
                <c:pt idx="36">
                  <c:v>-38.500385796722945</c:v>
                </c:pt>
                <c:pt idx="37">
                  <c:v>-38.494394043776026</c:v>
                </c:pt>
                <c:pt idx="38">
                  <c:v>-38.500385796722945</c:v>
                </c:pt>
                <c:pt idx="39">
                  <c:v>-38.494394043776026</c:v>
                </c:pt>
                <c:pt idx="40">
                  <c:v>-38.494394043776026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72-4FF7-85FC-0CE6F0F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'50'!$V$3:$V$43</c:f>
              <c:numCache>
                <c:formatCode>0.00</c:formatCode>
                <c:ptCount val="41"/>
                <c:pt idx="1">
                  <c:v>1.5540755358635303</c:v>
                </c:pt>
                <c:pt idx="2">
                  <c:v>-5.4410322942331417</c:v>
                </c:pt>
                <c:pt idx="3">
                  <c:v>3.8200767512146108</c:v>
                </c:pt>
                <c:pt idx="4">
                  <c:v>-28.872588417988762</c:v>
                </c:pt>
                <c:pt idx="5">
                  <c:v>0</c:v>
                </c:pt>
                <c:pt idx="6">
                  <c:v>-0.35359925719641017</c:v>
                </c:pt>
                <c:pt idx="7">
                  <c:v>0.77762362047088951</c:v>
                </c:pt>
                <c:pt idx="8">
                  <c:v>1.2974339117507261</c:v>
                </c:pt>
                <c:pt idx="9">
                  <c:v>0.69205637177098378</c:v>
                </c:pt>
                <c:pt idx="10">
                  <c:v>0</c:v>
                </c:pt>
                <c:pt idx="11">
                  <c:v>1.0003486109585096</c:v>
                </c:pt>
                <c:pt idx="12">
                  <c:v>1.5845676608935606</c:v>
                </c:pt>
                <c:pt idx="13">
                  <c:v>0</c:v>
                </c:pt>
                <c:pt idx="14">
                  <c:v>1.5845676608935506</c:v>
                </c:pt>
                <c:pt idx="15">
                  <c:v>3.91973333273544</c:v>
                </c:pt>
                <c:pt idx="16">
                  <c:v>2.7462241444055913</c:v>
                </c:pt>
                <c:pt idx="17">
                  <c:v>-26.415847080015364</c:v>
                </c:pt>
                <c:pt idx="18">
                  <c:v>1.1885441858097403</c:v>
                </c:pt>
                <c:pt idx="19">
                  <c:v>-5.8537102554956695</c:v>
                </c:pt>
                <c:pt idx="20">
                  <c:v>5.5046854600416877</c:v>
                </c:pt>
                <c:pt idx="21">
                  <c:v>-0.56532115184237819</c:v>
                </c:pt>
                <c:pt idx="22">
                  <c:v>0.31893923665478496</c:v>
                </c:pt>
                <c:pt idx="23">
                  <c:v>0.22251844779250443</c:v>
                </c:pt>
                <c:pt idx="24">
                  <c:v>0.58205218776215473</c:v>
                </c:pt>
                <c:pt idx="25">
                  <c:v>3.5893874376512573</c:v>
                </c:pt>
                <c:pt idx="26">
                  <c:v>0.80707424385265614</c:v>
                </c:pt>
                <c:pt idx="27">
                  <c:v>-1.2805261832110189</c:v>
                </c:pt>
                <c:pt idx="28">
                  <c:v>0.74167426014103233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1.6316833723102186</c:v>
                </c:pt>
                <c:pt idx="33">
                  <c:v>-1.5300746497232638</c:v>
                </c:pt>
                <c:pt idx="34">
                  <c:v>1.2750622081027398</c:v>
                </c:pt>
                <c:pt idx="35">
                  <c:v>-0.58690783397171786</c:v>
                </c:pt>
                <c:pt idx="36">
                  <c:v>0.63753110405136992</c:v>
                </c:pt>
                <c:pt idx="37">
                  <c:v>-0.58690783397171786</c:v>
                </c:pt>
                <c:pt idx="38">
                  <c:v>0.63753110405136182</c:v>
                </c:pt>
                <c:pt idx="39">
                  <c:v>-1.1738156679434506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E-4D82-BE0D-0A936044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0.85</c:v>
                </c:pt>
                <c:pt idx="14">
                  <c:v>0.92</c:v>
                </c:pt>
                <c:pt idx="15">
                  <c:v>0.99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1.27</c:v>
                </c:pt>
                <c:pt idx="20">
                  <c:v>1.34</c:v>
                </c:pt>
                <c:pt idx="21">
                  <c:v>1.41</c:v>
                </c:pt>
                <c:pt idx="22">
                  <c:v>1.48</c:v>
                </c:pt>
                <c:pt idx="23">
                  <c:v>1.55</c:v>
                </c:pt>
                <c:pt idx="24">
                  <c:v>1.62</c:v>
                </c:pt>
                <c:pt idx="25">
                  <c:v>1.69</c:v>
                </c:pt>
                <c:pt idx="26">
                  <c:v>1.76</c:v>
                </c:pt>
                <c:pt idx="27">
                  <c:v>1.83</c:v>
                </c:pt>
                <c:pt idx="28">
                  <c:v>1.9</c:v>
                </c:pt>
                <c:pt idx="29">
                  <c:v>1.97</c:v>
                </c:pt>
                <c:pt idx="30">
                  <c:v>2.04</c:v>
                </c:pt>
                <c:pt idx="31">
                  <c:v>2.11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4.21</c:v>
                </c:pt>
                <c:pt idx="62">
                  <c:v>4.28</c:v>
                </c:pt>
                <c:pt idx="63">
                  <c:v>4.3499999999999996</c:v>
                </c:pt>
                <c:pt idx="64">
                  <c:v>4.42</c:v>
                </c:pt>
                <c:pt idx="65">
                  <c:v>4.49</c:v>
                </c:pt>
                <c:pt idx="66">
                  <c:v>4.5599999999999996</c:v>
                </c:pt>
                <c:pt idx="67">
                  <c:v>4.63</c:v>
                </c:pt>
                <c:pt idx="68">
                  <c:v>4.7</c:v>
                </c:pt>
                <c:pt idx="69">
                  <c:v>4.7699999999999996</c:v>
                </c:pt>
                <c:pt idx="70">
                  <c:v>4.84</c:v>
                </c:pt>
                <c:pt idx="71">
                  <c:v>4.91</c:v>
                </c:pt>
                <c:pt idx="72">
                  <c:v>4.9800000000000004</c:v>
                </c:pt>
                <c:pt idx="73">
                  <c:v>5.05</c:v>
                </c:pt>
                <c:pt idx="74">
                  <c:v>5.12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5.47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5.89</c:v>
                </c:pt>
                <c:pt idx="86">
                  <c:v>5.96</c:v>
                </c:pt>
                <c:pt idx="87">
                  <c:v>6.03</c:v>
                </c:pt>
                <c:pt idx="88">
                  <c:v>6.1</c:v>
                </c:pt>
                <c:pt idx="89">
                  <c:v>6.17</c:v>
                </c:pt>
                <c:pt idx="90">
                  <c:v>6.24</c:v>
                </c:pt>
                <c:pt idx="91">
                  <c:v>6.31</c:v>
                </c:pt>
                <c:pt idx="92">
                  <c:v>6.38</c:v>
                </c:pt>
                <c:pt idx="93">
                  <c:v>6.44</c:v>
                </c:pt>
                <c:pt idx="94">
                  <c:v>6.51</c:v>
                </c:pt>
                <c:pt idx="95">
                  <c:v>6.58</c:v>
                </c:pt>
                <c:pt idx="96">
                  <c:v>6.66</c:v>
                </c:pt>
                <c:pt idx="97">
                  <c:v>6.73</c:v>
                </c:pt>
                <c:pt idx="98">
                  <c:v>6.8</c:v>
                </c:pt>
                <c:pt idx="99">
                  <c:v>6.86</c:v>
                </c:pt>
                <c:pt idx="100">
                  <c:v>6.93</c:v>
                </c:pt>
                <c:pt idx="101">
                  <c:v>7.01</c:v>
                </c:pt>
                <c:pt idx="102">
                  <c:v>7.08</c:v>
                </c:pt>
                <c:pt idx="103">
                  <c:v>7.15</c:v>
                </c:pt>
                <c:pt idx="104">
                  <c:v>7.22</c:v>
                </c:pt>
                <c:pt idx="105">
                  <c:v>7.29</c:v>
                </c:pt>
                <c:pt idx="106">
                  <c:v>7.36</c:v>
                </c:pt>
                <c:pt idx="107">
                  <c:v>7.43</c:v>
                </c:pt>
                <c:pt idx="108">
                  <c:v>7.5</c:v>
                </c:pt>
                <c:pt idx="109">
                  <c:v>7.57</c:v>
                </c:pt>
                <c:pt idx="110">
                  <c:v>7.64</c:v>
                </c:pt>
                <c:pt idx="111">
                  <c:v>7.71</c:v>
                </c:pt>
                <c:pt idx="112">
                  <c:v>7.78</c:v>
                </c:pt>
                <c:pt idx="113">
                  <c:v>7.85</c:v>
                </c:pt>
                <c:pt idx="114">
                  <c:v>7.92</c:v>
                </c:pt>
                <c:pt idx="115">
                  <c:v>7.99</c:v>
                </c:pt>
                <c:pt idx="116">
                  <c:v>8.06</c:v>
                </c:pt>
                <c:pt idx="117">
                  <c:v>8.1300000000000008</c:v>
                </c:pt>
                <c:pt idx="118">
                  <c:v>8.1999999999999993</c:v>
                </c:pt>
                <c:pt idx="119">
                  <c:v>8.27</c:v>
                </c:pt>
                <c:pt idx="120">
                  <c:v>8.34</c:v>
                </c:pt>
                <c:pt idx="121">
                  <c:v>8.41</c:v>
                </c:pt>
                <c:pt idx="122">
                  <c:v>8.48</c:v>
                </c:pt>
                <c:pt idx="123">
                  <c:v>8.5500000000000007</c:v>
                </c:pt>
                <c:pt idx="124">
                  <c:v>8.6199999999999992</c:v>
                </c:pt>
                <c:pt idx="125">
                  <c:v>8.69</c:v>
                </c:pt>
                <c:pt idx="126">
                  <c:v>8.76</c:v>
                </c:pt>
                <c:pt idx="127">
                  <c:v>8.83</c:v>
                </c:pt>
                <c:pt idx="128">
                  <c:v>8.9</c:v>
                </c:pt>
                <c:pt idx="129">
                  <c:v>8.9700000000000006</c:v>
                </c:pt>
                <c:pt idx="130">
                  <c:v>9.0399999999999991</c:v>
                </c:pt>
                <c:pt idx="131">
                  <c:v>9.11</c:v>
                </c:pt>
                <c:pt idx="132">
                  <c:v>9.18</c:v>
                </c:pt>
                <c:pt idx="133">
                  <c:v>9.25</c:v>
                </c:pt>
                <c:pt idx="134">
                  <c:v>9.32</c:v>
                </c:pt>
                <c:pt idx="135">
                  <c:v>9.39</c:v>
                </c:pt>
                <c:pt idx="136">
                  <c:v>9.4600000000000009</c:v>
                </c:pt>
                <c:pt idx="137">
                  <c:v>9.5299999999999994</c:v>
                </c:pt>
                <c:pt idx="138">
                  <c:v>9.6</c:v>
                </c:pt>
                <c:pt idx="139">
                  <c:v>9.67</c:v>
                </c:pt>
                <c:pt idx="140">
                  <c:v>9.74</c:v>
                </c:pt>
                <c:pt idx="141">
                  <c:v>9.81</c:v>
                </c:pt>
                <c:pt idx="142">
                  <c:v>9.8800000000000008</c:v>
                </c:pt>
                <c:pt idx="143">
                  <c:v>9.9499999999999993</c:v>
                </c:pt>
              </c:numCache>
            </c:numRef>
          </c:xVal>
          <c:yVal>
            <c:numRef>
              <c:f>'55'!$B$3:$B$146</c:f>
              <c:numCache>
                <c:formatCode>General</c:formatCode>
                <c:ptCount val="144"/>
                <c:pt idx="0">
                  <c:v>-1.98</c:v>
                </c:pt>
                <c:pt idx="1">
                  <c:v>-1.98</c:v>
                </c:pt>
                <c:pt idx="2">
                  <c:v>-1.98</c:v>
                </c:pt>
                <c:pt idx="3">
                  <c:v>-1.98</c:v>
                </c:pt>
                <c:pt idx="4">
                  <c:v>-1.98</c:v>
                </c:pt>
                <c:pt idx="5">
                  <c:v>-1.98</c:v>
                </c:pt>
                <c:pt idx="6">
                  <c:v>-1.98</c:v>
                </c:pt>
                <c:pt idx="7">
                  <c:v>-1.98</c:v>
                </c:pt>
                <c:pt idx="8">
                  <c:v>-1.98</c:v>
                </c:pt>
                <c:pt idx="9">
                  <c:v>-1.98</c:v>
                </c:pt>
                <c:pt idx="10">
                  <c:v>-1.98</c:v>
                </c:pt>
                <c:pt idx="11">
                  <c:v>-1.98</c:v>
                </c:pt>
                <c:pt idx="12">
                  <c:v>-1.98</c:v>
                </c:pt>
                <c:pt idx="13">
                  <c:v>-1.98</c:v>
                </c:pt>
                <c:pt idx="14">
                  <c:v>-1.98</c:v>
                </c:pt>
                <c:pt idx="15">
                  <c:v>-1.98</c:v>
                </c:pt>
                <c:pt idx="16">
                  <c:v>-1.98</c:v>
                </c:pt>
                <c:pt idx="17">
                  <c:v>-1.98</c:v>
                </c:pt>
                <c:pt idx="18">
                  <c:v>-1.98</c:v>
                </c:pt>
                <c:pt idx="19">
                  <c:v>-1.88</c:v>
                </c:pt>
                <c:pt idx="20">
                  <c:v>-1.98</c:v>
                </c:pt>
                <c:pt idx="21">
                  <c:v>-1.98</c:v>
                </c:pt>
                <c:pt idx="22">
                  <c:v>-1.98</c:v>
                </c:pt>
                <c:pt idx="23">
                  <c:v>-1.98</c:v>
                </c:pt>
                <c:pt idx="24">
                  <c:v>-1.98</c:v>
                </c:pt>
                <c:pt idx="25">
                  <c:v>-1.98</c:v>
                </c:pt>
                <c:pt idx="26">
                  <c:v>-1.98</c:v>
                </c:pt>
                <c:pt idx="27">
                  <c:v>-1.98</c:v>
                </c:pt>
                <c:pt idx="28">
                  <c:v>-1.98</c:v>
                </c:pt>
                <c:pt idx="29">
                  <c:v>-1.98</c:v>
                </c:pt>
                <c:pt idx="30">
                  <c:v>-1.98</c:v>
                </c:pt>
                <c:pt idx="31">
                  <c:v>-1.98</c:v>
                </c:pt>
                <c:pt idx="32">
                  <c:v>-1.98</c:v>
                </c:pt>
                <c:pt idx="33">
                  <c:v>-1.98</c:v>
                </c:pt>
                <c:pt idx="34">
                  <c:v>-1.98</c:v>
                </c:pt>
                <c:pt idx="35">
                  <c:v>-1.98</c:v>
                </c:pt>
                <c:pt idx="36">
                  <c:v>-1.98</c:v>
                </c:pt>
                <c:pt idx="37">
                  <c:v>-1.98</c:v>
                </c:pt>
                <c:pt idx="38">
                  <c:v>-1.98</c:v>
                </c:pt>
                <c:pt idx="39">
                  <c:v>-1.98</c:v>
                </c:pt>
                <c:pt idx="40">
                  <c:v>-1.98</c:v>
                </c:pt>
                <c:pt idx="41">
                  <c:v>-1.98</c:v>
                </c:pt>
                <c:pt idx="42">
                  <c:v>-1.98</c:v>
                </c:pt>
                <c:pt idx="43">
                  <c:v>-1.98</c:v>
                </c:pt>
                <c:pt idx="44">
                  <c:v>-1.98</c:v>
                </c:pt>
                <c:pt idx="45">
                  <c:v>-1.98</c:v>
                </c:pt>
                <c:pt idx="46">
                  <c:v>-1.88</c:v>
                </c:pt>
                <c:pt idx="47">
                  <c:v>-1.88</c:v>
                </c:pt>
                <c:pt idx="48">
                  <c:v>-1.66</c:v>
                </c:pt>
                <c:pt idx="49">
                  <c:v>-1.43</c:v>
                </c:pt>
                <c:pt idx="50">
                  <c:v>-1.0900000000000001</c:v>
                </c:pt>
                <c:pt idx="51">
                  <c:v>-0.77</c:v>
                </c:pt>
                <c:pt idx="52">
                  <c:v>-0.44</c:v>
                </c:pt>
                <c:pt idx="53">
                  <c:v>0</c:v>
                </c:pt>
                <c:pt idx="54">
                  <c:v>0.45</c:v>
                </c:pt>
                <c:pt idx="55">
                  <c:v>0.77</c:v>
                </c:pt>
                <c:pt idx="56">
                  <c:v>1.22</c:v>
                </c:pt>
                <c:pt idx="57">
                  <c:v>1.32</c:v>
                </c:pt>
                <c:pt idx="58">
                  <c:v>1.66</c:v>
                </c:pt>
                <c:pt idx="59">
                  <c:v>1.88</c:v>
                </c:pt>
                <c:pt idx="60">
                  <c:v>1.99</c:v>
                </c:pt>
                <c:pt idx="61">
                  <c:v>1.99</c:v>
                </c:pt>
                <c:pt idx="62">
                  <c:v>2.11</c:v>
                </c:pt>
                <c:pt idx="63">
                  <c:v>1.99</c:v>
                </c:pt>
                <c:pt idx="64">
                  <c:v>2.11</c:v>
                </c:pt>
                <c:pt idx="65">
                  <c:v>1.99</c:v>
                </c:pt>
                <c:pt idx="66">
                  <c:v>1.99</c:v>
                </c:pt>
                <c:pt idx="67">
                  <c:v>1.99</c:v>
                </c:pt>
                <c:pt idx="68">
                  <c:v>1.99</c:v>
                </c:pt>
                <c:pt idx="69">
                  <c:v>2.11</c:v>
                </c:pt>
                <c:pt idx="70">
                  <c:v>2.11</c:v>
                </c:pt>
                <c:pt idx="71">
                  <c:v>1.99</c:v>
                </c:pt>
                <c:pt idx="72">
                  <c:v>2.11</c:v>
                </c:pt>
                <c:pt idx="73">
                  <c:v>1.99</c:v>
                </c:pt>
                <c:pt idx="74">
                  <c:v>2.11</c:v>
                </c:pt>
                <c:pt idx="75">
                  <c:v>1.99</c:v>
                </c:pt>
                <c:pt idx="76">
                  <c:v>2.11</c:v>
                </c:pt>
                <c:pt idx="77">
                  <c:v>2.11</c:v>
                </c:pt>
                <c:pt idx="78">
                  <c:v>2.11</c:v>
                </c:pt>
                <c:pt idx="79">
                  <c:v>1.99</c:v>
                </c:pt>
                <c:pt idx="80">
                  <c:v>2.11</c:v>
                </c:pt>
                <c:pt idx="81">
                  <c:v>2.11</c:v>
                </c:pt>
                <c:pt idx="82">
                  <c:v>1.99</c:v>
                </c:pt>
                <c:pt idx="83">
                  <c:v>1.99</c:v>
                </c:pt>
                <c:pt idx="84">
                  <c:v>2.11</c:v>
                </c:pt>
                <c:pt idx="85">
                  <c:v>1.99</c:v>
                </c:pt>
                <c:pt idx="86">
                  <c:v>1.99</c:v>
                </c:pt>
                <c:pt idx="87">
                  <c:v>2.11</c:v>
                </c:pt>
                <c:pt idx="88">
                  <c:v>1.99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2.11</c:v>
                </c:pt>
                <c:pt idx="95">
                  <c:v>1.99</c:v>
                </c:pt>
                <c:pt idx="96">
                  <c:v>2.11</c:v>
                </c:pt>
                <c:pt idx="97">
                  <c:v>2.11</c:v>
                </c:pt>
                <c:pt idx="98">
                  <c:v>2.11</c:v>
                </c:pt>
                <c:pt idx="99">
                  <c:v>2.11</c:v>
                </c:pt>
                <c:pt idx="100">
                  <c:v>2.11</c:v>
                </c:pt>
                <c:pt idx="101">
                  <c:v>1.99</c:v>
                </c:pt>
                <c:pt idx="102">
                  <c:v>2.11</c:v>
                </c:pt>
                <c:pt idx="103">
                  <c:v>1.99</c:v>
                </c:pt>
                <c:pt idx="104">
                  <c:v>2.11</c:v>
                </c:pt>
                <c:pt idx="105">
                  <c:v>1.99</c:v>
                </c:pt>
                <c:pt idx="106">
                  <c:v>1.99</c:v>
                </c:pt>
                <c:pt idx="107">
                  <c:v>1.99</c:v>
                </c:pt>
                <c:pt idx="108">
                  <c:v>1.99</c:v>
                </c:pt>
                <c:pt idx="109">
                  <c:v>1.99</c:v>
                </c:pt>
                <c:pt idx="110">
                  <c:v>2.11</c:v>
                </c:pt>
                <c:pt idx="111">
                  <c:v>1.99</c:v>
                </c:pt>
                <c:pt idx="112">
                  <c:v>2.11</c:v>
                </c:pt>
                <c:pt idx="113">
                  <c:v>1.99</c:v>
                </c:pt>
                <c:pt idx="114">
                  <c:v>2.11</c:v>
                </c:pt>
                <c:pt idx="115">
                  <c:v>1.99</c:v>
                </c:pt>
                <c:pt idx="116">
                  <c:v>2.11</c:v>
                </c:pt>
                <c:pt idx="117">
                  <c:v>1.99</c:v>
                </c:pt>
                <c:pt idx="118">
                  <c:v>2.11</c:v>
                </c:pt>
                <c:pt idx="119">
                  <c:v>1.99</c:v>
                </c:pt>
                <c:pt idx="120">
                  <c:v>1.99</c:v>
                </c:pt>
                <c:pt idx="121">
                  <c:v>1.99</c:v>
                </c:pt>
                <c:pt idx="122">
                  <c:v>2.11</c:v>
                </c:pt>
                <c:pt idx="123">
                  <c:v>1.99</c:v>
                </c:pt>
                <c:pt idx="124">
                  <c:v>1.99</c:v>
                </c:pt>
                <c:pt idx="125">
                  <c:v>2.11</c:v>
                </c:pt>
                <c:pt idx="126">
                  <c:v>1.99</c:v>
                </c:pt>
                <c:pt idx="127">
                  <c:v>1.99</c:v>
                </c:pt>
                <c:pt idx="128">
                  <c:v>1.99</c:v>
                </c:pt>
                <c:pt idx="129">
                  <c:v>2.11</c:v>
                </c:pt>
                <c:pt idx="130">
                  <c:v>2.11</c:v>
                </c:pt>
                <c:pt idx="131">
                  <c:v>1.99</c:v>
                </c:pt>
                <c:pt idx="132">
                  <c:v>2.11</c:v>
                </c:pt>
                <c:pt idx="133">
                  <c:v>1.99</c:v>
                </c:pt>
                <c:pt idx="134">
                  <c:v>2.11</c:v>
                </c:pt>
                <c:pt idx="135">
                  <c:v>1.99</c:v>
                </c:pt>
                <c:pt idx="136">
                  <c:v>2.11</c:v>
                </c:pt>
                <c:pt idx="137">
                  <c:v>1.99</c:v>
                </c:pt>
                <c:pt idx="138">
                  <c:v>2.11</c:v>
                </c:pt>
                <c:pt idx="139">
                  <c:v>1.99</c:v>
                </c:pt>
                <c:pt idx="140">
                  <c:v>2.11</c:v>
                </c:pt>
                <c:pt idx="141">
                  <c:v>1.99</c:v>
                </c:pt>
                <c:pt idx="142">
                  <c:v>2.11</c:v>
                </c:pt>
                <c:pt idx="143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3-40BE-9930-0AF60FAA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2.59</c:v>
                </c:pt>
                <c:pt idx="39">
                  <c:v>2.66</c:v>
                </c:pt>
                <c:pt idx="40">
                  <c:v>2.73</c:v>
                </c:pt>
                <c:pt idx="41">
                  <c:v>2.8</c:v>
                </c:pt>
                <c:pt idx="42">
                  <c:v>2.87</c:v>
                </c:pt>
                <c:pt idx="43">
                  <c:v>2.94</c:v>
                </c:pt>
                <c:pt idx="44">
                  <c:v>3.01</c:v>
                </c:pt>
                <c:pt idx="45">
                  <c:v>3.08</c:v>
                </c:pt>
                <c:pt idx="46">
                  <c:v>3.15</c:v>
                </c:pt>
                <c:pt idx="47">
                  <c:v>3.22</c:v>
                </c:pt>
                <c:pt idx="48">
                  <c:v>3.29</c:v>
                </c:pt>
                <c:pt idx="49">
                  <c:v>3.36</c:v>
                </c:pt>
                <c:pt idx="50">
                  <c:v>3.43</c:v>
                </c:pt>
                <c:pt idx="51">
                  <c:v>3.5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4.55</c:v>
                </c:pt>
                <c:pt idx="67">
                  <c:v>4.62</c:v>
                </c:pt>
                <c:pt idx="68">
                  <c:v>4.6900000000000004</c:v>
                </c:pt>
                <c:pt idx="69">
                  <c:v>4.76</c:v>
                </c:pt>
                <c:pt idx="70">
                  <c:v>4.83</c:v>
                </c:pt>
                <c:pt idx="71">
                  <c:v>4.9000000000000004</c:v>
                </c:pt>
                <c:pt idx="72">
                  <c:v>4.97</c:v>
                </c:pt>
                <c:pt idx="73">
                  <c:v>5.04</c:v>
                </c:pt>
                <c:pt idx="74">
                  <c:v>5.1100000000000003</c:v>
                </c:pt>
                <c:pt idx="75">
                  <c:v>5.18</c:v>
                </c:pt>
                <c:pt idx="76">
                  <c:v>5.25</c:v>
                </c:pt>
                <c:pt idx="77">
                  <c:v>5.32</c:v>
                </c:pt>
                <c:pt idx="78">
                  <c:v>5.39</c:v>
                </c:pt>
                <c:pt idx="79">
                  <c:v>5.46</c:v>
                </c:pt>
                <c:pt idx="80">
                  <c:v>5.53</c:v>
                </c:pt>
                <c:pt idx="81">
                  <c:v>5.6</c:v>
                </c:pt>
                <c:pt idx="82">
                  <c:v>5.67</c:v>
                </c:pt>
                <c:pt idx="83">
                  <c:v>5.74</c:v>
                </c:pt>
                <c:pt idx="84">
                  <c:v>5.81</c:v>
                </c:pt>
                <c:pt idx="85">
                  <c:v>5.88</c:v>
                </c:pt>
                <c:pt idx="86">
                  <c:v>5.96</c:v>
                </c:pt>
                <c:pt idx="87">
                  <c:v>6.02</c:v>
                </c:pt>
                <c:pt idx="88">
                  <c:v>6.09</c:v>
                </c:pt>
                <c:pt idx="89">
                  <c:v>6.17</c:v>
                </c:pt>
                <c:pt idx="90">
                  <c:v>6.23</c:v>
                </c:pt>
                <c:pt idx="91">
                  <c:v>6.3</c:v>
                </c:pt>
                <c:pt idx="92">
                  <c:v>6.37</c:v>
                </c:pt>
                <c:pt idx="93">
                  <c:v>6.45</c:v>
                </c:pt>
                <c:pt idx="94">
                  <c:v>6.52</c:v>
                </c:pt>
                <c:pt idx="95">
                  <c:v>6.59</c:v>
                </c:pt>
                <c:pt idx="96">
                  <c:v>6.65</c:v>
                </c:pt>
                <c:pt idx="97">
                  <c:v>6.72</c:v>
                </c:pt>
                <c:pt idx="98">
                  <c:v>6.8</c:v>
                </c:pt>
                <c:pt idx="99">
                  <c:v>6.87</c:v>
                </c:pt>
                <c:pt idx="100">
                  <c:v>6.94</c:v>
                </c:pt>
                <c:pt idx="101">
                  <c:v>7.01</c:v>
                </c:pt>
                <c:pt idx="102">
                  <c:v>7.08</c:v>
                </c:pt>
                <c:pt idx="103">
                  <c:v>7.15</c:v>
                </c:pt>
                <c:pt idx="104">
                  <c:v>7.22</c:v>
                </c:pt>
                <c:pt idx="105">
                  <c:v>7.29</c:v>
                </c:pt>
                <c:pt idx="106">
                  <c:v>7.36</c:v>
                </c:pt>
                <c:pt idx="107">
                  <c:v>7.43</c:v>
                </c:pt>
                <c:pt idx="108">
                  <c:v>7.5</c:v>
                </c:pt>
                <c:pt idx="109">
                  <c:v>7.57</c:v>
                </c:pt>
                <c:pt idx="110">
                  <c:v>7.64</c:v>
                </c:pt>
                <c:pt idx="111">
                  <c:v>7.71</c:v>
                </c:pt>
                <c:pt idx="112">
                  <c:v>7.78</c:v>
                </c:pt>
                <c:pt idx="113">
                  <c:v>7.85</c:v>
                </c:pt>
                <c:pt idx="114">
                  <c:v>7.92</c:v>
                </c:pt>
                <c:pt idx="115">
                  <c:v>7.99</c:v>
                </c:pt>
                <c:pt idx="116">
                  <c:v>8.06</c:v>
                </c:pt>
                <c:pt idx="117">
                  <c:v>8.1300000000000008</c:v>
                </c:pt>
                <c:pt idx="118">
                  <c:v>8.1999999999999993</c:v>
                </c:pt>
                <c:pt idx="119">
                  <c:v>8.27</c:v>
                </c:pt>
                <c:pt idx="120">
                  <c:v>8.34</c:v>
                </c:pt>
                <c:pt idx="121">
                  <c:v>8.41</c:v>
                </c:pt>
                <c:pt idx="122">
                  <c:v>8.48</c:v>
                </c:pt>
                <c:pt idx="123">
                  <c:v>8.5500000000000007</c:v>
                </c:pt>
                <c:pt idx="124">
                  <c:v>8.6199999999999992</c:v>
                </c:pt>
                <c:pt idx="125">
                  <c:v>8.69</c:v>
                </c:pt>
                <c:pt idx="126">
                  <c:v>8.76</c:v>
                </c:pt>
                <c:pt idx="127">
                  <c:v>8.83</c:v>
                </c:pt>
                <c:pt idx="128">
                  <c:v>8.9</c:v>
                </c:pt>
                <c:pt idx="129">
                  <c:v>8.9700000000000006</c:v>
                </c:pt>
                <c:pt idx="130">
                  <c:v>9.0399999999999991</c:v>
                </c:pt>
                <c:pt idx="131">
                  <c:v>9.11</c:v>
                </c:pt>
                <c:pt idx="132">
                  <c:v>9.18</c:v>
                </c:pt>
                <c:pt idx="133">
                  <c:v>9.25</c:v>
                </c:pt>
                <c:pt idx="134">
                  <c:v>9.32</c:v>
                </c:pt>
                <c:pt idx="135">
                  <c:v>9.39</c:v>
                </c:pt>
                <c:pt idx="136">
                  <c:v>9.4600000000000009</c:v>
                </c:pt>
                <c:pt idx="137">
                  <c:v>9.5299999999999994</c:v>
                </c:pt>
                <c:pt idx="138">
                  <c:v>9.6</c:v>
                </c:pt>
                <c:pt idx="139">
                  <c:v>9.67</c:v>
                </c:pt>
                <c:pt idx="140">
                  <c:v>9.74</c:v>
                </c:pt>
                <c:pt idx="141">
                  <c:v>9.81</c:v>
                </c:pt>
                <c:pt idx="142">
                  <c:v>9.8800000000000008</c:v>
                </c:pt>
                <c:pt idx="143">
                  <c:v>9.9499999999999993</c:v>
                </c:pt>
              </c:numCache>
            </c:numRef>
          </c:xVal>
          <c:yVal>
            <c:numRef>
              <c:f>'40 Eq'!$B$3:$B$146</c:f>
              <c:numCache>
                <c:formatCode>General</c:formatCode>
                <c:ptCount val="144"/>
                <c:pt idx="0">
                  <c:v>15.45</c:v>
                </c:pt>
                <c:pt idx="1">
                  <c:v>15.45</c:v>
                </c:pt>
                <c:pt idx="2">
                  <c:v>15.36</c:v>
                </c:pt>
                <c:pt idx="3">
                  <c:v>15.36</c:v>
                </c:pt>
                <c:pt idx="4">
                  <c:v>15.36</c:v>
                </c:pt>
                <c:pt idx="5">
                  <c:v>15.45</c:v>
                </c:pt>
                <c:pt idx="6">
                  <c:v>15.36</c:v>
                </c:pt>
                <c:pt idx="7">
                  <c:v>15.45</c:v>
                </c:pt>
                <c:pt idx="8">
                  <c:v>15.36</c:v>
                </c:pt>
                <c:pt idx="9">
                  <c:v>15.45</c:v>
                </c:pt>
                <c:pt idx="10">
                  <c:v>15.45</c:v>
                </c:pt>
                <c:pt idx="11">
                  <c:v>15.36</c:v>
                </c:pt>
                <c:pt idx="12">
                  <c:v>15.36</c:v>
                </c:pt>
                <c:pt idx="13">
                  <c:v>15.45</c:v>
                </c:pt>
                <c:pt idx="14">
                  <c:v>15.36</c:v>
                </c:pt>
                <c:pt idx="15">
                  <c:v>15.36</c:v>
                </c:pt>
                <c:pt idx="16">
                  <c:v>15.02</c:v>
                </c:pt>
                <c:pt idx="17">
                  <c:v>14.68</c:v>
                </c:pt>
                <c:pt idx="18">
                  <c:v>14.14</c:v>
                </c:pt>
                <c:pt idx="19">
                  <c:v>13.7</c:v>
                </c:pt>
                <c:pt idx="20">
                  <c:v>13.25</c:v>
                </c:pt>
                <c:pt idx="21">
                  <c:v>12.82</c:v>
                </c:pt>
                <c:pt idx="22">
                  <c:v>12.6</c:v>
                </c:pt>
                <c:pt idx="23">
                  <c:v>12.48</c:v>
                </c:pt>
                <c:pt idx="24">
                  <c:v>12.37</c:v>
                </c:pt>
                <c:pt idx="25">
                  <c:v>12.48</c:v>
                </c:pt>
                <c:pt idx="26">
                  <c:v>12.48</c:v>
                </c:pt>
                <c:pt idx="27">
                  <c:v>12.48</c:v>
                </c:pt>
                <c:pt idx="28">
                  <c:v>12.48</c:v>
                </c:pt>
                <c:pt idx="29">
                  <c:v>12.6</c:v>
                </c:pt>
                <c:pt idx="30">
                  <c:v>12.6</c:v>
                </c:pt>
                <c:pt idx="31">
                  <c:v>12.7</c:v>
                </c:pt>
                <c:pt idx="32">
                  <c:v>12.7</c:v>
                </c:pt>
                <c:pt idx="33">
                  <c:v>12.82</c:v>
                </c:pt>
                <c:pt idx="34">
                  <c:v>12.93</c:v>
                </c:pt>
                <c:pt idx="35">
                  <c:v>13.03</c:v>
                </c:pt>
                <c:pt idx="36">
                  <c:v>12.93</c:v>
                </c:pt>
                <c:pt idx="37">
                  <c:v>13.03</c:v>
                </c:pt>
                <c:pt idx="38">
                  <c:v>13.03</c:v>
                </c:pt>
                <c:pt idx="39">
                  <c:v>13.14</c:v>
                </c:pt>
                <c:pt idx="40">
                  <c:v>13.14</c:v>
                </c:pt>
                <c:pt idx="41">
                  <c:v>13.14</c:v>
                </c:pt>
                <c:pt idx="42">
                  <c:v>13.14</c:v>
                </c:pt>
                <c:pt idx="43">
                  <c:v>13.14</c:v>
                </c:pt>
                <c:pt idx="44">
                  <c:v>13.14</c:v>
                </c:pt>
                <c:pt idx="45">
                  <c:v>13.25</c:v>
                </c:pt>
                <c:pt idx="46">
                  <c:v>13.14</c:v>
                </c:pt>
                <c:pt idx="47">
                  <c:v>13.25</c:v>
                </c:pt>
                <c:pt idx="48">
                  <c:v>13.25</c:v>
                </c:pt>
                <c:pt idx="49">
                  <c:v>13.25</c:v>
                </c:pt>
                <c:pt idx="50">
                  <c:v>13.14</c:v>
                </c:pt>
                <c:pt idx="51">
                  <c:v>13.14</c:v>
                </c:pt>
                <c:pt idx="52">
                  <c:v>13.25</c:v>
                </c:pt>
                <c:pt idx="53">
                  <c:v>13.25</c:v>
                </c:pt>
                <c:pt idx="54">
                  <c:v>13.14</c:v>
                </c:pt>
                <c:pt idx="55">
                  <c:v>13.14</c:v>
                </c:pt>
                <c:pt idx="56">
                  <c:v>13.37</c:v>
                </c:pt>
                <c:pt idx="57">
                  <c:v>13.7</c:v>
                </c:pt>
                <c:pt idx="58">
                  <c:v>14.36</c:v>
                </c:pt>
                <c:pt idx="59">
                  <c:v>15.02</c:v>
                </c:pt>
                <c:pt idx="60">
                  <c:v>15.79</c:v>
                </c:pt>
                <c:pt idx="61">
                  <c:v>16.34</c:v>
                </c:pt>
                <c:pt idx="62">
                  <c:v>16.79</c:v>
                </c:pt>
                <c:pt idx="63">
                  <c:v>17.12</c:v>
                </c:pt>
                <c:pt idx="64">
                  <c:v>17.23</c:v>
                </c:pt>
                <c:pt idx="65">
                  <c:v>17.23</c:v>
                </c:pt>
                <c:pt idx="66">
                  <c:v>17.23</c:v>
                </c:pt>
                <c:pt idx="67">
                  <c:v>17.329999999999998</c:v>
                </c:pt>
                <c:pt idx="68">
                  <c:v>17.23</c:v>
                </c:pt>
                <c:pt idx="69">
                  <c:v>17.12</c:v>
                </c:pt>
                <c:pt idx="70">
                  <c:v>17.12</c:v>
                </c:pt>
                <c:pt idx="71">
                  <c:v>17.010000000000002</c:v>
                </c:pt>
                <c:pt idx="72">
                  <c:v>16.899999999999999</c:v>
                </c:pt>
                <c:pt idx="73">
                  <c:v>16.79</c:v>
                </c:pt>
                <c:pt idx="74">
                  <c:v>16.670000000000002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16.34</c:v>
                </c:pt>
                <c:pt idx="78">
                  <c:v>16.34</c:v>
                </c:pt>
                <c:pt idx="79">
                  <c:v>16.239999999999998</c:v>
                </c:pt>
                <c:pt idx="80">
                  <c:v>16.13</c:v>
                </c:pt>
                <c:pt idx="81">
                  <c:v>16.13</c:v>
                </c:pt>
                <c:pt idx="82">
                  <c:v>16.13</c:v>
                </c:pt>
                <c:pt idx="83">
                  <c:v>16.13</c:v>
                </c:pt>
                <c:pt idx="84">
                  <c:v>16.02</c:v>
                </c:pt>
                <c:pt idx="85">
                  <c:v>16.02</c:v>
                </c:pt>
                <c:pt idx="86">
                  <c:v>16.02</c:v>
                </c:pt>
                <c:pt idx="87">
                  <c:v>16.02</c:v>
                </c:pt>
                <c:pt idx="88">
                  <c:v>16.02</c:v>
                </c:pt>
                <c:pt idx="89">
                  <c:v>16.13</c:v>
                </c:pt>
                <c:pt idx="90">
                  <c:v>16.02</c:v>
                </c:pt>
                <c:pt idx="91">
                  <c:v>16.02</c:v>
                </c:pt>
                <c:pt idx="92">
                  <c:v>16.02</c:v>
                </c:pt>
                <c:pt idx="93">
                  <c:v>16.02</c:v>
                </c:pt>
                <c:pt idx="94">
                  <c:v>16.02</c:v>
                </c:pt>
                <c:pt idx="95">
                  <c:v>16.02</c:v>
                </c:pt>
                <c:pt idx="96">
                  <c:v>16.02</c:v>
                </c:pt>
                <c:pt idx="97">
                  <c:v>16.02</c:v>
                </c:pt>
                <c:pt idx="98">
                  <c:v>15.79</c:v>
                </c:pt>
                <c:pt idx="99">
                  <c:v>15.36</c:v>
                </c:pt>
                <c:pt idx="100">
                  <c:v>14.59</c:v>
                </c:pt>
                <c:pt idx="101">
                  <c:v>13.47</c:v>
                </c:pt>
                <c:pt idx="102">
                  <c:v>12.6</c:v>
                </c:pt>
                <c:pt idx="103">
                  <c:v>11.82</c:v>
                </c:pt>
                <c:pt idx="104">
                  <c:v>11.49</c:v>
                </c:pt>
                <c:pt idx="105">
                  <c:v>11.39</c:v>
                </c:pt>
                <c:pt idx="106">
                  <c:v>11.49</c:v>
                </c:pt>
                <c:pt idx="107">
                  <c:v>11.6</c:v>
                </c:pt>
                <c:pt idx="108">
                  <c:v>11.71</c:v>
                </c:pt>
                <c:pt idx="109">
                  <c:v>11.82</c:v>
                </c:pt>
                <c:pt idx="110">
                  <c:v>11.93</c:v>
                </c:pt>
                <c:pt idx="111">
                  <c:v>12.04</c:v>
                </c:pt>
                <c:pt idx="112">
                  <c:v>12.26</c:v>
                </c:pt>
                <c:pt idx="113">
                  <c:v>12.48</c:v>
                </c:pt>
                <c:pt idx="114">
                  <c:v>12.7</c:v>
                </c:pt>
                <c:pt idx="115">
                  <c:v>12.93</c:v>
                </c:pt>
                <c:pt idx="116">
                  <c:v>13.03</c:v>
                </c:pt>
                <c:pt idx="117">
                  <c:v>13.25</c:v>
                </c:pt>
                <c:pt idx="118">
                  <c:v>13.37</c:v>
                </c:pt>
                <c:pt idx="119">
                  <c:v>13.47</c:v>
                </c:pt>
                <c:pt idx="120">
                  <c:v>13.59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13.7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13.7</c:v>
                </c:pt>
                <c:pt idx="129">
                  <c:v>13.7</c:v>
                </c:pt>
                <c:pt idx="130">
                  <c:v>13.7</c:v>
                </c:pt>
                <c:pt idx="131">
                  <c:v>13.7</c:v>
                </c:pt>
                <c:pt idx="132">
                  <c:v>13.7</c:v>
                </c:pt>
                <c:pt idx="133">
                  <c:v>13.7</c:v>
                </c:pt>
                <c:pt idx="134">
                  <c:v>13.7</c:v>
                </c:pt>
                <c:pt idx="135">
                  <c:v>13.7</c:v>
                </c:pt>
                <c:pt idx="136">
                  <c:v>13.7</c:v>
                </c:pt>
                <c:pt idx="137">
                  <c:v>13.7</c:v>
                </c:pt>
                <c:pt idx="138">
                  <c:v>13.7</c:v>
                </c:pt>
                <c:pt idx="139">
                  <c:v>13.7</c:v>
                </c:pt>
                <c:pt idx="140">
                  <c:v>13.7</c:v>
                </c:pt>
                <c:pt idx="141">
                  <c:v>13.82</c:v>
                </c:pt>
                <c:pt idx="142">
                  <c:v>13.7</c:v>
                </c:pt>
                <c:pt idx="143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B-4445-9743-BC632108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'55'!$P$3:$P$30</c:f>
              <c:numCache>
                <c:formatCode>General</c:formatCode>
                <c:ptCount val="28"/>
                <c:pt idx="0">
                  <c:v>-1.88</c:v>
                </c:pt>
                <c:pt idx="1">
                  <c:v>-1.88</c:v>
                </c:pt>
                <c:pt idx="2">
                  <c:v>-1.66</c:v>
                </c:pt>
                <c:pt idx="3">
                  <c:v>-1.43</c:v>
                </c:pt>
                <c:pt idx="4">
                  <c:v>-1.0900000000000001</c:v>
                </c:pt>
                <c:pt idx="5">
                  <c:v>-0.77</c:v>
                </c:pt>
                <c:pt idx="6">
                  <c:v>-0.44</c:v>
                </c:pt>
                <c:pt idx="7">
                  <c:v>0</c:v>
                </c:pt>
                <c:pt idx="8">
                  <c:v>0.45</c:v>
                </c:pt>
                <c:pt idx="9">
                  <c:v>0.77</c:v>
                </c:pt>
                <c:pt idx="10">
                  <c:v>1.22</c:v>
                </c:pt>
                <c:pt idx="11">
                  <c:v>1.32</c:v>
                </c:pt>
                <c:pt idx="12">
                  <c:v>1.66</c:v>
                </c:pt>
                <c:pt idx="13">
                  <c:v>1.88</c:v>
                </c:pt>
                <c:pt idx="14">
                  <c:v>1.99</c:v>
                </c:pt>
                <c:pt idx="15">
                  <c:v>1.99</c:v>
                </c:pt>
                <c:pt idx="16">
                  <c:v>2.11</c:v>
                </c:pt>
                <c:pt idx="17">
                  <c:v>1.99</c:v>
                </c:pt>
                <c:pt idx="18">
                  <c:v>2.11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1.99</c:v>
                </c:pt>
                <c:pt idx="23">
                  <c:v>2.11</c:v>
                </c:pt>
                <c:pt idx="24">
                  <c:v>2.11</c:v>
                </c:pt>
                <c:pt idx="25">
                  <c:v>1.99</c:v>
                </c:pt>
                <c:pt idx="26">
                  <c:v>2.11</c:v>
                </c:pt>
                <c:pt idx="27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E-4180-B1E5-55A8114B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moments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Ctot</c:v>
          </c:tx>
          <c:spPr>
            <a:ln w="50800"/>
          </c:spPr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'55'!$U$3:$U$30</c:f>
              <c:numCache>
                <c:formatCode>0.00</c:formatCode>
                <c:ptCount val="28"/>
                <c:pt idx="0">
                  <c:v>1.6972478323735984</c:v>
                </c:pt>
                <c:pt idx="1">
                  <c:v>1.6972478323735984</c:v>
                </c:pt>
                <c:pt idx="2">
                  <c:v>1.6021968594545086</c:v>
                </c:pt>
                <c:pt idx="3">
                  <c:v>1.503453502148389</c:v>
                </c:pt>
                <c:pt idx="4">
                  <c:v>1.3586613253093773</c:v>
                </c:pt>
                <c:pt idx="5">
                  <c:v>1.2236683520034006</c:v>
                </c:pt>
                <c:pt idx="6">
                  <c:v>1.0857590185208039</c:v>
                </c:pt>
                <c:pt idx="7">
                  <c:v>0.90393679930978266</c:v>
                </c:pt>
                <c:pt idx="8">
                  <c:v>0.72041379375701808</c:v>
                </c:pt>
                <c:pt idx="9">
                  <c:v>0.59140446626018672</c:v>
                </c:pt>
                <c:pt idx="10">
                  <c:v>0.41208857926512366</c:v>
                </c:pt>
                <c:pt idx="11">
                  <c:v>0.37257446233245872</c:v>
                </c:pt>
                <c:pt idx="12">
                  <c:v>0.23913445642367748</c:v>
                </c:pt>
                <c:pt idx="13">
                  <c:v>0.15353860484471227</c:v>
                </c:pt>
                <c:pt idx="14">
                  <c:v>0.11096095244256787</c:v>
                </c:pt>
                <c:pt idx="15">
                  <c:v>0.11096095244256787</c:v>
                </c:pt>
                <c:pt idx="16">
                  <c:v>6.4680070338162921E-2</c:v>
                </c:pt>
                <c:pt idx="17">
                  <c:v>0.11096095244256787</c:v>
                </c:pt>
                <c:pt idx="18">
                  <c:v>6.4680070338162921E-2</c:v>
                </c:pt>
                <c:pt idx="19">
                  <c:v>0.11096095244256787</c:v>
                </c:pt>
                <c:pt idx="20">
                  <c:v>0.11096095244256787</c:v>
                </c:pt>
                <c:pt idx="21">
                  <c:v>0.11096095244256787</c:v>
                </c:pt>
                <c:pt idx="22">
                  <c:v>0.11096095244256787</c:v>
                </c:pt>
                <c:pt idx="23">
                  <c:v>6.4680070338162921E-2</c:v>
                </c:pt>
                <c:pt idx="24">
                  <c:v>6.4680070338162921E-2</c:v>
                </c:pt>
                <c:pt idx="25">
                  <c:v>0.11096095244256787</c:v>
                </c:pt>
                <c:pt idx="26">
                  <c:v>6.4680070338162921E-2</c:v>
                </c:pt>
                <c:pt idx="27">
                  <c:v>0.11096095244256787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D-4DD1-BE9A-FDCF4AB74B6A}"/>
            </c:ext>
          </c:extLst>
        </c:ser>
        <c:ser>
          <c:idx val="3"/>
          <c:order val="1"/>
          <c:tx>
            <c:v>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'55'!$S$3:$S$30</c:f>
              <c:numCache>
                <c:formatCode>0.00</c:formatCode>
                <c:ptCount val="28"/>
                <c:pt idx="0">
                  <c:v>41.537487596519107</c:v>
                </c:pt>
                <c:pt idx="1">
                  <c:v>41.537487596519107</c:v>
                </c:pt>
                <c:pt idx="2">
                  <c:v>41.447164184270079</c:v>
                </c:pt>
                <c:pt idx="3">
                  <c:v>41.352735162373364</c:v>
                </c:pt>
                <c:pt idx="4">
                  <c:v>41.213144434352138</c:v>
                </c:pt>
                <c:pt idx="5">
                  <c:v>41.081764925626267</c:v>
                </c:pt>
                <c:pt idx="6">
                  <c:v>40.946279807252722</c:v>
                </c:pt>
                <c:pt idx="7">
                  <c:v>40.76563298275466</c:v>
                </c:pt>
                <c:pt idx="8">
                  <c:v>40.580880548608917</c:v>
                </c:pt>
                <c:pt idx="9">
                  <c:v>40.449501039883053</c:v>
                </c:pt>
                <c:pt idx="10">
                  <c:v>40.26474860573731</c:v>
                </c:pt>
                <c:pt idx="11">
                  <c:v>40.223692509260481</c:v>
                </c:pt>
                <c:pt idx="12">
                  <c:v>40.084101781239248</c:v>
                </c:pt>
                <c:pt idx="13">
                  <c:v>39.99377836899022</c:v>
                </c:pt>
                <c:pt idx="14">
                  <c:v>39.948616662865703</c:v>
                </c:pt>
                <c:pt idx="15">
                  <c:v>39.948616662865703</c:v>
                </c:pt>
                <c:pt idx="16">
                  <c:v>39.899349347093505</c:v>
                </c:pt>
                <c:pt idx="17">
                  <c:v>39.948616662865703</c:v>
                </c:pt>
                <c:pt idx="18">
                  <c:v>39.899349347093505</c:v>
                </c:pt>
                <c:pt idx="19">
                  <c:v>39.948616662865703</c:v>
                </c:pt>
                <c:pt idx="20">
                  <c:v>39.948616662865703</c:v>
                </c:pt>
                <c:pt idx="21">
                  <c:v>39.948616662865703</c:v>
                </c:pt>
                <c:pt idx="22">
                  <c:v>39.948616662865703</c:v>
                </c:pt>
                <c:pt idx="23">
                  <c:v>39.899349347093505</c:v>
                </c:pt>
                <c:pt idx="24">
                  <c:v>39.899349347093505</c:v>
                </c:pt>
                <c:pt idx="25">
                  <c:v>39.948616662865703</c:v>
                </c:pt>
                <c:pt idx="26">
                  <c:v>39.899349347093505</c:v>
                </c:pt>
                <c:pt idx="27">
                  <c:v>39.948616662865703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4D-4DD1-BE9A-FDCF4AB74B6A}"/>
            </c:ext>
          </c:extLst>
        </c:ser>
        <c:ser>
          <c:idx val="1"/>
          <c:order val="2"/>
          <c:tx>
            <c:v>Cpes</c:v>
          </c:tx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'55'!$T$3:$T$30</c:f>
              <c:numCache>
                <c:formatCode>0.00</c:formatCode>
                <c:ptCount val="28"/>
                <c:pt idx="0">
                  <c:v>-39.840239764145508</c:v>
                </c:pt>
                <c:pt idx="1">
                  <c:v>-39.840239764145508</c:v>
                </c:pt>
                <c:pt idx="2">
                  <c:v>-39.84496732481557</c:v>
                </c:pt>
                <c:pt idx="3">
                  <c:v>-39.849281660224975</c:v>
                </c:pt>
                <c:pt idx="4">
                  <c:v>-39.854483109042761</c:v>
                </c:pt>
                <c:pt idx="5">
                  <c:v>-39.858096573622866</c:v>
                </c:pt>
                <c:pt idx="6">
                  <c:v>-39.860520788731918</c:v>
                </c:pt>
                <c:pt idx="7">
                  <c:v>-39.861696183444877</c:v>
                </c:pt>
                <c:pt idx="8">
                  <c:v>-39.860466754851899</c:v>
                </c:pt>
                <c:pt idx="9">
                  <c:v>-39.858096573622866</c:v>
                </c:pt>
                <c:pt idx="10">
                  <c:v>-39.852660026472186</c:v>
                </c:pt>
                <c:pt idx="11">
                  <c:v>-39.851118046928022</c:v>
                </c:pt>
                <c:pt idx="12">
                  <c:v>-39.84496732481557</c:v>
                </c:pt>
                <c:pt idx="13">
                  <c:v>-39.840239764145508</c:v>
                </c:pt>
                <c:pt idx="14">
                  <c:v>-39.837655710423135</c:v>
                </c:pt>
                <c:pt idx="15">
                  <c:v>-39.837655710423135</c:v>
                </c:pt>
                <c:pt idx="16">
                  <c:v>-39.834669276755342</c:v>
                </c:pt>
                <c:pt idx="17">
                  <c:v>-39.837655710423135</c:v>
                </c:pt>
                <c:pt idx="18">
                  <c:v>-39.834669276755342</c:v>
                </c:pt>
                <c:pt idx="19">
                  <c:v>-39.837655710423135</c:v>
                </c:pt>
                <c:pt idx="20">
                  <c:v>-39.837655710423135</c:v>
                </c:pt>
                <c:pt idx="21">
                  <c:v>-39.837655710423135</c:v>
                </c:pt>
                <c:pt idx="22">
                  <c:v>-39.837655710423135</c:v>
                </c:pt>
                <c:pt idx="23">
                  <c:v>-39.834669276755342</c:v>
                </c:pt>
                <c:pt idx="24">
                  <c:v>-39.834669276755342</c:v>
                </c:pt>
                <c:pt idx="25">
                  <c:v>-39.837655710423135</c:v>
                </c:pt>
                <c:pt idx="26">
                  <c:v>-39.834669276755342</c:v>
                </c:pt>
                <c:pt idx="27">
                  <c:v>-39.837655710423135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4D-4DD1-BE9A-FDCF4AB7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Inertie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'55'!$V$3:$V$30</c:f>
              <c:numCache>
                <c:formatCode>0.00</c:formatCode>
                <c:ptCount val="28"/>
                <c:pt idx="1">
                  <c:v>2.1659144279790814</c:v>
                </c:pt>
                <c:pt idx="2">
                  <c:v>44.981567817969406</c:v>
                </c:pt>
                <c:pt idx="3">
                  <c:v>3.8372140709055</c:v>
                </c:pt>
                <c:pt idx="4">
                  <c:v>-19.072162133330078</c:v>
                </c:pt>
                <c:pt idx="5">
                  <c:v>34.354405725826396</c:v>
                </c:pt>
                <c:pt idx="6">
                  <c:v>2.7711464155872259</c:v>
                </c:pt>
                <c:pt idx="7">
                  <c:v>25.37796413803704</c:v>
                </c:pt>
                <c:pt idx="8">
                  <c:v>-1.5558129418299957</c:v>
                </c:pt>
                <c:pt idx="9">
                  <c:v>1.2772030886099135</c:v>
                </c:pt>
                <c:pt idx="10">
                  <c:v>-0.33055310928407261</c:v>
                </c:pt>
                <c:pt idx="11">
                  <c:v>0.43583344502262134</c:v>
                </c:pt>
                <c:pt idx="12">
                  <c:v>-0.55947363281029816</c:v>
                </c:pt>
                <c:pt idx="13">
                  <c:v>-0.39187144404229129</c:v>
                </c:pt>
                <c:pt idx="14">
                  <c:v>-0.28320192638166647</c:v>
                </c:pt>
                <c:pt idx="15">
                  <c:v>0.25960176584986794</c:v>
                </c:pt>
                <c:pt idx="16">
                  <c:v>-7.5662023916798979E-2</c:v>
                </c:pt>
                <c:pt idx="17">
                  <c:v>0.12980088292493044</c:v>
                </c:pt>
                <c:pt idx="18">
                  <c:v>-7.5662023916798979E-2</c:v>
                </c:pt>
                <c:pt idx="19">
                  <c:v>0.25960176584986794</c:v>
                </c:pt>
                <c:pt idx="20">
                  <c:v>0</c:v>
                </c:pt>
                <c:pt idx="21">
                  <c:v>0</c:v>
                </c:pt>
                <c:pt idx="22">
                  <c:v>0.25960176584986794</c:v>
                </c:pt>
                <c:pt idx="23">
                  <c:v>-0.15132404783359382</c:v>
                </c:pt>
                <c:pt idx="24">
                  <c:v>-0.15132404783359765</c:v>
                </c:pt>
                <c:pt idx="25">
                  <c:v>0.12980088292493372</c:v>
                </c:pt>
                <c:pt idx="26">
                  <c:v>-7.5662023916798979E-2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2-4BDD-ADC1-6FB39AAD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Vide</c:v>
          </c:tx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'10_5'!$P$3:$P$15</c:f>
              <c:numCache>
                <c:formatCode>General</c:formatCode>
                <c:ptCount val="13"/>
                <c:pt idx="0">
                  <c:v>-0.22</c:v>
                </c:pt>
                <c:pt idx="1">
                  <c:v>3.42</c:v>
                </c:pt>
                <c:pt idx="2">
                  <c:v>8.51</c:v>
                </c:pt>
                <c:pt idx="3">
                  <c:v>14.8</c:v>
                </c:pt>
                <c:pt idx="4">
                  <c:v>21.76</c:v>
                </c:pt>
                <c:pt idx="5">
                  <c:v>29.59</c:v>
                </c:pt>
                <c:pt idx="6">
                  <c:v>37.78</c:v>
                </c:pt>
                <c:pt idx="7">
                  <c:v>45.94</c:v>
                </c:pt>
                <c:pt idx="8">
                  <c:v>54.23</c:v>
                </c:pt>
                <c:pt idx="9">
                  <c:v>62.73</c:v>
                </c:pt>
                <c:pt idx="10">
                  <c:v>71.56</c:v>
                </c:pt>
                <c:pt idx="11">
                  <c:v>79.959999999999994</c:v>
                </c:pt>
                <c:pt idx="12">
                  <c:v>88.24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2-41FA-961A-DDB757858FCA}"/>
            </c:ext>
          </c:extLst>
        </c:ser>
        <c:ser>
          <c:idx val="0"/>
          <c:order val="1"/>
          <c:tx>
            <c:v>10,5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'10_5'!$O$3:$O$15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0.19999999999999996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0.70000000000000018</c:v>
                </c:pt>
                <c:pt idx="11">
                  <c:v>0.77</c:v>
                </c:pt>
                <c:pt idx="12">
                  <c:v>0.83999999999999986</c:v>
                </c:pt>
              </c:numCache>
            </c:numRef>
          </c:xVal>
          <c:yVal>
            <c:numRef>
              <c:f>'10_5'!$P$3:$P$15</c:f>
              <c:numCache>
                <c:formatCode>General</c:formatCode>
                <c:ptCount val="13"/>
                <c:pt idx="0">
                  <c:v>-0.22</c:v>
                </c:pt>
                <c:pt idx="1">
                  <c:v>3.42</c:v>
                </c:pt>
                <c:pt idx="2">
                  <c:v>8.51</c:v>
                </c:pt>
                <c:pt idx="3">
                  <c:v>14.8</c:v>
                </c:pt>
                <c:pt idx="4">
                  <c:v>21.76</c:v>
                </c:pt>
                <c:pt idx="5">
                  <c:v>29.59</c:v>
                </c:pt>
                <c:pt idx="6">
                  <c:v>37.78</c:v>
                </c:pt>
                <c:pt idx="7">
                  <c:v>45.94</c:v>
                </c:pt>
                <c:pt idx="8">
                  <c:v>54.23</c:v>
                </c:pt>
                <c:pt idx="9">
                  <c:v>62.73</c:v>
                </c:pt>
                <c:pt idx="10">
                  <c:v>71.56</c:v>
                </c:pt>
                <c:pt idx="11">
                  <c:v>79.959999999999994</c:v>
                </c:pt>
                <c:pt idx="12">
                  <c:v>88.24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2-41FA-961A-DDB757858FCA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'20'!$O$3:$O$19</c:f>
              <c:numCache>
                <c:formatCode>General</c:formatCode>
                <c:ptCount val="17"/>
                <c:pt idx="0">
                  <c:v>0</c:v>
                </c:pt>
                <c:pt idx="1">
                  <c:v>6.999999999999984E-2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0.98999999999999977</c:v>
                </c:pt>
                <c:pt idx="15">
                  <c:v>1.06</c:v>
                </c:pt>
                <c:pt idx="16">
                  <c:v>1.1600000000000001</c:v>
                </c:pt>
              </c:numCache>
            </c:numRef>
          </c:xVal>
          <c:yVal>
            <c:numRef>
              <c:f>'20'!$P$3:$P$19</c:f>
              <c:numCache>
                <c:formatCode>General</c:formatCode>
                <c:ptCount val="17"/>
                <c:pt idx="0">
                  <c:v>-1.54</c:v>
                </c:pt>
                <c:pt idx="1">
                  <c:v>1.1100000000000001</c:v>
                </c:pt>
                <c:pt idx="2">
                  <c:v>4.96</c:v>
                </c:pt>
                <c:pt idx="3">
                  <c:v>9.83</c:v>
                </c:pt>
                <c:pt idx="4">
                  <c:v>15.36</c:v>
                </c:pt>
                <c:pt idx="5">
                  <c:v>21.44</c:v>
                </c:pt>
                <c:pt idx="6">
                  <c:v>27.73</c:v>
                </c:pt>
                <c:pt idx="7">
                  <c:v>34.46</c:v>
                </c:pt>
                <c:pt idx="8">
                  <c:v>41.09</c:v>
                </c:pt>
                <c:pt idx="9">
                  <c:v>47.37</c:v>
                </c:pt>
                <c:pt idx="10">
                  <c:v>54</c:v>
                </c:pt>
                <c:pt idx="11">
                  <c:v>60.08</c:v>
                </c:pt>
                <c:pt idx="12">
                  <c:v>66.83</c:v>
                </c:pt>
                <c:pt idx="13">
                  <c:v>73.099999999999994</c:v>
                </c:pt>
                <c:pt idx="14">
                  <c:v>79.19</c:v>
                </c:pt>
                <c:pt idx="15">
                  <c:v>85.38</c:v>
                </c:pt>
                <c:pt idx="16">
                  <c:v>94.87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2-41FA-961A-DDB757858FCA}"/>
            </c:ext>
          </c:extLst>
        </c:ser>
        <c:ser>
          <c:idx val="3"/>
          <c:order val="3"/>
          <c:tx>
            <c:v>25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'25'!$O$3:$O$25</c:f>
              <c:numCache>
                <c:formatCode>General</c:formatCode>
                <c:ptCount val="23"/>
                <c:pt idx="0">
                  <c:v>0</c:v>
                </c:pt>
                <c:pt idx="1">
                  <c:v>7.0000000000000062E-2</c:v>
                </c:pt>
                <c:pt idx="2">
                  <c:v>0.14000000000000001</c:v>
                </c:pt>
                <c:pt idx="3">
                  <c:v>0.21000000000000008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0.99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1.5100000000000002</c:v>
                </c:pt>
                <c:pt idx="22">
                  <c:v>1.5899999999999999</c:v>
                </c:pt>
              </c:numCache>
            </c:numRef>
          </c:xVal>
          <c:yVal>
            <c:numRef>
              <c:f>'25'!$P$3:$P$25</c:f>
              <c:numCache>
                <c:formatCode>General</c:formatCode>
                <c:ptCount val="23"/>
                <c:pt idx="0">
                  <c:v>-0.99</c:v>
                </c:pt>
                <c:pt idx="1">
                  <c:v>0.66</c:v>
                </c:pt>
                <c:pt idx="2">
                  <c:v>3.32</c:v>
                </c:pt>
                <c:pt idx="3">
                  <c:v>6.84</c:v>
                </c:pt>
                <c:pt idx="4">
                  <c:v>10.94</c:v>
                </c:pt>
                <c:pt idx="5">
                  <c:v>15.79</c:v>
                </c:pt>
                <c:pt idx="6">
                  <c:v>20.65</c:v>
                </c:pt>
                <c:pt idx="7">
                  <c:v>25.85</c:v>
                </c:pt>
                <c:pt idx="8">
                  <c:v>30.93</c:v>
                </c:pt>
                <c:pt idx="9">
                  <c:v>36.229999999999997</c:v>
                </c:pt>
                <c:pt idx="10">
                  <c:v>41.09</c:v>
                </c:pt>
                <c:pt idx="11">
                  <c:v>45.94</c:v>
                </c:pt>
                <c:pt idx="12">
                  <c:v>50.58</c:v>
                </c:pt>
                <c:pt idx="13">
                  <c:v>55</c:v>
                </c:pt>
                <c:pt idx="14">
                  <c:v>59.42</c:v>
                </c:pt>
                <c:pt idx="15">
                  <c:v>63.62</c:v>
                </c:pt>
                <c:pt idx="16">
                  <c:v>67.819999999999993</c:v>
                </c:pt>
                <c:pt idx="17">
                  <c:v>71.900000000000006</c:v>
                </c:pt>
                <c:pt idx="18">
                  <c:v>75.87</c:v>
                </c:pt>
                <c:pt idx="19">
                  <c:v>79.73</c:v>
                </c:pt>
                <c:pt idx="20">
                  <c:v>83.82</c:v>
                </c:pt>
                <c:pt idx="21">
                  <c:v>89.44</c:v>
                </c:pt>
                <c:pt idx="22">
                  <c:v>95.53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42-41FA-961A-DDB757858FCA}"/>
            </c:ext>
          </c:extLst>
        </c:ser>
        <c:ser>
          <c:idx val="4"/>
          <c:order val="4"/>
          <c:tx>
            <c:v>30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'30'!$O$3:$O$61</c:f>
              <c:numCache>
                <c:formatCode>General</c:formatCode>
                <c:ptCount val="59"/>
                <c:pt idx="0">
                  <c:v>0</c:v>
                </c:pt>
                <c:pt idx="1">
                  <c:v>6.9999999999999951E-2</c:v>
                </c:pt>
                <c:pt idx="2">
                  <c:v>0.14000000000000001</c:v>
                </c:pt>
                <c:pt idx="3">
                  <c:v>0.20999999999999985</c:v>
                </c:pt>
                <c:pt idx="4">
                  <c:v>0.28999999999999992</c:v>
                </c:pt>
                <c:pt idx="5">
                  <c:v>0.35</c:v>
                </c:pt>
                <c:pt idx="6">
                  <c:v>0.43000000000000005</c:v>
                </c:pt>
                <c:pt idx="7">
                  <c:v>0.49999999999999989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0.70999999999999985</c:v>
                </c:pt>
                <c:pt idx="11">
                  <c:v>0.77999999999999992</c:v>
                </c:pt>
                <c:pt idx="12">
                  <c:v>0.85</c:v>
                </c:pt>
                <c:pt idx="13">
                  <c:v>0.92</c:v>
                </c:pt>
                <c:pt idx="14">
                  <c:v>0.98999999999999988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1.42</c:v>
                </c:pt>
                <c:pt idx="21">
                  <c:v>1.4900000000000002</c:v>
                </c:pt>
                <c:pt idx="22">
                  <c:v>1.56</c:v>
                </c:pt>
                <c:pt idx="23">
                  <c:v>1.63</c:v>
                </c:pt>
                <c:pt idx="24">
                  <c:v>1.7000000000000002</c:v>
                </c:pt>
                <c:pt idx="25">
                  <c:v>1.77</c:v>
                </c:pt>
                <c:pt idx="26">
                  <c:v>1.8399999999999999</c:v>
                </c:pt>
                <c:pt idx="27">
                  <c:v>1.9100000000000001</c:v>
                </c:pt>
                <c:pt idx="28">
                  <c:v>1.98</c:v>
                </c:pt>
                <c:pt idx="29">
                  <c:v>2.0500000000000003</c:v>
                </c:pt>
                <c:pt idx="30">
                  <c:v>2.12</c:v>
                </c:pt>
                <c:pt idx="31">
                  <c:v>2.19</c:v>
                </c:pt>
                <c:pt idx="32">
                  <c:v>2.27</c:v>
                </c:pt>
                <c:pt idx="33">
                  <c:v>2.34</c:v>
                </c:pt>
                <c:pt idx="34">
                  <c:v>2.41</c:v>
                </c:pt>
                <c:pt idx="35">
                  <c:v>2.4700000000000002</c:v>
                </c:pt>
                <c:pt idx="36">
                  <c:v>2.5500000000000003</c:v>
                </c:pt>
                <c:pt idx="37">
                  <c:v>2.62</c:v>
                </c:pt>
                <c:pt idx="38">
                  <c:v>2.69</c:v>
                </c:pt>
                <c:pt idx="39">
                  <c:v>2.7600000000000002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3.1100000000000003</c:v>
                </c:pt>
                <c:pt idx="45">
                  <c:v>3.1799999999999997</c:v>
                </c:pt>
                <c:pt idx="46">
                  <c:v>3.25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3.4699999999999998</c:v>
                </c:pt>
                <c:pt idx="50">
                  <c:v>3.54</c:v>
                </c:pt>
                <c:pt idx="51">
                  <c:v>3.6100000000000003</c:v>
                </c:pt>
                <c:pt idx="52">
                  <c:v>3.6799999999999997</c:v>
                </c:pt>
                <c:pt idx="53">
                  <c:v>3.75</c:v>
                </c:pt>
                <c:pt idx="54">
                  <c:v>3.8200000000000003</c:v>
                </c:pt>
                <c:pt idx="55">
                  <c:v>3.92</c:v>
                </c:pt>
                <c:pt idx="56">
                  <c:v>3.99</c:v>
                </c:pt>
                <c:pt idx="57">
                  <c:v>4.0600000000000005</c:v>
                </c:pt>
                <c:pt idx="58">
                  <c:v>4.13</c:v>
                </c:pt>
              </c:numCache>
            </c:numRef>
          </c:xVal>
          <c:yVal>
            <c:numRef>
              <c:f>'30'!$P$3:$P$61</c:f>
              <c:numCache>
                <c:formatCode>General</c:formatCode>
                <c:ptCount val="59"/>
                <c:pt idx="0">
                  <c:v>-1.32</c:v>
                </c:pt>
                <c:pt idx="1">
                  <c:v>0.89</c:v>
                </c:pt>
                <c:pt idx="2">
                  <c:v>3.75</c:v>
                </c:pt>
                <c:pt idx="3">
                  <c:v>7.3</c:v>
                </c:pt>
                <c:pt idx="4">
                  <c:v>11.39</c:v>
                </c:pt>
                <c:pt idx="5">
                  <c:v>15.45</c:v>
                </c:pt>
                <c:pt idx="6">
                  <c:v>19.87</c:v>
                </c:pt>
                <c:pt idx="7">
                  <c:v>24.52</c:v>
                </c:pt>
                <c:pt idx="8">
                  <c:v>28.72</c:v>
                </c:pt>
                <c:pt idx="9">
                  <c:v>32.92</c:v>
                </c:pt>
                <c:pt idx="10">
                  <c:v>36.89</c:v>
                </c:pt>
                <c:pt idx="11">
                  <c:v>40.75</c:v>
                </c:pt>
                <c:pt idx="12">
                  <c:v>44.18</c:v>
                </c:pt>
                <c:pt idx="13">
                  <c:v>47.27</c:v>
                </c:pt>
                <c:pt idx="14">
                  <c:v>50.26</c:v>
                </c:pt>
                <c:pt idx="15">
                  <c:v>52.69</c:v>
                </c:pt>
                <c:pt idx="16">
                  <c:v>55.12</c:v>
                </c:pt>
                <c:pt idx="17">
                  <c:v>57.2</c:v>
                </c:pt>
                <c:pt idx="18">
                  <c:v>59.19</c:v>
                </c:pt>
                <c:pt idx="19">
                  <c:v>60.85</c:v>
                </c:pt>
                <c:pt idx="20">
                  <c:v>62.39</c:v>
                </c:pt>
                <c:pt idx="21">
                  <c:v>63.83</c:v>
                </c:pt>
                <c:pt idx="22">
                  <c:v>64.94</c:v>
                </c:pt>
                <c:pt idx="23">
                  <c:v>66.05</c:v>
                </c:pt>
                <c:pt idx="24">
                  <c:v>66.930000000000007</c:v>
                </c:pt>
                <c:pt idx="25">
                  <c:v>67.7</c:v>
                </c:pt>
                <c:pt idx="26">
                  <c:v>68.59</c:v>
                </c:pt>
                <c:pt idx="27">
                  <c:v>69.25</c:v>
                </c:pt>
                <c:pt idx="28">
                  <c:v>69.8</c:v>
                </c:pt>
                <c:pt idx="29">
                  <c:v>70.36</c:v>
                </c:pt>
                <c:pt idx="30">
                  <c:v>70.790000000000006</c:v>
                </c:pt>
                <c:pt idx="31">
                  <c:v>71.239999999999995</c:v>
                </c:pt>
                <c:pt idx="32">
                  <c:v>71.67</c:v>
                </c:pt>
                <c:pt idx="33">
                  <c:v>72.010000000000005</c:v>
                </c:pt>
                <c:pt idx="34">
                  <c:v>72.33</c:v>
                </c:pt>
                <c:pt idx="35">
                  <c:v>72.680000000000007</c:v>
                </c:pt>
                <c:pt idx="36">
                  <c:v>73</c:v>
                </c:pt>
                <c:pt idx="37">
                  <c:v>73.33</c:v>
                </c:pt>
                <c:pt idx="38">
                  <c:v>73.77</c:v>
                </c:pt>
                <c:pt idx="39">
                  <c:v>73.989999999999995</c:v>
                </c:pt>
                <c:pt idx="40">
                  <c:v>74.44</c:v>
                </c:pt>
                <c:pt idx="41">
                  <c:v>74.650000000000006</c:v>
                </c:pt>
                <c:pt idx="42">
                  <c:v>75.09</c:v>
                </c:pt>
                <c:pt idx="43">
                  <c:v>75.53</c:v>
                </c:pt>
                <c:pt idx="44">
                  <c:v>75.98</c:v>
                </c:pt>
                <c:pt idx="45">
                  <c:v>76.42</c:v>
                </c:pt>
                <c:pt idx="46">
                  <c:v>76.959999999999994</c:v>
                </c:pt>
                <c:pt idx="47">
                  <c:v>77.650000000000006</c:v>
                </c:pt>
                <c:pt idx="48">
                  <c:v>78.19</c:v>
                </c:pt>
                <c:pt idx="49">
                  <c:v>79.08</c:v>
                </c:pt>
                <c:pt idx="50">
                  <c:v>79.849999999999994</c:v>
                </c:pt>
                <c:pt idx="51">
                  <c:v>80.849999999999994</c:v>
                </c:pt>
                <c:pt idx="52">
                  <c:v>81.96</c:v>
                </c:pt>
                <c:pt idx="53">
                  <c:v>83.16</c:v>
                </c:pt>
                <c:pt idx="54">
                  <c:v>84.49</c:v>
                </c:pt>
                <c:pt idx="55">
                  <c:v>86.92</c:v>
                </c:pt>
                <c:pt idx="56">
                  <c:v>88.58</c:v>
                </c:pt>
                <c:pt idx="57">
                  <c:v>90.33</c:v>
                </c:pt>
                <c:pt idx="58">
                  <c:v>92.66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42-41FA-961A-DDB757858FCA}"/>
            </c:ext>
          </c:extLst>
        </c:ser>
        <c:ser>
          <c:idx val="5"/>
          <c:order val="5"/>
          <c:tx>
            <c:v>35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'35'!$O$3:$O$129</c:f>
              <c:numCache>
                <c:formatCode>General</c:formatCode>
                <c:ptCount val="127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0.21000000000000019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0.42000000000000015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0.71000000000000019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0.99000000000000021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1.3400000000000003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1.5500000000000003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3.1000000000000005</c:v>
                </c:pt>
                <c:pt idx="45">
                  <c:v>3.17</c:v>
                </c:pt>
                <c:pt idx="46">
                  <c:v>3.24</c:v>
                </c:pt>
                <c:pt idx="47">
                  <c:v>3.3100000000000005</c:v>
                </c:pt>
                <c:pt idx="48">
                  <c:v>3.38</c:v>
                </c:pt>
                <c:pt idx="49">
                  <c:v>3.45</c:v>
                </c:pt>
                <c:pt idx="50">
                  <c:v>3.5200000000000005</c:v>
                </c:pt>
                <c:pt idx="51">
                  <c:v>3.59</c:v>
                </c:pt>
                <c:pt idx="52">
                  <c:v>3.66</c:v>
                </c:pt>
                <c:pt idx="53">
                  <c:v>3.7300000000000004</c:v>
                </c:pt>
                <c:pt idx="54">
                  <c:v>3.8</c:v>
                </c:pt>
                <c:pt idx="55">
                  <c:v>3.87</c:v>
                </c:pt>
                <c:pt idx="56">
                  <c:v>3.9400000000000004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4.22</c:v>
                </c:pt>
                <c:pt idx="61">
                  <c:v>4.29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4.72</c:v>
                </c:pt>
                <c:pt idx="68">
                  <c:v>4.79</c:v>
                </c:pt>
                <c:pt idx="69">
                  <c:v>4.8600000000000003</c:v>
                </c:pt>
                <c:pt idx="70">
                  <c:v>4.93</c:v>
                </c:pt>
                <c:pt idx="71">
                  <c:v>5</c:v>
                </c:pt>
                <c:pt idx="72">
                  <c:v>5.07</c:v>
                </c:pt>
                <c:pt idx="73">
                  <c:v>5.14</c:v>
                </c:pt>
                <c:pt idx="74">
                  <c:v>5.21</c:v>
                </c:pt>
                <c:pt idx="75">
                  <c:v>5.28</c:v>
                </c:pt>
                <c:pt idx="76">
                  <c:v>5.3500000000000005</c:v>
                </c:pt>
                <c:pt idx="77">
                  <c:v>5.42</c:v>
                </c:pt>
                <c:pt idx="78">
                  <c:v>5.49</c:v>
                </c:pt>
                <c:pt idx="79">
                  <c:v>5.5600000000000005</c:v>
                </c:pt>
                <c:pt idx="80">
                  <c:v>5.63</c:v>
                </c:pt>
                <c:pt idx="81">
                  <c:v>5.7</c:v>
                </c:pt>
                <c:pt idx="82">
                  <c:v>5.7700000000000005</c:v>
                </c:pt>
                <c:pt idx="83">
                  <c:v>5.84</c:v>
                </c:pt>
                <c:pt idx="84">
                  <c:v>5.91</c:v>
                </c:pt>
                <c:pt idx="85">
                  <c:v>5.98</c:v>
                </c:pt>
                <c:pt idx="86">
                  <c:v>6.05</c:v>
                </c:pt>
                <c:pt idx="87">
                  <c:v>6.12</c:v>
                </c:pt>
                <c:pt idx="88">
                  <c:v>6.19</c:v>
                </c:pt>
                <c:pt idx="89">
                  <c:v>6.26</c:v>
                </c:pt>
                <c:pt idx="90">
                  <c:v>6.33</c:v>
                </c:pt>
                <c:pt idx="91">
                  <c:v>6.4</c:v>
                </c:pt>
                <c:pt idx="92">
                  <c:v>6.47</c:v>
                </c:pt>
                <c:pt idx="93">
                  <c:v>6.55</c:v>
                </c:pt>
                <c:pt idx="94">
                  <c:v>6.62</c:v>
                </c:pt>
                <c:pt idx="95">
                  <c:v>6.69</c:v>
                </c:pt>
                <c:pt idx="96">
                  <c:v>6.76</c:v>
                </c:pt>
                <c:pt idx="97">
                  <c:v>6.83</c:v>
                </c:pt>
                <c:pt idx="98">
                  <c:v>6.8999999999999995</c:v>
                </c:pt>
                <c:pt idx="99">
                  <c:v>6.97</c:v>
                </c:pt>
                <c:pt idx="100">
                  <c:v>7.04</c:v>
                </c:pt>
                <c:pt idx="101">
                  <c:v>7.11</c:v>
                </c:pt>
                <c:pt idx="102">
                  <c:v>7.1800000000000006</c:v>
                </c:pt>
                <c:pt idx="103">
                  <c:v>7.2500000000000009</c:v>
                </c:pt>
                <c:pt idx="104">
                  <c:v>7.3199999999999994</c:v>
                </c:pt>
                <c:pt idx="105">
                  <c:v>7.39</c:v>
                </c:pt>
                <c:pt idx="106">
                  <c:v>7.46</c:v>
                </c:pt>
                <c:pt idx="107">
                  <c:v>7.53</c:v>
                </c:pt>
                <c:pt idx="108">
                  <c:v>7.6000000000000005</c:v>
                </c:pt>
                <c:pt idx="109">
                  <c:v>7.6700000000000008</c:v>
                </c:pt>
                <c:pt idx="110">
                  <c:v>7.7399999999999993</c:v>
                </c:pt>
                <c:pt idx="111">
                  <c:v>7.81</c:v>
                </c:pt>
                <c:pt idx="112">
                  <c:v>7.88</c:v>
                </c:pt>
                <c:pt idx="113">
                  <c:v>7.95</c:v>
                </c:pt>
                <c:pt idx="114">
                  <c:v>8.02</c:v>
                </c:pt>
                <c:pt idx="115">
                  <c:v>8.09</c:v>
                </c:pt>
                <c:pt idx="116">
                  <c:v>8.16</c:v>
                </c:pt>
                <c:pt idx="117">
                  <c:v>8.23</c:v>
                </c:pt>
                <c:pt idx="118">
                  <c:v>8.3000000000000007</c:v>
                </c:pt>
                <c:pt idx="119">
                  <c:v>8.370000000000001</c:v>
                </c:pt>
                <c:pt idx="120">
                  <c:v>8.4400000000000013</c:v>
                </c:pt>
                <c:pt idx="121">
                  <c:v>8.5100000000000016</c:v>
                </c:pt>
                <c:pt idx="122">
                  <c:v>8.5800000000000018</c:v>
                </c:pt>
                <c:pt idx="123">
                  <c:v>8.6499999999999986</c:v>
                </c:pt>
                <c:pt idx="124">
                  <c:v>8.7199999999999989</c:v>
                </c:pt>
                <c:pt idx="125">
                  <c:v>8.7899999999999991</c:v>
                </c:pt>
                <c:pt idx="126">
                  <c:v>8.86</c:v>
                </c:pt>
              </c:numCache>
            </c:numRef>
          </c:xVal>
          <c:yVal>
            <c:numRef>
              <c:f>'35'!$P$3:$P$129</c:f>
              <c:numCache>
                <c:formatCode>General</c:formatCode>
                <c:ptCount val="127"/>
                <c:pt idx="0">
                  <c:v>-0.99</c:v>
                </c:pt>
                <c:pt idx="1">
                  <c:v>0.33</c:v>
                </c:pt>
                <c:pt idx="2">
                  <c:v>2.5299999999999998</c:v>
                </c:pt>
                <c:pt idx="3">
                  <c:v>4.96</c:v>
                </c:pt>
                <c:pt idx="4">
                  <c:v>8.07</c:v>
                </c:pt>
                <c:pt idx="5">
                  <c:v>11.27</c:v>
                </c:pt>
                <c:pt idx="6">
                  <c:v>14.59</c:v>
                </c:pt>
                <c:pt idx="7">
                  <c:v>18.100000000000001</c:v>
                </c:pt>
                <c:pt idx="8">
                  <c:v>21.44</c:v>
                </c:pt>
                <c:pt idx="9">
                  <c:v>24.64</c:v>
                </c:pt>
                <c:pt idx="10">
                  <c:v>27.61</c:v>
                </c:pt>
                <c:pt idx="11">
                  <c:v>30.26</c:v>
                </c:pt>
                <c:pt idx="12">
                  <c:v>32.69</c:v>
                </c:pt>
                <c:pt idx="13">
                  <c:v>34.67</c:v>
                </c:pt>
                <c:pt idx="14">
                  <c:v>36.44</c:v>
                </c:pt>
                <c:pt idx="15">
                  <c:v>37.78</c:v>
                </c:pt>
                <c:pt idx="16">
                  <c:v>38.78</c:v>
                </c:pt>
                <c:pt idx="17">
                  <c:v>39.43</c:v>
                </c:pt>
                <c:pt idx="18">
                  <c:v>39.64</c:v>
                </c:pt>
                <c:pt idx="19">
                  <c:v>39.64</c:v>
                </c:pt>
                <c:pt idx="20">
                  <c:v>39.32</c:v>
                </c:pt>
                <c:pt idx="21">
                  <c:v>38.78</c:v>
                </c:pt>
                <c:pt idx="22">
                  <c:v>37.89</c:v>
                </c:pt>
                <c:pt idx="23">
                  <c:v>36.79</c:v>
                </c:pt>
                <c:pt idx="24">
                  <c:v>35.46</c:v>
                </c:pt>
                <c:pt idx="25">
                  <c:v>33.9</c:v>
                </c:pt>
                <c:pt idx="26">
                  <c:v>32.03</c:v>
                </c:pt>
                <c:pt idx="27">
                  <c:v>30.04</c:v>
                </c:pt>
                <c:pt idx="28">
                  <c:v>28.16</c:v>
                </c:pt>
                <c:pt idx="29">
                  <c:v>25.85</c:v>
                </c:pt>
                <c:pt idx="30">
                  <c:v>23.64</c:v>
                </c:pt>
                <c:pt idx="31">
                  <c:v>21.32</c:v>
                </c:pt>
                <c:pt idx="32">
                  <c:v>18.989999999999998</c:v>
                </c:pt>
                <c:pt idx="33">
                  <c:v>16.899999999999999</c:v>
                </c:pt>
                <c:pt idx="34">
                  <c:v>14.8</c:v>
                </c:pt>
                <c:pt idx="35">
                  <c:v>13.03</c:v>
                </c:pt>
                <c:pt idx="36">
                  <c:v>11.49</c:v>
                </c:pt>
                <c:pt idx="37">
                  <c:v>10.28</c:v>
                </c:pt>
                <c:pt idx="38">
                  <c:v>9.39</c:v>
                </c:pt>
                <c:pt idx="39">
                  <c:v>8.9600000000000009</c:v>
                </c:pt>
                <c:pt idx="40">
                  <c:v>8.84</c:v>
                </c:pt>
                <c:pt idx="41">
                  <c:v>9.06</c:v>
                </c:pt>
                <c:pt idx="42">
                  <c:v>9.51</c:v>
                </c:pt>
                <c:pt idx="43">
                  <c:v>10.39</c:v>
                </c:pt>
                <c:pt idx="44">
                  <c:v>11.49</c:v>
                </c:pt>
                <c:pt idx="45">
                  <c:v>12.48</c:v>
                </c:pt>
                <c:pt idx="46">
                  <c:v>13.82</c:v>
                </c:pt>
                <c:pt idx="47">
                  <c:v>15.13</c:v>
                </c:pt>
                <c:pt idx="48">
                  <c:v>16.670000000000002</c:v>
                </c:pt>
                <c:pt idx="49">
                  <c:v>18.010000000000002</c:v>
                </c:pt>
                <c:pt idx="50">
                  <c:v>19.32</c:v>
                </c:pt>
                <c:pt idx="51">
                  <c:v>20.65</c:v>
                </c:pt>
                <c:pt idx="52">
                  <c:v>21.88</c:v>
                </c:pt>
                <c:pt idx="53">
                  <c:v>22.76</c:v>
                </c:pt>
                <c:pt idx="54">
                  <c:v>23.64</c:v>
                </c:pt>
                <c:pt idx="55">
                  <c:v>24.41</c:v>
                </c:pt>
                <c:pt idx="56">
                  <c:v>24.85</c:v>
                </c:pt>
                <c:pt idx="57">
                  <c:v>25.08</c:v>
                </c:pt>
                <c:pt idx="58">
                  <c:v>25.3</c:v>
                </c:pt>
                <c:pt idx="59">
                  <c:v>25.08</c:v>
                </c:pt>
                <c:pt idx="60">
                  <c:v>25.08</c:v>
                </c:pt>
                <c:pt idx="61">
                  <c:v>24.64</c:v>
                </c:pt>
                <c:pt idx="62">
                  <c:v>24.19</c:v>
                </c:pt>
                <c:pt idx="63">
                  <c:v>23.87</c:v>
                </c:pt>
                <c:pt idx="64">
                  <c:v>23.42</c:v>
                </c:pt>
                <c:pt idx="65">
                  <c:v>22.76</c:v>
                </c:pt>
                <c:pt idx="66">
                  <c:v>22.31</c:v>
                </c:pt>
                <c:pt idx="67">
                  <c:v>21.76</c:v>
                </c:pt>
                <c:pt idx="68">
                  <c:v>21.22</c:v>
                </c:pt>
                <c:pt idx="69">
                  <c:v>20.53</c:v>
                </c:pt>
                <c:pt idx="70">
                  <c:v>19.989999999999998</c:v>
                </c:pt>
                <c:pt idx="71">
                  <c:v>19.55</c:v>
                </c:pt>
                <c:pt idx="72">
                  <c:v>19.100000000000001</c:v>
                </c:pt>
                <c:pt idx="73">
                  <c:v>18.78</c:v>
                </c:pt>
                <c:pt idx="74">
                  <c:v>18.45</c:v>
                </c:pt>
                <c:pt idx="75">
                  <c:v>18.329999999999998</c:v>
                </c:pt>
                <c:pt idx="76">
                  <c:v>18.100000000000001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18.22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18.100000000000001</c:v>
                </c:pt>
                <c:pt idx="85">
                  <c:v>18.100000000000001</c:v>
                </c:pt>
                <c:pt idx="86">
                  <c:v>18.100000000000001</c:v>
                </c:pt>
                <c:pt idx="87">
                  <c:v>18.22</c:v>
                </c:pt>
                <c:pt idx="88">
                  <c:v>18.100000000000001</c:v>
                </c:pt>
                <c:pt idx="89">
                  <c:v>18.22</c:v>
                </c:pt>
                <c:pt idx="90">
                  <c:v>18.100000000000001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18.22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18.100000000000001</c:v>
                </c:pt>
                <c:pt idx="100">
                  <c:v>18.22</c:v>
                </c:pt>
                <c:pt idx="101">
                  <c:v>18.22</c:v>
                </c:pt>
                <c:pt idx="102">
                  <c:v>18.100000000000001</c:v>
                </c:pt>
                <c:pt idx="103">
                  <c:v>18.22</c:v>
                </c:pt>
                <c:pt idx="104">
                  <c:v>18.100000000000001</c:v>
                </c:pt>
                <c:pt idx="105">
                  <c:v>18.100000000000001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18.22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18.22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18.22</c:v>
                </c:pt>
                <c:pt idx="125">
                  <c:v>18.100000000000001</c:v>
                </c:pt>
                <c:pt idx="126">
                  <c:v>18.22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42-41FA-961A-DDB757858FCA}"/>
            </c:ext>
          </c:extLst>
        </c:ser>
        <c:ser>
          <c:idx val="6"/>
          <c:order val="6"/>
          <c:tx>
            <c:v>40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'40'!$O$3:$O$79</c:f>
              <c:numCache>
                <c:formatCode>General</c:formatCode>
                <c:ptCount val="77"/>
                <c:pt idx="0">
                  <c:v>0</c:v>
                </c:pt>
                <c:pt idx="1">
                  <c:v>6.9999999999999951E-2</c:v>
                </c:pt>
                <c:pt idx="2">
                  <c:v>0.13999999999999996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0.49</c:v>
                </c:pt>
                <c:pt idx="8">
                  <c:v>0.55999999999999994</c:v>
                </c:pt>
                <c:pt idx="9">
                  <c:v>0.63</c:v>
                </c:pt>
                <c:pt idx="10">
                  <c:v>0.7</c:v>
                </c:pt>
                <c:pt idx="11">
                  <c:v>0.78</c:v>
                </c:pt>
                <c:pt idx="12">
                  <c:v>0.84000000000000008</c:v>
                </c:pt>
                <c:pt idx="13">
                  <c:v>0.90999999999999992</c:v>
                </c:pt>
                <c:pt idx="14">
                  <c:v>0.98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</c:v>
                </c:pt>
                <c:pt idx="18">
                  <c:v>1.27</c:v>
                </c:pt>
                <c:pt idx="19">
                  <c:v>1.34</c:v>
                </c:pt>
                <c:pt idx="20">
                  <c:v>1.4</c:v>
                </c:pt>
                <c:pt idx="21">
                  <c:v>1.48</c:v>
                </c:pt>
                <c:pt idx="22">
                  <c:v>1.55</c:v>
                </c:pt>
                <c:pt idx="23">
                  <c:v>1.6199999999999999</c:v>
                </c:pt>
                <c:pt idx="24">
                  <c:v>1.69</c:v>
                </c:pt>
                <c:pt idx="25">
                  <c:v>1.76</c:v>
                </c:pt>
                <c:pt idx="26">
                  <c:v>1.8299999999999998</c:v>
                </c:pt>
                <c:pt idx="27">
                  <c:v>1.9000000000000001</c:v>
                </c:pt>
                <c:pt idx="28">
                  <c:v>1.97</c:v>
                </c:pt>
                <c:pt idx="29">
                  <c:v>2.04</c:v>
                </c:pt>
                <c:pt idx="30">
                  <c:v>2.1100000000000003</c:v>
                </c:pt>
                <c:pt idx="31">
                  <c:v>2.1799999999999997</c:v>
                </c:pt>
                <c:pt idx="32">
                  <c:v>2.25</c:v>
                </c:pt>
                <c:pt idx="33">
                  <c:v>2.3200000000000003</c:v>
                </c:pt>
                <c:pt idx="34">
                  <c:v>2.3899999999999997</c:v>
                </c:pt>
                <c:pt idx="35">
                  <c:v>2.4699999999999998</c:v>
                </c:pt>
                <c:pt idx="36">
                  <c:v>2.54</c:v>
                </c:pt>
                <c:pt idx="37">
                  <c:v>2.6100000000000003</c:v>
                </c:pt>
                <c:pt idx="38">
                  <c:v>2.6799999999999997</c:v>
                </c:pt>
                <c:pt idx="39">
                  <c:v>2.75</c:v>
                </c:pt>
                <c:pt idx="40">
                  <c:v>2.8200000000000003</c:v>
                </c:pt>
                <c:pt idx="41">
                  <c:v>2.8899999999999997</c:v>
                </c:pt>
                <c:pt idx="42">
                  <c:v>2.96</c:v>
                </c:pt>
                <c:pt idx="43">
                  <c:v>3.0300000000000002</c:v>
                </c:pt>
                <c:pt idx="44">
                  <c:v>3.0999999999999996</c:v>
                </c:pt>
                <c:pt idx="45">
                  <c:v>3.17</c:v>
                </c:pt>
                <c:pt idx="46">
                  <c:v>3.24</c:v>
                </c:pt>
                <c:pt idx="47">
                  <c:v>3.3200000000000003</c:v>
                </c:pt>
                <c:pt idx="48">
                  <c:v>3.3899999999999997</c:v>
                </c:pt>
                <c:pt idx="49">
                  <c:v>3.46</c:v>
                </c:pt>
                <c:pt idx="50">
                  <c:v>3.5300000000000002</c:v>
                </c:pt>
                <c:pt idx="51">
                  <c:v>3.5999999999999996</c:v>
                </c:pt>
                <c:pt idx="52">
                  <c:v>3.67</c:v>
                </c:pt>
                <c:pt idx="53">
                  <c:v>3.7399999999999993</c:v>
                </c:pt>
                <c:pt idx="54">
                  <c:v>3.8099999999999996</c:v>
                </c:pt>
                <c:pt idx="55">
                  <c:v>3.88</c:v>
                </c:pt>
                <c:pt idx="56">
                  <c:v>3.95</c:v>
                </c:pt>
                <c:pt idx="57">
                  <c:v>4.0299999999999994</c:v>
                </c:pt>
                <c:pt idx="58">
                  <c:v>4.0999999999999996</c:v>
                </c:pt>
                <c:pt idx="59">
                  <c:v>4.17</c:v>
                </c:pt>
                <c:pt idx="60">
                  <c:v>4.2399999999999993</c:v>
                </c:pt>
                <c:pt idx="61">
                  <c:v>4.3099999999999996</c:v>
                </c:pt>
                <c:pt idx="62">
                  <c:v>4.38</c:v>
                </c:pt>
                <c:pt idx="63">
                  <c:v>4.45</c:v>
                </c:pt>
                <c:pt idx="64">
                  <c:v>4.5199999999999996</c:v>
                </c:pt>
                <c:pt idx="65">
                  <c:v>4.59</c:v>
                </c:pt>
                <c:pt idx="66">
                  <c:v>4.66</c:v>
                </c:pt>
                <c:pt idx="67">
                  <c:v>4.7299999999999995</c:v>
                </c:pt>
                <c:pt idx="68">
                  <c:v>4.8</c:v>
                </c:pt>
                <c:pt idx="69">
                  <c:v>4.87</c:v>
                </c:pt>
                <c:pt idx="70">
                  <c:v>4.9399999999999995</c:v>
                </c:pt>
                <c:pt idx="71">
                  <c:v>5.01</c:v>
                </c:pt>
                <c:pt idx="72">
                  <c:v>5.08</c:v>
                </c:pt>
                <c:pt idx="73">
                  <c:v>5.1499999999999995</c:v>
                </c:pt>
                <c:pt idx="74">
                  <c:v>5.22</c:v>
                </c:pt>
                <c:pt idx="75">
                  <c:v>5.29</c:v>
                </c:pt>
                <c:pt idx="76">
                  <c:v>5.37</c:v>
                </c:pt>
              </c:numCache>
            </c:numRef>
          </c:xVal>
          <c:yVal>
            <c:numRef>
              <c:f>'40'!$P$3:$P$79</c:f>
              <c:numCache>
                <c:formatCode>General</c:formatCode>
                <c:ptCount val="77"/>
                <c:pt idx="0">
                  <c:v>-1.66</c:v>
                </c:pt>
                <c:pt idx="1">
                  <c:v>-0.55000000000000004</c:v>
                </c:pt>
                <c:pt idx="2">
                  <c:v>0.89</c:v>
                </c:pt>
                <c:pt idx="3">
                  <c:v>2.88</c:v>
                </c:pt>
                <c:pt idx="4">
                  <c:v>5.08</c:v>
                </c:pt>
                <c:pt idx="5">
                  <c:v>7.52</c:v>
                </c:pt>
                <c:pt idx="6">
                  <c:v>10.050000000000001</c:v>
                </c:pt>
                <c:pt idx="7">
                  <c:v>12.7</c:v>
                </c:pt>
                <c:pt idx="8">
                  <c:v>15.24</c:v>
                </c:pt>
                <c:pt idx="9">
                  <c:v>17.670000000000002</c:v>
                </c:pt>
                <c:pt idx="10">
                  <c:v>19.989999999999998</c:v>
                </c:pt>
                <c:pt idx="11">
                  <c:v>21.99</c:v>
                </c:pt>
                <c:pt idx="12">
                  <c:v>23.75</c:v>
                </c:pt>
                <c:pt idx="13">
                  <c:v>25.18</c:v>
                </c:pt>
                <c:pt idx="14">
                  <c:v>26.3</c:v>
                </c:pt>
                <c:pt idx="15">
                  <c:v>27.07</c:v>
                </c:pt>
                <c:pt idx="16">
                  <c:v>27.5</c:v>
                </c:pt>
                <c:pt idx="17">
                  <c:v>27.5</c:v>
                </c:pt>
                <c:pt idx="18">
                  <c:v>27.28</c:v>
                </c:pt>
                <c:pt idx="19">
                  <c:v>26.72</c:v>
                </c:pt>
                <c:pt idx="20">
                  <c:v>25.95</c:v>
                </c:pt>
                <c:pt idx="21">
                  <c:v>24.96</c:v>
                </c:pt>
                <c:pt idx="22">
                  <c:v>23.64</c:v>
                </c:pt>
                <c:pt idx="23">
                  <c:v>22.21</c:v>
                </c:pt>
                <c:pt idx="24">
                  <c:v>20.65</c:v>
                </c:pt>
                <c:pt idx="25">
                  <c:v>18.87</c:v>
                </c:pt>
                <c:pt idx="26">
                  <c:v>17.12</c:v>
                </c:pt>
                <c:pt idx="27">
                  <c:v>15.36</c:v>
                </c:pt>
                <c:pt idx="28">
                  <c:v>13.59</c:v>
                </c:pt>
                <c:pt idx="29">
                  <c:v>11.82</c:v>
                </c:pt>
                <c:pt idx="30">
                  <c:v>10.39</c:v>
                </c:pt>
                <c:pt idx="31">
                  <c:v>9.06</c:v>
                </c:pt>
                <c:pt idx="32">
                  <c:v>7.97</c:v>
                </c:pt>
                <c:pt idx="33">
                  <c:v>7.08</c:v>
                </c:pt>
                <c:pt idx="34">
                  <c:v>6.51</c:v>
                </c:pt>
                <c:pt idx="35">
                  <c:v>6.3</c:v>
                </c:pt>
                <c:pt idx="36">
                  <c:v>6.3</c:v>
                </c:pt>
                <c:pt idx="37">
                  <c:v>6.62</c:v>
                </c:pt>
                <c:pt idx="38">
                  <c:v>7.3</c:v>
                </c:pt>
                <c:pt idx="39">
                  <c:v>7.97</c:v>
                </c:pt>
                <c:pt idx="40">
                  <c:v>8.84</c:v>
                </c:pt>
                <c:pt idx="41">
                  <c:v>9.83</c:v>
                </c:pt>
                <c:pt idx="42">
                  <c:v>10.82</c:v>
                </c:pt>
                <c:pt idx="43">
                  <c:v>11.93</c:v>
                </c:pt>
                <c:pt idx="44">
                  <c:v>13.03</c:v>
                </c:pt>
                <c:pt idx="45">
                  <c:v>14.02</c:v>
                </c:pt>
                <c:pt idx="46">
                  <c:v>15.02</c:v>
                </c:pt>
                <c:pt idx="47">
                  <c:v>15.9</c:v>
                </c:pt>
                <c:pt idx="48">
                  <c:v>16.559999999999999</c:v>
                </c:pt>
                <c:pt idx="49">
                  <c:v>17.329999999999998</c:v>
                </c:pt>
                <c:pt idx="50">
                  <c:v>17.78</c:v>
                </c:pt>
                <c:pt idx="51">
                  <c:v>17.89</c:v>
                </c:pt>
                <c:pt idx="52">
                  <c:v>18.100000000000001</c:v>
                </c:pt>
                <c:pt idx="53">
                  <c:v>18.010000000000002</c:v>
                </c:pt>
                <c:pt idx="54">
                  <c:v>17.78</c:v>
                </c:pt>
                <c:pt idx="55">
                  <c:v>17.670000000000002</c:v>
                </c:pt>
                <c:pt idx="56">
                  <c:v>17.329999999999998</c:v>
                </c:pt>
                <c:pt idx="57">
                  <c:v>17.010000000000002</c:v>
                </c:pt>
                <c:pt idx="58">
                  <c:v>16.559999999999999</c:v>
                </c:pt>
                <c:pt idx="59">
                  <c:v>16.239999999999998</c:v>
                </c:pt>
                <c:pt idx="60">
                  <c:v>15.9</c:v>
                </c:pt>
                <c:pt idx="61">
                  <c:v>15.45</c:v>
                </c:pt>
                <c:pt idx="62">
                  <c:v>15.13</c:v>
                </c:pt>
                <c:pt idx="63">
                  <c:v>14.68</c:v>
                </c:pt>
                <c:pt idx="64">
                  <c:v>14.36</c:v>
                </c:pt>
                <c:pt idx="65">
                  <c:v>14.14</c:v>
                </c:pt>
                <c:pt idx="66">
                  <c:v>13.7</c:v>
                </c:pt>
                <c:pt idx="67">
                  <c:v>13.59</c:v>
                </c:pt>
                <c:pt idx="68">
                  <c:v>13.47</c:v>
                </c:pt>
                <c:pt idx="69">
                  <c:v>13.47</c:v>
                </c:pt>
                <c:pt idx="70">
                  <c:v>13.47</c:v>
                </c:pt>
                <c:pt idx="71">
                  <c:v>13.47</c:v>
                </c:pt>
                <c:pt idx="72">
                  <c:v>13.47</c:v>
                </c:pt>
                <c:pt idx="73">
                  <c:v>13.47</c:v>
                </c:pt>
                <c:pt idx="74">
                  <c:v>13.47</c:v>
                </c:pt>
                <c:pt idx="75">
                  <c:v>13.47</c:v>
                </c:pt>
                <c:pt idx="76">
                  <c:v>13.47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42-41FA-961A-DDB757858FCA}"/>
            </c:ext>
          </c:extLst>
        </c:ser>
        <c:ser>
          <c:idx val="7"/>
          <c:order val="7"/>
          <c:tx>
            <c:v>45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'45'!$O$3:$O$61</c:f>
              <c:numCache>
                <c:formatCode>General</c:formatCode>
                <c:ptCount val="59"/>
                <c:pt idx="0">
                  <c:v>0</c:v>
                </c:pt>
                <c:pt idx="1">
                  <c:v>7.0000000000000062E-2</c:v>
                </c:pt>
                <c:pt idx="2">
                  <c:v>0.14000000000000012</c:v>
                </c:pt>
                <c:pt idx="3">
                  <c:v>0.20999999999999996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0.42999999999999994</c:v>
                </c:pt>
                <c:pt idx="7">
                  <c:v>0.5</c:v>
                </c:pt>
                <c:pt idx="8">
                  <c:v>0.57000000000000006</c:v>
                </c:pt>
                <c:pt idx="9">
                  <c:v>0.64000000000000012</c:v>
                </c:pt>
                <c:pt idx="10">
                  <c:v>0.71</c:v>
                </c:pt>
                <c:pt idx="11">
                  <c:v>0.78</c:v>
                </c:pt>
                <c:pt idx="12">
                  <c:v>0.85000000000000009</c:v>
                </c:pt>
                <c:pt idx="13">
                  <c:v>0.91999999999999993</c:v>
                </c:pt>
                <c:pt idx="14">
                  <c:v>0.99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1.2000000000000002</c:v>
                </c:pt>
                <c:pt idx="18">
                  <c:v>1.27</c:v>
                </c:pt>
                <c:pt idx="19">
                  <c:v>1.3399999999999999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1.5499999999999998</c:v>
                </c:pt>
                <c:pt idx="23">
                  <c:v>1.62</c:v>
                </c:pt>
                <c:pt idx="24">
                  <c:v>1.69</c:v>
                </c:pt>
                <c:pt idx="25">
                  <c:v>1.7600000000000002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3.0900000000000003</c:v>
                </c:pt>
                <c:pt idx="45">
                  <c:v>3.1599999999999997</c:v>
                </c:pt>
                <c:pt idx="46">
                  <c:v>3.23</c:v>
                </c:pt>
                <c:pt idx="47">
                  <c:v>3.3000000000000003</c:v>
                </c:pt>
                <c:pt idx="48">
                  <c:v>3.3699999999999997</c:v>
                </c:pt>
                <c:pt idx="49">
                  <c:v>3.44</c:v>
                </c:pt>
                <c:pt idx="50">
                  <c:v>3.5100000000000002</c:v>
                </c:pt>
                <c:pt idx="51">
                  <c:v>3.5799999999999996</c:v>
                </c:pt>
                <c:pt idx="52">
                  <c:v>3.65</c:v>
                </c:pt>
                <c:pt idx="53">
                  <c:v>3.72</c:v>
                </c:pt>
                <c:pt idx="54">
                  <c:v>3.7899999999999996</c:v>
                </c:pt>
                <c:pt idx="55">
                  <c:v>3.86</c:v>
                </c:pt>
                <c:pt idx="56">
                  <c:v>3.93</c:v>
                </c:pt>
                <c:pt idx="57">
                  <c:v>4</c:v>
                </c:pt>
                <c:pt idx="58">
                  <c:v>4.07</c:v>
                </c:pt>
              </c:numCache>
            </c:numRef>
          </c:xVal>
          <c:yVal>
            <c:numRef>
              <c:f>'45'!$P$3:$P$61</c:f>
              <c:numCache>
                <c:formatCode>General</c:formatCode>
                <c:ptCount val="59"/>
                <c:pt idx="0">
                  <c:v>-1.32</c:v>
                </c:pt>
                <c:pt idx="1">
                  <c:v>-0.32</c:v>
                </c:pt>
                <c:pt idx="2">
                  <c:v>0.99</c:v>
                </c:pt>
                <c:pt idx="3">
                  <c:v>2.4300000000000002</c:v>
                </c:pt>
                <c:pt idx="4">
                  <c:v>4.1900000000000004</c:v>
                </c:pt>
                <c:pt idx="5">
                  <c:v>5.96</c:v>
                </c:pt>
                <c:pt idx="6">
                  <c:v>7.85</c:v>
                </c:pt>
                <c:pt idx="7">
                  <c:v>9.51</c:v>
                </c:pt>
                <c:pt idx="8">
                  <c:v>11.16</c:v>
                </c:pt>
                <c:pt idx="9">
                  <c:v>12.7</c:v>
                </c:pt>
                <c:pt idx="10">
                  <c:v>13.91</c:v>
                </c:pt>
                <c:pt idx="11">
                  <c:v>15.02</c:v>
                </c:pt>
                <c:pt idx="12">
                  <c:v>15.9</c:v>
                </c:pt>
                <c:pt idx="13">
                  <c:v>16.45</c:v>
                </c:pt>
                <c:pt idx="14">
                  <c:v>16.670000000000002</c:v>
                </c:pt>
                <c:pt idx="15">
                  <c:v>16.79</c:v>
                </c:pt>
                <c:pt idx="16">
                  <c:v>16.559999999999999</c:v>
                </c:pt>
                <c:pt idx="17">
                  <c:v>16.13</c:v>
                </c:pt>
                <c:pt idx="18">
                  <c:v>15.68</c:v>
                </c:pt>
                <c:pt idx="19">
                  <c:v>15.02</c:v>
                </c:pt>
                <c:pt idx="20">
                  <c:v>14.24</c:v>
                </c:pt>
                <c:pt idx="21">
                  <c:v>13.37</c:v>
                </c:pt>
                <c:pt idx="22">
                  <c:v>12.48</c:v>
                </c:pt>
                <c:pt idx="23">
                  <c:v>11.49</c:v>
                </c:pt>
                <c:pt idx="24">
                  <c:v>10.5</c:v>
                </c:pt>
                <c:pt idx="25">
                  <c:v>9.61</c:v>
                </c:pt>
                <c:pt idx="26">
                  <c:v>8.74</c:v>
                </c:pt>
                <c:pt idx="27">
                  <c:v>7.85</c:v>
                </c:pt>
                <c:pt idx="28">
                  <c:v>7.3</c:v>
                </c:pt>
                <c:pt idx="29">
                  <c:v>6.74</c:v>
                </c:pt>
                <c:pt idx="30">
                  <c:v>6.3</c:v>
                </c:pt>
                <c:pt idx="31">
                  <c:v>6.18</c:v>
                </c:pt>
                <c:pt idx="32">
                  <c:v>6.07</c:v>
                </c:pt>
                <c:pt idx="33">
                  <c:v>6.18</c:v>
                </c:pt>
                <c:pt idx="34">
                  <c:v>6.3</c:v>
                </c:pt>
                <c:pt idx="35">
                  <c:v>6.51</c:v>
                </c:pt>
                <c:pt idx="36">
                  <c:v>6.74</c:v>
                </c:pt>
                <c:pt idx="37">
                  <c:v>6.97</c:v>
                </c:pt>
                <c:pt idx="38">
                  <c:v>7.3</c:v>
                </c:pt>
                <c:pt idx="39">
                  <c:v>7.52</c:v>
                </c:pt>
                <c:pt idx="40">
                  <c:v>7.85</c:v>
                </c:pt>
                <c:pt idx="41">
                  <c:v>8.07</c:v>
                </c:pt>
                <c:pt idx="42">
                  <c:v>8.39</c:v>
                </c:pt>
                <c:pt idx="43">
                  <c:v>8.51</c:v>
                </c:pt>
                <c:pt idx="44">
                  <c:v>8.74</c:v>
                </c:pt>
                <c:pt idx="45">
                  <c:v>8.84</c:v>
                </c:pt>
                <c:pt idx="46">
                  <c:v>8.9600000000000009</c:v>
                </c:pt>
                <c:pt idx="47">
                  <c:v>8.9600000000000009</c:v>
                </c:pt>
                <c:pt idx="48">
                  <c:v>8.9600000000000009</c:v>
                </c:pt>
                <c:pt idx="49">
                  <c:v>8.9600000000000009</c:v>
                </c:pt>
                <c:pt idx="50">
                  <c:v>8.9600000000000009</c:v>
                </c:pt>
                <c:pt idx="51">
                  <c:v>8.9600000000000009</c:v>
                </c:pt>
                <c:pt idx="52">
                  <c:v>9.06</c:v>
                </c:pt>
                <c:pt idx="53">
                  <c:v>8.9600000000000009</c:v>
                </c:pt>
                <c:pt idx="54">
                  <c:v>8.9600000000000009</c:v>
                </c:pt>
                <c:pt idx="55">
                  <c:v>8.9600000000000009</c:v>
                </c:pt>
                <c:pt idx="56">
                  <c:v>8.9600000000000009</c:v>
                </c:pt>
                <c:pt idx="57">
                  <c:v>8.9600000000000009</c:v>
                </c:pt>
                <c:pt idx="58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42-41FA-961A-DDB757858FCA}"/>
            </c:ext>
          </c:extLst>
        </c:ser>
        <c:ser>
          <c:idx val="8"/>
          <c:order val="8"/>
          <c:tx>
            <c:v>50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'50'!$O$3:$O$43</c:f>
              <c:numCache>
                <c:formatCode>General</c:formatCode>
                <c:ptCount val="41"/>
                <c:pt idx="0">
                  <c:v>0</c:v>
                </c:pt>
                <c:pt idx="1">
                  <c:v>7.0000000000000034E-2</c:v>
                </c:pt>
                <c:pt idx="2">
                  <c:v>0.13999999999999999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0.35000000000000009</c:v>
                </c:pt>
                <c:pt idx="6">
                  <c:v>0.42000000000000004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0.70000000000000007</c:v>
                </c:pt>
                <c:pt idx="11">
                  <c:v>0.77</c:v>
                </c:pt>
                <c:pt idx="12">
                  <c:v>0.84000000000000008</c:v>
                </c:pt>
                <c:pt idx="13">
                  <c:v>0.91000000000000014</c:v>
                </c:pt>
                <c:pt idx="14">
                  <c:v>0.98</c:v>
                </c:pt>
                <c:pt idx="15">
                  <c:v>1.06</c:v>
                </c:pt>
                <c:pt idx="16">
                  <c:v>1.1300000000000001</c:v>
                </c:pt>
                <c:pt idx="17">
                  <c:v>1.2</c:v>
                </c:pt>
                <c:pt idx="18">
                  <c:v>1.26</c:v>
                </c:pt>
                <c:pt idx="19">
                  <c:v>1.33</c:v>
                </c:pt>
                <c:pt idx="20">
                  <c:v>1.4100000000000001</c:v>
                </c:pt>
                <c:pt idx="21">
                  <c:v>1.48</c:v>
                </c:pt>
                <c:pt idx="22">
                  <c:v>1.55</c:v>
                </c:pt>
                <c:pt idx="23">
                  <c:v>1.62</c:v>
                </c:pt>
                <c:pt idx="24">
                  <c:v>1.69</c:v>
                </c:pt>
                <c:pt idx="25">
                  <c:v>1.75</c:v>
                </c:pt>
                <c:pt idx="26">
                  <c:v>1.83</c:v>
                </c:pt>
                <c:pt idx="27">
                  <c:v>1.9</c:v>
                </c:pt>
                <c:pt idx="28">
                  <c:v>1.9700000000000002</c:v>
                </c:pt>
                <c:pt idx="29">
                  <c:v>2.04</c:v>
                </c:pt>
                <c:pt idx="30">
                  <c:v>2.11</c:v>
                </c:pt>
                <c:pt idx="31">
                  <c:v>2.1800000000000002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2.5300000000000002</c:v>
                </c:pt>
                <c:pt idx="37">
                  <c:v>2.6</c:v>
                </c:pt>
                <c:pt idx="38">
                  <c:v>2.67</c:v>
                </c:pt>
                <c:pt idx="39">
                  <c:v>2.74</c:v>
                </c:pt>
                <c:pt idx="40">
                  <c:v>2.81</c:v>
                </c:pt>
              </c:numCache>
            </c:numRef>
          </c:xVal>
          <c:yVal>
            <c:numRef>
              <c:f>'50'!$P$3:$P$43</c:f>
              <c:numCache>
                <c:formatCode>General</c:formatCode>
                <c:ptCount val="41"/>
                <c:pt idx="0">
                  <c:v>-1.43</c:v>
                </c:pt>
                <c:pt idx="1">
                  <c:v>-0.66</c:v>
                </c:pt>
                <c:pt idx="2">
                  <c:v>0.55000000000000004</c:v>
                </c:pt>
                <c:pt idx="3">
                  <c:v>1.66</c:v>
                </c:pt>
                <c:pt idx="4">
                  <c:v>2.88</c:v>
                </c:pt>
                <c:pt idx="5">
                  <c:v>4.09</c:v>
                </c:pt>
                <c:pt idx="6">
                  <c:v>5.3</c:v>
                </c:pt>
                <c:pt idx="7">
                  <c:v>6.39</c:v>
                </c:pt>
                <c:pt idx="8">
                  <c:v>7.4</c:v>
                </c:pt>
                <c:pt idx="9">
                  <c:v>8.2899999999999991</c:v>
                </c:pt>
                <c:pt idx="10">
                  <c:v>8.84</c:v>
                </c:pt>
                <c:pt idx="11">
                  <c:v>9.39</c:v>
                </c:pt>
                <c:pt idx="12">
                  <c:v>9.61</c:v>
                </c:pt>
                <c:pt idx="13">
                  <c:v>9.61</c:v>
                </c:pt>
                <c:pt idx="14">
                  <c:v>9.61</c:v>
                </c:pt>
                <c:pt idx="15">
                  <c:v>9.39</c:v>
                </c:pt>
                <c:pt idx="16">
                  <c:v>9.06</c:v>
                </c:pt>
                <c:pt idx="17">
                  <c:v>8.6199999999999992</c:v>
                </c:pt>
                <c:pt idx="18">
                  <c:v>8.19</c:v>
                </c:pt>
                <c:pt idx="19">
                  <c:v>7.62</c:v>
                </c:pt>
                <c:pt idx="20">
                  <c:v>7.08</c:v>
                </c:pt>
                <c:pt idx="21">
                  <c:v>6.51</c:v>
                </c:pt>
                <c:pt idx="22">
                  <c:v>6.07</c:v>
                </c:pt>
                <c:pt idx="23">
                  <c:v>5.53</c:v>
                </c:pt>
                <c:pt idx="24">
                  <c:v>5.08</c:v>
                </c:pt>
                <c:pt idx="25">
                  <c:v>4.74</c:v>
                </c:pt>
                <c:pt idx="26">
                  <c:v>4.42</c:v>
                </c:pt>
                <c:pt idx="27">
                  <c:v>4.3099999999999996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4.3099999999999996</c:v>
                </c:pt>
                <c:pt idx="36">
                  <c:v>4.1900000000000004</c:v>
                </c:pt>
                <c:pt idx="37">
                  <c:v>4.3099999999999996</c:v>
                </c:pt>
                <c:pt idx="38">
                  <c:v>4.1900000000000004</c:v>
                </c:pt>
                <c:pt idx="39">
                  <c:v>4.3099999999999996</c:v>
                </c:pt>
                <c:pt idx="40">
                  <c:v>4.3099999999999996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42-41FA-961A-DDB757858FCA}"/>
            </c:ext>
          </c:extLst>
        </c:ser>
        <c:ser>
          <c:idx val="9"/>
          <c:order val="9"/>
          <c:tx>
            <c:v>55</c:v>
          </c:tx>
          <c:marker>
            <c:symbol val="none"/>
          </c:marker>
          <c:xVal>
            <c:numRef>
              <c:f>'55'!$O$3:$O$30</c:f>
              <c:numCache>
                <c:formatCode>General</c:formatCode>
                <c:ptCount val="28"/>
                <c:pt idx="0">
                  <c:v>0</c:v>
                </c:pt>
                <c:pt idx="1">
                  <c:v>6.999999999999984E-2</c:v>
                </c:pt>
                <c:pt idx="2">
                  <c:v>0.13999999999999968</c:v>
                </c:pt>
                <c:pt idx="3">
                  <c:v>0.20999999999999996</c:v>
                </c:pt>
                <c:pt idx="4">
                  <c:v>0.2799999999999998</c:v>
                </c:pt>
                <c:pt idx="5">
                  <c:v>0.34999999999999964</c:v>
                </c:pt>
                <c:pt idx="6">
                  <c:v>0.41999999999999993</c:v>
                </c:pt>
                <c:pt idx="7">
                  <c:v>0.48999999999999977</c:v>
                </c:pt>
                <c:pt idx="8">
                  <c:v>0.56000000000000005</c:v>
                </c:pt>
                <c:pt idx="9">
                  <c:v>0.62999999999999989</c:v>
                </c:pt>
                <c:pt idx="10">
                  <c:v>0.69999999999999973</c:v>
                </c:pt>
                <c:pt idx="11">
                  <c:v>0.77</c:v>
                </c:pt>
                <c:pt idx="12">
                  <c:v>0.83999999999999986</c:v>
                </c:pt>
                <c:pt idx="13">
                  <c:v>0.91000000000000014</c:v>
                </c:pt>
                <c:pt idx="14">
                  <c:v>0.97999999999999954</c:v>
                </c:pt>
                <c:pt idx="15">
                  <c:v>1.0499999999999998</c:v>
                </c:pt>
                <c:pt idx="16">
                  <c:v>1.1200000000000001</c:v>
                </c:pt>
                <c:pt idx="17">
                  <c:v>1.1899999999999995</c:v>
                </c:pt>
                <c:pt idx="18">
                  <c:v>1.2599999999999998</c:v>
                </c:pt>
                <c:pt idx="19">
                  <c:v>1.33</c:v>
                </c:pt>
                <c:pt idx="20">
                  <c:v>1.3999999999999995</c:v>
                </c:pt>
                <c:pt idx="21">
                  <c:v>1.4699999999999998</c:v>
                </c:pt>
                <c:pt idx="22">
                  <c:v>1.54</c:v>
                </c:pt>
                <c:pt idx="23">
                  <c:v>1.6099999999999994</c:v>
                </c:pt>
                <c:pt idx="24">
                  <c:v>1.6799999999999997</c:v>
                </c:pt>
                <c:pt idx="25">
                  <c:v>1.75</c:v>
                </c:pt>
                <c:pt idx="26">
                  <c:v>1.8200000000000003</c:v>
                </c:pt>
                <c:pt idx="27">
                  <c:v>1.8899999999999997</c:v>
                </c:pt>
              </c:numCache>
            </c:numRef>
          </c:xVal>
          <c:yVal>
            <c:numRef>
              <c:f>'55'!$P$3:$P$30</c:f>
              <c:numCache>
                <c:formatCode>General</c:formatCode>
                <c:ptCount val="28"/>
                <c:pt idx="0">
                  <c:v>-1.88</c:v>
                </c:pt>
                <c:pt idx="1">
                  <c:v>-1.88</c:v>
                </c:pt>
                <c:pt idx="2">
                  <c:v>-1.66</c:v>
                </c:pt>
                <c:pt idx="3">
                  <c:v>-1.43</c:v>
                </c:pt>
                <c:pt idx="4">
                  <c:v>-1.0900000000000001</c:v>
                </c:pt>
                <c:pt idx="5">
                  <c:v>-0.77</c:v>
                </c:pt>
                <c:pt idx="6">
                  <c:v>-0.44</c:v>
                </c:pt>
                <c:pt idx="7">
                  <c:v>0</c:v>
                </c:pt>
                <c:pt idx="8">
                  <c:v>0.45</c:v>
                </c:pt>
                <c:pt idx="9">
                  <c:v>0.77</c:v>
                </c:pt>
                <c:pt idx="10">
                  <c:v>1.22</c:v>
                </c:pt>
                <c:pt idx="11">
                  <c:v>1.32</c:v>
                </c:pt>
                <c:pt idx="12">
                  <c:v>1.66</c:v>
                </c:pt>
                <c:pt idx="13">
                  <c:v>1.88</c:v>
                </c:pt>
                <c:pt idx="14">
                  <c:v>1.99</c:v>
                </c:pt>
                <c:pt idx="15">
                  <c:v>1.99</c:v>
                </c:pt>
                <c:pt idx="16">
                  <c:v>2.11</c:v>
                </c:pt>
                <c:pt idx="17">
                  <c:v>1.99</c:v>
                </c:pt>
                <c:pt idx="18">
                  <c:v>2.11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1.99</c:v>
                </c:pt>
                <c:pt idx="23">
                  <c:v>2.11</c:v>
                </c:pt>
                <c:pt idx="24">
                  <c:v>2.11</c:v>
                </c:pt>
                <c:pt idx="25">
                  <c:v>1.99</c:v>
                </c:pt>
                <c:pt idx="26">
                  <c:v>2.11</c:v>
                </c:pt>
                <c:pt idx="27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AF-4A56-B09C-65F67627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Angle lisse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2.59</c:v>
                </c:pt>
                <c:pt idx="39">
                  <c:v>2.66</c:v>
                </c:pt>
                <c:pt idx="40">
                  <c:v>2.73</c:v>
                </c:pt>
                <c:pt idx="41">
                  <c:v>2.8</c:v>
                </c:pt>
                <c:pt idx="42">
                  <c:v>2.87</c:v>
                </c:pt>
                <c:pt idx="43">
                  <c:v>2.94</c:v>
                </c:pt>
                <c:pt idx="44">
                  <c:v>3.01</c:v>
                </c:pt>
                <c:pt idx="45">
                  <c:v>3.08</c:v>
                </c:pt>
                <c:pt idx="46">
                  <c:v>3.15</c:v>
                </c:pt>
                <c:pt idx="47">
                  <c:v>3.22</c:v>
                </c:pt>
                <c:pt idx="48">
                  <c:v>3.29</c:v>
                </c:pt>
                <c:pt idx="49">
                  <c:v>3.36</c:v>
                </c:pt>
                <c:pt idx="50">
                  <c:v>3.43</c:v>
                </c:pt>
                <c:pt idx="51">
                  <c:v>3.5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4.55</c:v>
                </c:pt>
                <c:pt idx="67">
                  <c:v>4.62</c:v>
                </c:pt>
                <c:pt idx="68">
                  <c:v>4.6900000000000004</c:v>
                </c:pt>
                <c:pt idx="69">
                  <c:v>4.76</c:v>
                </c:pt>
                <c:pt idx="70">
                  <c:v>4.83</c:v>
                </c:pt>
                <c:pt idx="71">
                  <c:v>4.9000000000000004</c:v>
                </c:pt>
                <c:pt idx="72">
                  <c:v>4.97</c:v>
                </c:pt>
                <c:pt idx="73">
                  <c:v>5.04</c:v>
                </c:pt>
                <c:pt idx="74">
                  <c:v>5.1100000000000003</c:v>
                </c:pt>
                <c:pt idx="75">
                  <c:v>5.18</c:v>
                </c:pt>
                <c:pt idx="76">
                  <c:v>5.25</c:v>
                </c:pt>
                <c:pt idx="77">
                  <c:v>5.32</c:v>
                </c:pt>
                <c:pt idx="78">
                  <c:v>5.39</c:v>
                </c:pt>
                <c:pt idx="79">
                  <c:v>5.46</c:v>
                </c:pt>
                <c:pt idx="80">
                  <c:v>5.54</c:v>
                </c:pt>
                <c:pt idx="81">
                  <c:v>5.6</c:v>
                </c:pt>
                <c:pt idx="82">
                  <c:v>5.67</c:v>
                </c:pt>
                <c:pt idx="83">
                  <c:v>5.74</c:v>
                </c:pt>
                <c:pt idx="84">
                  <c:v>5.81</c:v>
                </c:pt>
                <c:pt idx="85">
                  <c:v>5.89</c:v>
                </c:pt>
                <c:pt idx="86">
                  <c:v>5.96</c:v>
                </c:pt>
                <c:pt idx="87">
                  <c:v>6.02</c:v>
                </c:pt>
                <c:pt idx="88">
                  <c:v>6.09</c:v>
                </c:pt>
                <c:pt idx="89">
                  <c:v>6.16</c:v>
                </c:pt>
                <c:pt idx="90">
                  <c:v>6.24</c:v>
                </c:pt>
                <c:pt idx="91">
                  <c:v>6.31</c:v>
                </c:pt>
                <c:pt idx="92">
                  <c:v>6.38</c:v>
                </c:pt>
                <c:pt idx="93">
                  <c:v>6.45</c:v>
                </c:pt>
                <c:pt idx="94">
                  <c:v>6.52</c:v>
                </c:pt>
                <c:pt idx="95">
                  <c:v>6.59</c:v>
                </c:pt>
                <c:pt idx="96">
                  <c:v>6.66</c:v>
                </c:pt>
                <c:pt idx="97">
                  <c:v>6.73</c:v>
                </c:pt>
                <c:pt idx="98">
                  <c:v>6.8</c:v>
                </c:pt>
                <c:pt idx="99">
                  <c:v>6.87</c:v>
                </c:pt>
                <c:pt idx="100">
                  <c:v>6.94</c:v>
                </c:pt>
                <c:pt idx="101">
                  <c:v>7.01</c:v>
                </c:pt>
                <c:pt idx="102">
                  <c:v>7.08</c:v>
                </c:pt>
                <c:pt idx="103">
                  <c:v>7.15</c:v>
                </c:pt>
                <c:pt idx="104">
                  <c:v>7.22</c:v>
                </c:pt>
                <c:pt idx="105">
                  <c:v>7.29</c:v>
                </c:pt>
                <c:pt idx="106">
                  <c:v>7.36</c:v>
                </c:pt>
                <c:pt idx="107">
                  <c:v>7.43</c:v>
                </c:pt>
                <c:pt idx="108">
                  <c:v>7.5</c:v>
                </c:pt>
                <c:pt idx="109">
                  <c:v>7.57</c:v>
                </c:pt>
                <c:pt idx="110">
                  <c:v>7.64</c:v>
                </c:pt>
                <c:pt idx="111">
                  <c:v>7.71</c:v>
                </c:pt>
                <c:pt idx="112">
                  <c:v>7.78</c:v>
                </c:pt>
                <c:pt idx="113">
                  <c:v>7.85</c:v>
                </c:pt>
                <c:pt idx="114">
                  <c:v>7.92</c:v>
                </c:pt>
                <c:pt idx="115">
                  <c:v>7.99</c:v>
                </c:pt>
                <c:pt idx="116">
                  <c:v>8.06</c:v>
                </c:pt>
                <c:pt idx="117">
                  <c:v>8.1300000000000008</c:v>
                </c:pt>
                <c:pt idx="118">
                  <c:v>8.1999999999999993</c:v>
                </c:pt>
                <c:pt idx="119">
                  <c:v>8.27</c:v>
                </c:pt>
                <c:pt idx="120">
                  <c:v>8.34</c:v>
                </c:pt>
                <c:pt idx="121">
                  <c:v>8.41</c:v>
                </c:pt>
                <c:pt idx="122">
                  <c:v>8.48</c:v>
                </c:pt>
                <c:pt idx="123">
                  <c:v>8.5500000000000007</c:v>
                </c:pt>
                <c:pt idx="124">
                  <c:v>8.6199999999999992</c:v>
                </c:pt>
                <c:pt idx="125">
                  <c:v>8.69</c:v>
                </c:pt>
                <c:pt idx="126">
                  <c:v>8.76</c:v>
                </c:pt>
                <c:pt idx="127">
                  <c:v>8.83</c:v>
                </c:pt>
                <c:pt idx="128">
                  <c:v>8.9</c:v>
                </c:pt>
                <c:pt idx="129">
                  <c:v>8.9700000000000006</c:v>
                </c:pt>
                <c:pt idx="130">
                  <c:v>9.0399999999999991</c:v>
                </c:pt>
                <c:pt idx="131">
                  <c:v>9.11</c:v>
                </c:pt>
                <c:pt idx="132">
                  <c:v>9.18</c:v>
                </c:pt>
                <c:pt idx="133">
                  <c:v>9.25</c:v>
                </c:pt>
                <c:pt idx="134">
                  <c:v>9.32</c:v>
                </c:pt>
                <c:pt idx="135">
                  <c:v>9.39</c:v>
                </c:pt>
                <c:pt idx="136">
                  <c:v>9.4600000000000009</c:v>
                </c:pt>
                <c:pt idx="137">
                  <c:v>9.5299999999999994</c:v>
                </c:pt>
                <c:pt idx="138">
                  <c:v>9.6</c:v>
                </c:pt>
                <c:pt idx="139">
                  <c:v>9.67</c:v>
                </c:pt>
                <c:pt idx="140">
                  <c:v>9.74</c:v>
                </c:pt>
                <c:pt idx="141">
                  <c:v>9.81</c:v>
                </c:pt>
                <c:pt idx="142">
                  <c:v>9.8800000000000008</c:v>
                </c:pt>
                <c:pt idx="143">
                  <c:v>9.9499999999999993</c:v>
                </c:pt>
              </c:numCache>
            </c:numRef>
          </c:xVal>
          <c:yVal>
            <c:numRef>
              <c:f>'45 Eq'!$B$3:$B$146</c:f>
              <c:numCache>
                <c:formatCode>General</c:formatCode>
                <c:ptCount val="144"/>
                <c:pt idx="0">
                  <c:v>10.72</c:v>
                </c:pt>
                <c:pt idx="1">
                  <c:v>10.72</c:v>
                </c:pt>
                <c:pt idx="2">
                  <c:v>10.72</c:v>
                </c:pt>
                <c:pt idx="3">
                  <c:v>10.72</c:v>
                </c:pt>
                <c:pt idx="4">
                  <c:v>10.72</c:v>
                </c:pt>
                <c:pt idx="5">
                  <c:v>10.72</c:v>
                </c:pt>
                <c:pt idx="6">
                  <c:v>10.72</c:v>
                </c:pt>
                <c:pt idx="7">
                  <c:v>10.72</c:v>
                </c:pt>
                <c:pt idx="8">
                  <c:v>10.72</c:v>
                </c:pt>
                <c:pt idx="9">
                  <c:v>10.72</c:v>
                </c:pt>
                <c:pt idx="10">
                  <c:v>10.72</c:v>
                </c:pt>
                <c:pt idx="11">
                  <c:v>10.6</c:v>
                </c:pt>
                <c:pt idx="12">
                  <c:v>10.72</c:v>
                </c:pt>
                <c:pt idx="13">
                  <c:v>10.72</c:v>
                </c:pt>
                <c:pt idx="14">
                  <c:v>10.72</c:v>
                </c:pt>
                <c:pt idx="15">
                  <c:v>10.72</c:v>
                </c:pt>
                <c:pt idx="16">
                  <c:v>10.72</c:v>
                </c:pt>
                <c:pt idx="17">
                  <c:v>10.72</c:v>
                </c:pt>
                <c:pt idx="18">
                  <c:v>10.6</c:v>
                </c:pt>
                <c:pt idx="19">
                  <c:v>10.6</c:v>
                </c:pt>
                <c:pt idx="20">
                  <c:v>10.5</c:v>
                </c:pt>
                <c:pt idx="21">
                  <c:v>10.28</c:v>
                </c:pt>
                <c:pt idx="22">
                  <c:v>9.9499999999999993</c:v>
                </c:pt>
                <c:pt idx="23">
                  <c:v>9.51</c:v>
                </c:pt>
                <c:pt idx="24">
                  <c:v>9.18</c:v>
                </c:pt>
                <c:pt idx="25">
                  <c:v>8.74</c:v>
                </c:pt>
                <c:pt idx="26">
                  <c:v>8.19</c:v>
                </c:pt>
                <c:pt idx="27">
                  <c:v>7.85</c:v>
                </c:pt>
                <c:pt idx="28">
                  <c:v>7.52</c:v>
                </c:pt>
                <c:pt idx="29">
                  <c:v>7.3</c:v>
                </c:pt>
                <c:pt idx="30">
                  <c:v>6.97</c:v>
                </c:pt>
                <c:pt idx="31">
                  <c:v>6.84</c:v>
                </c:pt>
                <c:pt idx="32">
                  <c:v>6.74</c:v>
                </c:pt>
                <c:pt idx="33">
                  <c:v>6.74</c:v>
                </c:pt>
                <c:pt idx="34">
                  <c:v>6.62</c:v>
                </c:pt>
                <c:pt idx="35">
                  <c:v>6.74</c:v>
                </c:pt>
                <c:pt idx="36">
                  <c:v>6.74</c:v>
                </c:pt>
                <c:pt idx="37">
                  <c:v>6.84</c:v>
                </c:pt>
                <c:pt idx="38">
                  <c:v>6.97</c:v>
                </c:pt>
                <c:pt idx="39">
                  <c:v>6.97</c:v>
                </c:pt>
                <c:pt idx="40">
                  <c:v>7.19</c:v>
                </c:pt>
                <c:pt idx="41">
                  <c:v>7.3</c:v>
                </c:pt>
                <c:pt idx="42">
                  <c:v>7.4</c:v>
                </c:pt>
                <c:pt idx="43">
                  <c:v>7.62</c:v>
                </c:pt>
                <c:pt idx="44">
                  <c:v>7.74</c:v>
                </c:pt>
                <c:pt idx="45">
                  <c:v>7.85</c:v>
                </c:pt>
                <c:pt idx="46">
                  <c:v>8.07</c:v>
                </c:pt>
                <c:pt idx="47">
                  <c:v>8.07</c:v>
                </c:pt>
                <c:pt idx="48">
                  <c:v>8.19</c:v>
                </c:pt>
                <c:pt idx="49">
                  <c:v>8.19</c:v>
                </c:pt>
                <c:pt idx="50">
                  <c:v>8.19</c:v>
                </c:pt>
                <c:pt idx="51">
                  <c:v>8.19</c:v>
                </c:pt>
                <c:pt idx="52">
                  <c:v>8.19</c:v>
                </c:pt>
                <c:pt idx="53">
                  <c:v>8.2899999999999991</c:v>
                </c:pt>
                <c:pt idx="54">
                  <c:v>8.19</c:v>
                </c:pt>
                <c:pt idx="55">
                  <c:v>8.2899999999999991</c:v>
                </c:pt>
                <c:pt idx="56">
                  <c:v>8.2899999999999991</c:v>
                </c:pt>
                <c:pt idx="57">
                  <c:v>8.2899999999999991</c:v>
                </c:pt>
                <c:pt idx="58">
                  <c:v>8.2899999999999991</c:v>
                </c:pt>
                <c:pt idx="59">
                  <c:v>8.19</c:v>
                </c:pt>
                <c:pt idx="60">
                  <c:v>8.2899999999999991</c:v>
                </c:pt>
                <c:pt idx="61">
                  <c:v>8.19</c:v>
                </c:pt>
                <c:pt idx="62">
                  <c:v>8.2899999999999991</c:v>
                </c:pt>
                <c:pt idx="63">
                  <c:v>8.39</c:v>
                </c:pt>
                <c:pt idx="64">
                  <c:v>8.74</c:v>
                </c:pt>
                <c:pt idx="65">
                  <c:v>9.2799999999999994</c:v>
                </c:pt>
                <c:pt idx="66">
                  <c:v>9.83</c:v>
                </c:pt>
                <c:pt idx="67">
                  <c:v>10.6</c:v>
                </c:pt>
                <c:pt idx="68">
                  <c:v>11.27</c:v>
                </c:pt>
                <c:pt idx="69">
                  <c:v>11.82</c:v>
                </c:pt>
                <c:pt idx="70">
                  <c:v>12.16</c:v>
                </c:pt>
                <c:pt idx="71">
                  <c:v>12.37</c:v>
                </c:pt>
                <c:pt idx="72">
                  <c:v>12.37</c:v>
                </c:pt>
                <c:pt idx="73">
                  <c:v>12.37</c:v>
                </c:pt>
                <c:pt idx="74">
                  <c:v>12.37</c:v>
                </c:pt>
                <c:pt idx="75">
                  <c:v>12.37</c:v>
                </c:pt>
                <c:pt idx="76">
                  <c:v>12.37</c:v>
                </c:pt>
                <c:pt idx="77">
                  <c:v>12.26</c:v>
                </c:pt>
                <c:pt idx="78">
                  <c:v>12.26</c:v>
                </c:pt>
                <c:pt idx="79">
                  <c:v>12.16</c:v>
                </c:pt>
                <c:pt idx="80">
                  <c:v>12.04</c:v>
                </c:pt>
                <c:pt idx="81">
                  <c:v>11.82</c:v>
                </c:pt>
                <c:pt idx="82">
                  <c:v>11.71</c:v>
                </c:pt>
                <c:pt idx="83">
                  <c:v>11.49</c:v>
                </c:pt>
                <c:pt idx="84">
                  <c:v>11.27</c:v>
                </c:pt>
                <c:pt idx="85">
                  <c:v>11.05</c:v>
                </c:pt>
                <c:pt idx="86">
                  <c:v>10.82</c:v>
                </c:pt>
                <c:pt idx="87">
                  <c:v>10.72</c:v>
                </c:pt>
                <c:pt idx="88">
                  <c:v>10.5</c:v>
                </c:pt>
                <c:pt idx="89">
                  <c:v>10.39</c:v>
                </c:pt>
                <c:pt idx="90">
                  <c:v>10.28</c:v>
                </c:pt>
                <c:pt idx="91">
                  <c:v>10.17</c:v>
                </c:pt>
                <c:pt idx="92">
                  <c:v>10.17</c:v>
                </c:pt>
                <c:pt idx="93">
                  <c:v>10.050000000000001</c:v>
                </c:pt>
                <c:pt idx="94">
                  <c:v>10.050000000000001</c:v>
                </c:pt>
                <c:pt idx="95">
                  <c:v>10.050000000000001</c:v>
                </c:pt>
                <c:pt idx="96">
                  <c:v>10.050000000000001</c:v>
                </c:pt>
                <c:pt idx="97">
                  <c:v>10.050000000000001</c:v>
                </c:pt>
                <c:pt idx="98">
                  <c:v>10.050000000000001</c:v>
                </c:pt>
                <c:pt idx="99">
                  <c:v>10.050000000000001</c:v>
                </c:pt>
                <c:pt idx="100">
                  <c:v>10.17</c:v>
                </c:pt>
                <c:pt idx="101">
                  <c:v>10.050000000000001</c:v>
                </c:pt>
                <c:pt idx="102">
                  <c:v>10.17</c:v>
                </c:pt>
                <c:pt idx="103">
                  <c:v>10.050000000000001</c:v>
                </c:pt>
                <c:pt idx="104">
                  <c:v>10.17</c:v>
                </c:pt>
                <c:pt idx="105">
                  <c:v>10.050000000000001</c:v>
                </c:pt>
                <c:pt idx="106">
                  <c:v>10.17</c:v>
                </c:pt>
                <c:pt idx="107">
                  <c:v>10.050000000000001</c:v>
                </c:pt>
                <c:pt idx="108">
                  <c:v>10.050000000000001</c:v>
                </c:pt>
                <c:pt idx="109">
                  <c:v>9.83</c:v>
                </c:pt>
                <c:pt idx="110">
                  <c:v>9.39</c:v>
                </c:pt>
                <c:pt idx="111">
                  <c:v>8.9600000000000009</c:v>
                </c:pt>
                <c:pt idx="112">
                  <c:v>8.2899999999999991</c:v>
                </c:pt>
                <c:pt idx="113">
                  <c:v>7.74</c:v>
                </c:pt>
                <c:pt idx="114">
                  <c:v>7.3</c:v>
                </c:pt>
                <c:pt idx="115">
                  <c:v>6.84</c:v>
                </c:pt>
                <c:pt idx="116">
                  <c:v>6.62</c:v>
                </c:pt>
                <c:pt idx="117">
                  <c:v>6.51</c:v>
                </c:pt>
                <c:pt idx="118">
                  <c:v>6.51</c:v>
                </c:pt>
                <c:pt idx="119">
                  <c:v>6.51</c:v>
                </c:pt>
                <c:pt idx="120">
                  <c:v>6.62</c:v>
                </c:pt>
                <c:pt idx="121">
                  <c:v>6.51</c:v>
                </c:pt>
                <c:pt idx="122">
                  <c:v>6.51</c:v>
                </c:pt>
                <c:pt idx="123">
                  <c:v>6.51</c:v>
                </c:pt>
                <c:pt idx="124">
                  <c:v>6.62</c:v>
                </c:pt>
                <c:pt idx="125">
                  <c:v>6.74</c:v>
                </c:pt>
                <c:pt idx="126">
                  <c:v>6.97</c:v>
                </c:pt>
                <c:pt idx="127">
                  <c:v>7.19</c:v>
                </c:pt>
                <c:pt idx="128">
                  <c:v>7.4</c:v>
                </c:pt>
                <c:pt idx="129">
                  <c:v>7.52</c:v>
                </c:pt>
                <c:pt idx="130">
                  <c:v>7.85</c:v>
                </c:pt>
                <c:pt idx="131">
                  <c:v>7.97</c:v>
                </c:pt>
                <c:pt idx="132">
                  <c:v>8.07</c:v>
                </c:pt>
                <c:pt idx="133">
                  <c:v>8.2899999999999991</c:v>
                </c:pt>
                <c:pt idx="134">
                  <c:v>8.39</c:v>
                </c:pt>
                <c:pt idx="135">
                  <c:v>8.39</c:v>
                </c:pt>
                <c:pt idx="136">
                  <c:v>8.51</c:v>
                </c:pt>
                <c:pt idx="137">
                  <c:v>8.51</c:v>
                </c:pt>
                <c:pt idx="138">
                  <c:v>8.6199999999999992</c:v>
                </c:pt>
                <c:pt idx="139">
                  <c:v>8.51</c:v>
                </c:pt>
                <c:pt idx="140">
                  <c:v>8.51</c:v>
                </c:pt>
                <c:pt idx="141">
                  <c:v>8.51</c:v>
                </c:pt>
                <c:pt idx="142">
                  <c:v>8.51</c:v>
                </c:pt>
                <c:pt idx="143">
                  <c:v>8.51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7-4E0D-BCE3-54531D04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</c:v>
                </c:pt>
                <c:pt idx="32">
                  <c:v>2.17</c:v>
                </c:pt>
                <c:pt idx="33">
                  <c:v>2.2400000000000002</c:v>
                </c:pt>
                <c:pt idx="34">
                  <c:v>2.31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2.59</c:v>
                </c:pt>
                <c:pt idx="39">
                  <c:v>2.66</c:v>
                </c:pt>
                <c:pt idx="40">
                  <c:v>2.73</c:v>
                </c:pt>
                <c:pt idx="41">
                  <c:v>2.8</c:v>
                </c:pt>
                <c:pt idx="42">
                  <c:v>2.87</c:v>
                </c:pt>
                <c:pt idx="43">
                  <c:v>2.94</c:v>
                </c:pt>
                <c:pt idx="44">
                  <c:v>3.01</c:v>
                </c:pt>
                <c:pt idx="45">
                  <c:v>3.08</c:v>
                </c:pt>
                <c:pt idx="46">
                  <c:v>3.15</c:v>
                </c:pt>
                <c:pt idx="47">
                  <c:v>3.22</c:v>
                </c:pt>
                <c:pt idx="48">
                  <c:v>3.29</c:v>
                </c:pt>
                <c:pt idx="49">
                  <c:v>3.36</c:v>
                </c:pt>
                <c:pt idx="50">
                  <c:v>3.43</c:v>
                </c:pt>
                <c:pt idx="51">
                  <c:v>3.5</c:v>
                </c:pt>
                <c:pt idx="52">
                  <c:v>3.57</c:v>
                </c:pt>
                <c:pt idx="53">
                  <c:v>3.64</c:v>
                </c:pt>
                <c:pt idx="54">
                  <c:v>3.71</c:v>
                </c:pt>
                <c:pt idx="55">
                  <c:v>3.78</c:v>
                </c:pt>
                <c:pt idx="56">
                  <c:v>3.85</c:v>
                </c:pt>
                <c:pt idx="57">
                  <c:v>3.92</c:v>
                </c:pt>
                <c:pt idx="58">
                  <c:v>3.99</c:v>
                </c:pt>
                <c:pt idx="59">
                  <c:v>4.0599999999999996</c:v>
                </c:pt>
                <c:pt idx="60">
                  <c:v>4.13</c:v>
                </c:pt>
                <c:pt idx="61">
                  <c:v>4.2</c:v>
                </c:pt>
                <c:pt idx="62">
                  <c:v>4.2699999999999996</c:v>
                </c:pt>
                <c:pt idx="63">
                  <c:v>4.34</c:v>
                </c:pt>
                <c:pt idx="64">
                  <c:v>4.41</c:v>
                </c:pt>
                <c:pt idx="65">
                  <c:v>4.4800000000000004</c:v>
                </c:pt>
                <c:pt idx="66">
                  <c:v>4.55</c:v>
                </c:pt>
                <c:pt idx="67">
                  <c:v>4.62</c:v>
                </c:pt>
                <c:pt idx="68">
                  <c:v>4.6900000000000004</c:v>
                </c:pt>
                <c:pt idx="69">
                  <c:v>4.76</c:v>
                </c:pt>
                <c:pt idx="70">
                  <c:v>4.83</c:v>
                </c:pt>
                <c:pt idx="71">
                  <c:v>4.9000000000000004</c:v>
                </c:pt>
                <c:pt idx="72">
                  <c:v>4.97</c:v>
                </c:pt>
                <c:pt idx="73">
                  <c:v>5.04</c:v>
                </c:pt>
                <c:pt idx="74">
                  <c:v>5.1100000000000003</c:v>
                </c:pt>
                <c:pt idx="75">
                  <c:v>5.18</c:v>
                </c:pt>
                <c:pt idx="76">
                  <c:v>5.25</c:v>
                </c:pt>
                <c:pt idx="77">
                  <c:v>5.32</c:v>
                </c:pt>
                <c:pt idx="78">
                  <c:v>5.39</c:v>
                </c:pt>
                <c:pt idx="79">
                  <c:v>5.46</c:v>
                </c:pt>
                <c:pt idx="80">
                  <c:v>5.53</c:v>
                </c:pt>
                <c:pt idx="81">
                  <c:v>5.6</c:v>
                </c:pt>
                <c:pt idx="82">
                  <c:v>5.67</c:v>
                </c:pt>
                <c:pt idx="83">
                  <c:v>5.74</c:v>
                </c:pt>
                <c:pt idx="84">
                  <c:v>5.81</c:v>
                </c:pt>
                <c:pt idx="85">
                  <c:v>5.88</c:v>
                </c:pt>
                <c:pt idx="86">
                  <c:v>5.95</c:v>
                </c:pt>
                <c:pt idx="87">
                  <c:v>6.02</c:v>
                </c:pt>
                <c:pt idx="88">
                  <c:v>6.09</c:v>
                </c:pt>
                <c:pt idx="89">
                  <c:v>6.16</c:v>
                </c:pt>
                <c:pt idx="90">
                  <c:v>6.23</c:v>
                </c:pt>
                <c:pt idx="91">
                  <c:v>6.3</c:v>
                </c:pt>
                <c:pt idx="92">
                  <c:v>6.37</c:v>
                </c:pt>
                <c:pt idx="93">
                  <c:v>6.44</c:v>
                </c:pt>
                <c:pt idx="94">
                  <c:v>6.51</c:v>
                </c:pt>
                <c:pt idx="95">
                  <c:v>6.58</c:v>
                </c:pt>
                <c:pt idx="96">
                  <c:v>6.65</c:v>
                </c:pt>
                <c:pt idx="97">
                  <c:v>6.72</c:v>
                </c:pt>
                <c:pt idx="98">
                  <c:v>6.79</c:v>
                </c:pt>
                <c:pt idx="99">
                  <c:v>6.86</c:v>
                </c:pt>
                <c:pt idx="100">
                  <c:v>6.93</c:v>
                </c:pt>
                <c:pt idx="101">
                  <c:v>7</c:v>
                </c:pt>
                <c:pt idx="102">
                  <c:v>7.07</c:v>
                </c:pt>
                <c:pt idx="103">
                  <c:v>7.14</c:v>
                </c:pt>
                <c:pt idx="104">
                  <c:v>7.21</c:v>
                </c:pt>
                <c:pt idx="105">
                  <c:v>7.28</c:v>
                </c:pt>
                <c:pt idx="106">
                  <c:v>7.35</c:v>
                </c:pt>
                <c:pt idx="107">
                  <c:v>7.42</c:v>
                </c:pt>
                <c:pt idx="108">
                  <c:v>7.49</c:v>
                </c:pt>
                <c:pt idx="109">
                  <c:v>7.56</c:v>
                </c:pt>
                <c:pt idx="110">
                  <c:v>7.63</c:v>
                </c:pt>
                <c:pt idx="111">
                  <c:v>7.7</c:v>
                </c:pt>
                <c:pt idx="112">
                  <c:v>7.77</c:v>
                </c:pt>
                <c:pt idx="113">
                  <c:v>7.84</c:v>
                </c:pt>
                <c:pt idx="114">
                  <c:v>7.91</c:v>
                </c:pt>
                <c:pt idx="115">
                  <c:v>7.98</c:v>
                </c:pt>
                <c:pt idx="116">
                  <c:v>8.0500000000000007</c:v>
                </c:pt>
                <c:pt idx="117">
                  <c:v>8.1199999999999992</c:v>
                </c:pt>
                <c:pt idx="118">
                  <c:v>8.19</c:v>
                </c:pt>
                <c:pt idx="119">
                  <c:v>8.26</c:v>
                </c:pt>
                <c:pt idx="120">
                  <c:v>8.33</c:v>
                </c:pt>
                <c:pt idx="121">
                  <c:v>8.4</c:v>
                </c:pt>
                <c:pt idx="122">
                  <c:v>8.4700000000000006</c:v>
                </c:pt>
                <c:pt idx="123">
                  <c:v>8.5399999999999991</c:v>
                </c:pt>
                <c:pt idx="124">
                  <c:v>8.61</c:v>
                </c:pt>
                <c:pt idx="125">
                  <c:v>8.68</c:v>
                </c:pt>
                <c:pt idx="126">
                  <c:v>8.75</c:v>
                </c:pt>
                <c:pt idx="127">
                  <c:v>8.82</c:v>
                </c:pt>
                <c:pt idx="128">
                  <c:v>8.89</c:v>
                </c:pt>
                <c:pt idx="129">
                  <c:v>8.9600000000000009</c:v>
                </c:pt>
                <c:pt idx="130">
                  <c:v>9.0299999999999994</c:v>
                </c:pt>
                <c:pt idx="131">
                  <c:v>9.1</c:v>
                </c:pt>
                <c:pt idx="132">
                  <c:v>9.17</c:v>
                </c:pt>
                <c:pt idx="133">
                  <c:v>9.24</c:v>
                </c:pt>
                <c:pt idx="134">
                  <c:v>9.31</c:v>
                </c:pt>
                <c:pt idx="135">
                  <c:v>9.3800000000000008</c:v>
                </c:pt>
                <c:pt idx="136">
                  <c:v>9.4499999999999993</c:v>
                </c:pt>
                <c:pt idx="137">
                  <c:v>9.52</c:v>
                </c:pt>
                <c:pt idx="138">
                  <c:v>9.59</c:v>
                </c:pt>
                <c:pt idx="139">
                  <c:v>9.66</c:v>
                </c:pt>
                <c:pt idx="140">
                  <c:v>9.73</c:v>
                </c:pt>
                <c:pt idx="141">
                  <c:v>9.8000000000000007</c:v>
                </c:pt>
                <c:pt idx="142">
                  <c:v>9.8699999999999992</c:v>
                </c:pt>
                <c:pt idx="143">
                  <c:v>9.94</c:v>
                </c:pt>
              </c:numCache>
            </c:numRef>
          </c:xVal>
          <c:yVal>
            <c:numRef>
              <c:f>'50 Eq'!$B$3:$B$146</c:f>
              <c:numCache>
                <c:formatCode>General</c:formatCode>
                <c:ptCount val="144"/>
                <c:pt idx="0">
                  <c:v>5.85</c:v>
                </c:pt>
                <c:pt idx="1">
                  <c:v>5.74</c:v>
                </c:pt>
                <c:pt idx="2">
                  <c:v>5.85</c:v>
                </c:pt>
                <c:pt idx="3">
                  <c:v>5.74</c:v>
                </c:pt>
                <c:pt idx="4">
                  <c:v>5.74</c:v>
                </c:pt>
                <c:pt idx="5">
                  <c:v>5.85</c:v>
                </c:pt>
                <c:pt idx="6">
                  <c:v>5.74</c:v>
                </c:pt>
                <c:pt idx="7">
                  <c:v>5.85</c:v>
                </c:pt>
                <c:pt idx="8">
                  <c:v>5.74</c:v>
                </c:pt>
                <c:pt idx="9">
                  <c:v>5.74</c:v>
                </c:pt>
                <c:pt idx="10">
                  <c:v>5.74</c:v>
                </c:pt>
                <c:pt idx="11">
                  <c:v>5.74</c:v>
                </c:pt>
                <c:pt idx="12">
                  <c:v>5.74</c:v>
                </c:pt>
                <c:pt idx="13">
                  <c:v>5.85</c:v>
                </c:pt>
                <c:pt idx="14">
                  <c:v>5.74</c:v>
                </c:pt>
                <c:pt idx="15">
                  <c:v>5.74</c:v>
                </c:pt>
                <c:pt idx="16">
                  <c:v>5.74</c:v>
                </c:pt>
                <c:pt idx="17">
                  <c:v>5.74</c:v>
                </c:pt>
                <c:pt idx="18">
                  <c:v>5.85</c:v>
                </c:pt>
                <c:pt idx="19">
                  <c:v>5.74</c:v>
                </c:pt>
                <c:pt idx="20">
                  <c:v>5.74</c:v>
                </c:pt>
                <c:pt idx="21">
                  <c:v>5.74</c:v>
                </c:pt>
                <c:pt idx="22">
                  <c:v>5.74</c:v>
                </c:pt>
                <c:pt idx="23">
                  <c:v>5.74</c:v>
                </c:pt>
                <c:pt idx="24">
                  <c:v>5.74</c:v>
                </c:pt>
                <c:pt idx="25">
                  <c:v>5.74</c:v>
                </c:pt>
                <c:pt idx="26">
                  <c:v>5.74</c:v>
                </c:pt>
                <c:pt idx="27">
                  <c:v>5.85</c:v>
                </c:pt>
                <c:pt idx="28">
                  <c:v>5.74</c:v>
                </c:pt>
                <c:pt idx="29">
                  <c:v>5.41</c:v>
                </c:pt>
                <c:pt idx="30">
                  <c:v>5.19</c:v>
                </c:pt>
                <c:pt idx="31">
                  <c:v>4.74</c:v>
                </c:pt>
                <c:pt idx="32">
                  <c:v>4.42</c:v>
                </c:pt>
                <c:pt idx="33">
                  <c:v>4.09</c:v>
                </c:pt>
                <c:pt idx="34">
                  <c:v>3.75</c:v>
                </c:pt>
                <c:pt idx="35">
                  <c:v>3.54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3.42</c:v>
                </c:pt>
                <c:pt idx="42">
                  <c:v>3.42</c:v>
                </c:pt>
                <c:pt idx="43">
                  <c:v>3.54</c:v>
                </c:pt>
                <c:pt idx="44">
                  <c:v>3.54</c:v>
                </c:pt>
                <c:pt idx="45">
                  <c:v>3.65</c:v>
                </c:pt>
                <c:pt idx="46">
                  <c:v>3.75</c:v>
                </c:pt>
                <c:pt idx="47">
                  <c:v>3.97</c:v>
                </c:pt>
                <c:pt idx="48">
                  <c:v>4.09</c:v>
                </c:pt>
                <c:pt idx="49">
                  <c:v>4.09</c:v>
                </c:pt>
                <c:pt idx="50">
                  <c:v>4.1900000000000004</c:v>
                </c:pt>
                <c:pt idx="51">
                  <c:v>4.3099999999999996</c:v>
                </c:pt>
                <c:pt idx="52">
                  <c:v>4.3099999999999996</c:v>
                </c:pt>
                <c:pt idx="53">
                  <c:v>4.3099999999999996</c:v>
                </c:pt>
                <c:pt idx="54">
                  <c:v>4.42</c:v>
                </c:pt>
                <c:pt idx="55">
                  <c:v>4.42</c:v>
                </c:pt>
                <c:pt idx="56">
                  <c:v>4.42</c:v>
                </c:pt>
                <c:pt idx="57">
                  <c:v>4.42</c:v>
                </c:pt>
                <c:pt idx="58">
                  <c:v>4.42</c:v>
                </c:pt>
                <c:pt idx="59">
                  <c:v>4.42</c:v>
                </c:pt>
                <c:pt idx="60">
                  <c:v>4.42</c:v>
                </c:pt>
                <c:pt idx="61">
                  <c:v>4.3099999999999996</c:v>
                </c:pt>
                <c:pt idx="62">
                  <c:v>4.42</c:v>
                </c:pt>
                <c:pt idx="63">
                  <c:v>4.42</c:v>
                </c:pt>
                <c:pt idx="64">
                  <c:v>4.42</c:v>
                </c:pt>
                <c:pt idx="65">
                  <c:v>4.42</c:v>
                </c:pt>
                <c:pt idx="66">
                  <c:v>4.42</c:v>
                </c:pt>
                <c:pt idx="67">
                  <c:v>4.42</c:v>
                </c:pt>
                <c:pt idx="68">
                  <c:v>4.3099999999999996</c:v>
                </c:pt>
                <c:pt idx="69">
                  <c:v>4.42</c:v>
                </c:pt>
                <c:pt idx="70">
                  <c:v>4.42</c:v>
                </c:pt>
                <c:pt idx="71">
                  <c:v>4.42</c:v>
                </c:pt>
                <c:pt idx="72">
                  <c:v>4.42</c:v>
                </c:pt>
                <c:pt idx="73">
                  <c:v>4.42</c:v>
                </c:pt>
                <c:pt idx="74">
                  <c:v>4.42</c:v>
                </c:pt>
                <c:pt idx="75">
                  <c:v>4.42</c:v>
                </c:pt>
                <c:pt idx="76">
                  <c:v>4.42</c:v>
                </c:pt>
                <c:pt idx="77">
                  <c:v>4.42</c:v>
                </c:pt>
                <c:pt idx="78">
                  <c:v>4.42</c:v>
                </c:pt>
                <c:pt idx="79">
                  <c:v>4.53</c:v>
                </c:pt>
                <c:pt idx="80">
                  <c:v>4.74</c:v>
                </c:pt>
                <c:pt idx="81">
                  <c:v>5.19</c:v>
                </c:pt>
                <c:pt idx="82">
                  <c:v>5.74</c:v>
                </c:pt>
                <c:pt idx="83">
                  <c:v>6.18</c:v>
                </c:pt>
                <c:pt idx="84">
                  <c:v>6.74</c:v>
                </c:pt>
                <c:pt idx="85">
                  <c:v>7.19</c:v>
                </c:pt>
                <c:pt idx="86">
                  <c:v>7.62</c:v>
                </c:pt>
                <c:pt idx="87">
                  <c:v>7.74</c:v>
                </c:pt>
                <c:pt idx="88">
                  <c:v>7.85</c:v>
                </c:pt>
                <c:pt idx="89">
                  <c:v>7.97</c:v>
                </c:pt>
                <c:pt idx="90">
                  <c:v>7.97</c:v>
                </c:pt>
                <c:pt idx="91">
                  <c:v>7.97</c:v>
                </c:pt>
                <c:pt idx="92">
                  <c:v>7.97</c:v>
                </c:pt>
                <c:pt idx="93">
                  <c:v>7.85</c:v>
                </c:pt>
                <c:pt idx="94">
                  <c:v>7.74</c:v>
                </c:pt>
                <c:pt idx="95">
                  <c:v>7.52</c:v>
                </c:pt>
                <c:pt idx="96">
                  <c:v>7.52</c:v>
                </c:pt>
                <c:pt idx="97">
                  <c:v>7.19</c:v>
                </c:pt>
                <c:pt idx="98">
                  <c:v>7.08</c:v>
                </c:pt>
                <c:pt idx="99">
                  <c:v>6.97</c:v>
                </c:pt>
                <c:pt idx="100">
                  <c:v>6.84</c:v>
                </c:pt>
                <c:pt idx="101">
                  <c:v>6.74</c:v>
                </c:pt>
                <c:pt idx="102">
                  <c:v>6.62</c:v>
                </c:pt>
                <c:pt idx="103">
                  <c:v>6.51</c:v>
                </c:pt>
                <c:pt idx="104">
                  <c:v>6.51</c:v>
                </c:pt>
                <c:pt idx="105">
                  <c:v>6.51</c:v>
                </c:pt>
                <c:pt idx="106">
                  <c:v>6.39</c:v>
                </c:pt>
                <c:pt idx="107">
                  <c:v>6.39</c:v>
                </c:pt>
                <c:pt idx="108">
                  <c:v>6.51</c:v>
                </c:pt>
                <c:pt idx="109">
                  <c:v>6.51</c:v>
                </c:pt>
                <c:pt idx="110">
                  <c:v>6.39</c:v>
                </c:pt>
                <c:pt idx="111">
                  <c:v>6.51</c:v>
                </c:pt>
                <c:pt idx="112">
                  <c:v>6.39</c:v>
                </c:pt>
                <c:pt idx="113">
                  <c:v>6.51</c:v>
                </c:pt>
                <c:pt idx="114">
                  <c:v>6.51</c:v>
                </c:pt>
                <c:pt idx="115">
                  <c:v>6.39</c:v>
                </c:pt>
                <c:pt idx="116">
                  <c:v>6.39</c:v>
                </c:pt>
                <c:pt idx="117">
                  <c:v>6.39</c:v>
                </c:pt>
                <c:pt idx="118">
                  <c:v>6.51</c:v>
                </c:pt>
                <c:pt idx="119">
                  <c:v>6.51</c:v>
                </c:pt>
                <c:pt idx="120">
                  <c:v>6.51</c:v>
                </c:pt>
                <c:pt idx="121">
                  <c:v>6.39</c:v>
                </c:pt>
                <c:pt idx="122">
                  <c:v>6.51</c:v>
                </c:pt>
                <c:pt idx="123">
                  <c:v>6.51</c:v>
                </c:pt>
                <c:pt idx="124">
                  <c:v>6.51</c:v>
                </c:pt>
                <c:pt idx="125">
                  <c:v>6.39</c:v>
                </c:pt>
                <c:pt idx="126">
                  <c:v>6.51</c:v>
                </c:pt>
                <c:pt idx="127">
                  <c:v>6.51</c:v>
                </c:pt>
                <c:pt idx="128">
                  <c:v>6.51</c:v>
                </c:pt>
                <c:pt idx="129">
                  <c:v>6.18</c:v>
                </c:pt>
                <c:pt idx="130">
                  <c:v>5.96</c:v>
                </c:pt>
                <c:pt idx="131">
                  <c:v>5.41</c:v>
                </c:pt>
                <c:pt idx="132">
                  <c:v>4.96</c:v>
                </c:pt>
                <c:pt idx="133">
                  <c:v>4.42</c:v>
                </c:pt>
                <c:pt idx="134">
                  <c:v>3.97</c:v>
                </c:pt>
                <c:pt idx="135">
                  <c:v>3.65</c:v>
                </c:pt>
                <c:pt idx="136">
                  <c:v>3.32</c:v>
                </c:pt>
                <c:pt idx="137">
                  <c:v>3.2</c:v>
                </c:pt>
                <c:pt idx="138">
                  <c:v>3.09</c:v>
                </c:pt>
                <c:pt idx="139">
                  <c:v>3.09</c:v>
                </c:pt>
                <c:pt idx="140">
                  <c:v>3.09</c:v>
                </c:pt>
                <c:pt idx="141">
                  <c:v>3.09</c:v>
                </c:pt>
                <c:pt idx="142">
                  <c:v>3.09</c:v>
                </c:pt>
                <c:pt idx="143">
                  <c:v>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9-4435-AD21-8816271B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 Eq'!$B$1:$B$2</c:f>
              <c:strCache>
                <c:ptCount val="2"/>
                <c:pt idx="0">
                  <c:v>Position</c:v>
                </c:pt>
                <c:pt idx="1">
                  <c:v>degres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 Eq'!$A$3:$A$146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0.42</c:v>
                </c:pt>
                <c:pt idx="8">
                  <c:v>0.49</c:v>
                </c:pt>
                <c:pt idx="9">
                  <c:v>0.56000000000000005</c:v>
                </c:pt>
                <c:pt idx="10">
                  <c:v>0.63</c:v>
                </c:pt>
                <c:pt idx="11">
                  <c:v>0.7</c:v>
                </c:pt>
                <c:pt idx="12">
                  <c:v>0.77</c:v>
                </c:pt>
                <c:pt idx="13">
                  <c:v>0.84</c:v>
                </c:pt>
                <c:pt idx="14">
                  <c:v>0.91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</c:v>
                </c:pt>
                <c:pt idx="22">
                  <c:v>1.47</c:v>
                </c:pt>
                <c:pt idx="23">
                  <c:v>1.54</c:v>
                </c:pt>
                <c:pt idx="24">
                  <c:v>1.61</c:v>
                </c:pt>
                <c:pt idx="25">
                  <c:v>1.68</c:v>
                </c:pt>
                <c:pt idx="26">
                  <c:v>1.75</c:v>
                </c:pt>
                <c:pt idx="27">
                  <c:v>1.82</c:v>
                </c:pt>
                <c:pt idx="28">
                  <c:v>1.89</c:v>
                </c:pt>
                <c:pt idx="29">
                  <c:v>1.96</c:v>
                </c:pt>
                <c:pt idx="30">
                  <c:v>2.0299999999999998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2.3199999999999998</c:v>
                </c:pt>
                <c:pt idx="35">
                  <c:v>2.39</c:v>
                </c:pt>
                <c:pt idx="36">
                  <c:v>2.46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2.67</c:v>
                </c:pt>
                <c:pt idx="40">
                  <c:v>2.74</c:v>
                </c:pt>
                <c:pt idx="41">
                  <c:v>2.81</c:v>
                </c:pt>
                <c:pt idx="42">
                  <c:v>2.88</c:v>
                </c:pt>
                <c:pt idx="43">
                  <c:v>2.95</c:v>
                </c:pt>
                <c:pt idx="44">
                  <c:v>3.02</c:v>
                </c:pt>
                <c:pt idx="45">
                  <c:v>3.09</c:v>
                </c:pt>
                <c:pt idx="46">
                  <c:v>3.16</c:v>
                </c:pt>
                <c:pt idx="47">
                  <c:v>3.23</c:v>
                </c:pt>
                <c:pt idx="48">
                  <c:v>3.3</c:v>
                </c:pt>
                <c:pt idx="49">
                  <c:v>3.37</c:v>
                </c:pt>
                <c:pt idx="50">
                  <c:v>3.44</c:v>
                </c:pt>
                <c:pt idx="51">
                  <c:v>3.51</c:v>
                </c:pt>
                <c:pt idx="52">
                  <c:v>3.58</c:v>
                </c:pt>
                <c:pt idx="53">
                  <c:v>3.65</c:v>
                </c:pt>
                <c:pt idx="54">
                  <c:v>3.72</c:v>
                </c:pt>
                <c:pt idx="55">
                  <c:v>3.79</c:v>
                </c:pt>
                <c:pt idx="56">
                  <c:v>3.86</c:v>
                </c:pt>
                <c:pt idx="57">
                  <c:v>3.93</c:v>
                </c:pt>
                <c:pt idx="58">
                  <c:v>4</c:v>
                </c:pt>
                <c:pt idx="59">
                  <c:v>4.07</c:v>
                </c:pt>
                <c:pt idx="60">
                  <c:v>4.1399999999999997</c:v>
                </c:pt>
                <c:pt idx="61">
                  <c:v>4.21</c:v>
                </c:pt>
                <c:pt idx="62">
                  <c:v>4.28</c:v>
                </c:pt>
                <c:pt idx="63">
                  <c:v>4.3499999999999996</c:v>
                </c:pt>
                <c:pt idx="64">
                  <c:v>4.42</c:v>
                </c:pt>
                <c:pt idx="65">
                  <c:v>4.49</c:v>
                </c:pt>
                <c:pt idx="66">
                  <c:v>4.5599999999999996</c:v>
                </c:pt>
                <c:pt idx="67">
                  <c:v>4.63</c:v>
                </c:pt>
                <c:pt idx="68">
                  <c:v>4.7</c:v>
                </c:pt>
                <c:pt idx="69">
                  <c:v>4.7699999999999996</c:v>
                </c:pt>
                <c:pt idx="70">
                  <c:v>4.84</c:v>
                </c:pt>
                <c:pt idx="71">
                  <c:v>4.91</c:v>
                </c:pt>
                <c:pt idx="72">
                  <c:v>4.9800000000000004</c:v>
                </c:pt>
                <c:pt idx="73">
                  <c:v>5.05</c:v>
                </c:pt>
                <c:pt idx="74">
                  <c:v>5.12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5.47</c:v>
                </c:pt>
                <c:pt idx="80">
                  <c:v>5.54</c:v>
                </c:pt>
                <c:pt idx="81">
                  <c:v>5.61</c:v>
                </c:pt>
                <c:pt idx="82">
                  <c:v>5.68</c:v>
                </c:pt>
                <c:pt idx="83">
                  <c:v>5.75</c:v>
                </c:pt>
                <c:pt idx="84">
                  <c:v>5.82</c:v>
                </c:pt>
                <c:pt idx="85">
                  <c:v>5.89</c:v>
                </c:pt>
                <c:pt idx="86">
                  <c:v>5.96</c:v>
                </c:pt>
                <c:pt idx="87">
                  <c:v>6.04</c:v>
                </c:pt>
                <c:pt idx="88">
                  <c:v>6.11</c:v>
                </c:pt>
                <c:pt idx="89">
                  <c:v>6.18</c:v>
                </c:pt>
                <c:pt idx="90">
                  <c:v>6.25</c:v>
                </c:pt>
                <c:pt idx="91">
                  <c:v>6.32</c:v>
                </c:pt>
                <c:pt idx="92">
                  <c:v>6.39</c:v>
                </c:pt>
                <c:pt idx="93">
                  <c:v>6.46</c:v>
                </c:pt>
                <c:pt idx="94">
                  <c:v>6.53</c:v>
                </c:pt>
                <c:pt idx="95">
                  <c:v>6.6</c:v>
                </c:pt>
                <c:pt idx="96">
                  <c:v>6.67</c:v>
                </c:pt>
                <c:pt idx="97">
                  <c:v>6.74</c:v>
                </c:pt>
                <c:pt idx="98">
                  <c:v>6.81</c:v>
                </c:pt>
                <c:pt idx="99">
                  <c:v>6.88</c:v>
                </c:pt>
                <c:pt idx="100">
                  <c:v>6.95</c:v>
                </c:pt>
                <c:pt idx="101">
                  <c:v>7.02</c:v>
                </c:pt>
                <c:pt idx="102">
                  <c:v>7.09</c:v>
                </c:pt>
                <c:pt idx="103">
                  <c:v>7.16</c:v>
                </c:pt>
                <c:pt idx="104">
                  <c:v>7.23</c:v>
                </c:pt>
                <c:pt idx="105">
                  <c:v>7.3</c:v>
                </c:pt>
                <c:pt idx="106">
                  <c:v>7.37</c:v>
                </c:pt>
                <c:pt idx="107">
                  <c:v>7.44</c:v>
                </c:pt>
                <c:pt idx="108">
                  <c:v>7.51</c:v>
                </c:pt>
                <c:pt idx="109">
                  <c:v>7.58</c:v>
                </c:pt>
                <c:pt idx="110">
                  <c:v>7.65</c:v>
                </c:pt>
                <c:pt idx="111">
                  <c:v>7.72</c:v>
                </c:pt>
                <c:pt idx="112">
                  <c:v>7.79</c:v>
                </c:pt>
                <c:pt idx="113">
                  <c:v>7.86</c:v>
                </c:pt>
                <c:pt idx="114">
                  <c:v>7.93</c:v>
                </c:pt>
                <c:pt idx="115">
                  <c:v>8</c:v>
                </c:pt>
                <c:pt idx="116">
                  <c:v>8.07</c:v>
                </c:pt>
                <c:pt idx="117">
                  <c:v>8.14</c:v>
                </c:pt>
                <c:pt idx="118">
                  <c:v>8.2100000000000009</c:v>
                </c:pt>
                <c:pt idx="119">
                  <c:v>8.2799999999999994</c:v>
                </c:pt>
                <c:pt idx="120">
                  <c:v>8.35</c:v>
                </c:pt>
                <c:pt idx="121">
                  <c:v>8.42</c:v>
                </c:pt>
                <c:pt idx="122">
                  <c:v>8.49</c:v>
                </c:pt>
                <c:pt idx="123">
                  <c:v>8.56</c:v>
                </c:pt>
                <c:pt idx="124">
                  <c:v>8.6300000000000008</c:v>
                </c:pt>
                <c:pt idx="125">
                  <c:v>8.6999999999999993</c:v>
                </c:pt>
                <c:pt idx="126">
                  <c:v>8.77</c:v>
                </c:pt>
                <c:pt idx="127">
                  <c:v>8.84</c:v>
                </c:pt>
                <c:pt idx="128">
                  <c:v>8.91</c:v>
                </c:pt>
                <c:pt idx="129">
                  <c:v>8.98</c:v>
                </c:pt>
                <c:pt idx="130">
                  <c:v>9.0500000000000007</c:v>
                </c:pt>
                <c:pt idx="131">
                  <c:v>9.1199999999999992</c:v>
                </c:pt>
                <c:pt idx="132">
                  <c:v>9.19</c:v>
                </c:pt>
                <c:pt idx="133">
                  <c:v>9.26</c:v>
                </c:pt>
                <c:pt idx="134">
                  <c:v>9.33</c:v>
                </c:pt>
                <c:pt idx="135">
                  <c:v>9.4</c:v>
                </c:pt>
                <c:pt idx="136">
                  <c:v>9.4700000000000006</c:v>
                </c:pt>
                <c:pt idx="137">
                  <c:v>9.5399999999999991</c:v>
                </c:pt>
                <c:pt idx="138">
                  <c:v>9.61</c:v>
                </c:pt>
                <c:pt idx="139">
                  <c:v>9.68</c:v>
                </c:pt>
                <c:pt idx="140">
                  <c:v>9.75</c:v>
                </c:pt>
                <c:pt idx="141">
                  <c:v>9.82</c:v>
                </c:pt>
                <c:pt idx="142">
                  <c:v>9.89</c:v>
                </c:pt>
                <c:pt idx="143">
                  <c:v>9.9600000000000009</c:v>
                </c:pt>
              </c:numCache>
            </c:numRef>
          </c:xVal>
          <c:yVal>
            <c:numRef>
              <c:f>'55 Eq'!$B$3:$B$146</c:f>
              <c:numCache>
                <c:formatCode>General</c:formatCode>
                <c:ptCount val="144"/>
                <c:pt idx="0">
                  <c:v>0.89</c:v>
                </c:pt>
                <c:pt idx="1">
                  <c:v>0.99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0.99</c:v>
                </c:pt>
                <c:pt idx="14">
                  <c:v>0.89</c:v>
                </c:pt>
                <c:pt idx="15">
                  <c:v>0.99</c:v>
                </c:pt>
                <c:pt idx="16">
                  <c:v>0.89</c:v>
                </c:pt>
                <c:pt idx="17">
                  <c:v>0.99</c:v>
                </c:pt>
                <c:pt idx="18">
                  <c:v>0.89</c:v>
                </c:pt>
                <c:pt idx="19">
                  <c:v>0.99</c:v>
                </c:pt>
                <c:pt idx="20">
                  <c:v>0.89</c:v>
                </c:pt>
                <c:pt idx="21">
                  <c:v>0.99</c:v>
                </c:pt>
                <c:pt idx="22">
                  <c:v>0.89</c:v>
                </c:pt>
                <c:pt idx="23">
                  <c:v>0.99</c:v>
                </c:pt>
                <c:pt idx="24">
                  <c:v>0.89</c:v>
                </c:pt>
                <c:pt idx="25">
                  <c:v>0.89</c:v>
                </c:pt>
                <c:pt idx="26">
                  <c:v>0.66</c:v>
                </c:pt>
                <c:pt idx="27">
                  <c:v>0.45</c:v>
                </c:pt>
                <c:pt idx="28">
                  <c:v>0.22</c:v>
                </c:pt>
                <c:pt idx="29">
                  <c:v>-0.11</c:v>
                </c:pt>
                <c:pt idx="30">
                  <c:v>-0.44</c:v>
                </c:pt>
                <c:pt idx="31">
                  <c:v>-0.66</c:v>
                </c:pt>
                <c:pt idx="32">
                  <c:v>-0.89</c:v>
                </c:pt>
                <c:pt idx="33">
                  <c:v>-1.0900000000000001</c:v>
                </c:pt>
                <c:pt idx="34">
                  <c:v>-1.21</c:v>
                </c:pt>
                <c:pt idx="35">
                  <c:v>-1.21</c:v>
                </c:pt>
                <c:pt idx="36">
                  <c:v>-1.43</c:v>
                </c:pt>
                <c:pt idx="37">
                  <c:v>-1.54</c:v>
                </c:pt>
                <c:pt idx="38">
                  <c:v>-1.66</c:v>
                </c:pt>
                <c:pt idx="39">
                  <c:v>-1.66</c:v>
                </c:pt>
                <c:pt idx="40">
                  <c:v>-1.43</c:v>
                </c:pt>
                <c:pt idx="41">
                  <c:v>-1.21</c:v>
                </c:pt>
                <c:pt idx="42">
                  <c:v>-0.99</c:v>
                </c:pt>
                <c:pt idx="43">
                  <c:v>-0.66</c:v>
                </c:pt>
                <c:pt idx="44">
                  <c:v>-0.32</c:v>
                </c:pt>
                <c:pt idx="45">
                  <c:v>0</c:v>
                </c:pt>
                <c:pt idx="46">
                  <c:v>0.45</c:v>
                </c:pt>
                <c:pt idx="47">
                  <c:v>0.66</c:v>
                </c:pt>
                <c:pt idx="48">
                  <c:v>0.99</c:v>
                </c:pt>
                <c:pt idx="49">
                  <c:v>1.32</c:v>
                </c:pt>
                <c:pt idx="50">
                  <c:v>1.54</c:v>
                </c:pt>
                <c:pt idx="51">
                  <c:v>1.66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1.88</c:v>
                </c:pt>
                <c:pt idx="57">
                  <c:v>1.88</c:v>
                </c:pt>
                <c:pt idx="58">
                  <c:v>1.99</c:v>
                </c:pt>
                <c:pt idx="59">
                  <c:v>1.88</c:v>
                </c:pt>
                <c:pt idx="60">
                  <c:v>1.88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1.99</c:v>
                </c:pt>
                <c:pt idx="65">
                  <c:v>1.99</c:v>
                </c:pt>
                <c:pt idx="66">
                  <c:v>2.11</c:v>
                </c:pt>
                <c:pt idx="67">
                  <c:v>2.3199999999999998</c:v>
                </c:pt>
                <c:pt idx="68">
                  <c:v>2.65</c:v>
                </c:pt>
                <c:pt idx="69">
                  <c:v>3.09</c:v>
                </c:pt>
                <c:pt idx="70">
                  <c:v>3.54</c:v>
                </c:pt>
                <c:pt idx="71">
                  <c:v>3.86</c:v>
                </c:pt>
                <c:pt idx="72">
                  <c:v>4.1900000000000004</c:v>
                </c:pt>
                <c:pt idx="73">
                  <c:v>4.42</c:v>
                </c:pt>
                <c:pt idx="74">
                  <c:v>4.53</c:v>
                </c:pt>
                <c:pt idx="75">
                  <c:v>4.6399999999999997</c:v>
                </c:pt>
                <c:pt idx="76">
                  <c:v>4.74</c:v>
                </c:pt>
                <c:pt idx="77">
                  <c:v>4.8600000000000003</c:v>
                </c:pt>
                <c:pt idx="78">
                  <c:v>4.8600000000000003</c:v>
                </c:pt>
                <c:pt idx="79">
                  <c:v>4.8600000000000003</c:v>
                </c:pt>
                <c:pt idx="80">
                  <c:v>4.74</c:v>
                </c:pt>
                <c:pt idx="81">
                  <c:v>4.6399999999999997</c:v>
                </c:pt>
                <c:pt idx="82">
                  <c:v>4.42</c:v>
                </c:pt>
                <c:pt idx="83">
                  <c:v>4.1900000000000004</c:v>
                </c:pt>
                <c:pt idx="84">
                  <c:v>3.97</c:v>
                </c:pt>
                <c:pt idx="85">
                  <c:v>3.75</c:v>
                </c:pt>
                <c:pt idx="86">
                  <c:v>3.54</c:v>
                </c:pt>
                <c:pt idx="87">
                  <c:v>3.32</c:v>
                </c:pt>
                <c:pt idx="88">
                  <c:v>3.09</c:v>
                </c:pt>
                <c:pt idx="89">
                  <c:v>2.76</c:v>
                </c:pt>
                <c:pt idx="90">
                  <c:v>2.65</c:v>
                </c:pt>
                <c:pt idx="91">
                  <c:v>2.4300000000000002</c:v>
                </c:pt>
                <c:pt idx="92">
                  <c:v>2.3199999999999998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2.2000000000000002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2.11</c:v>
                </c:pt>
                <c:pt idx="111">
                  <c:v>1.88</c:v>
                </c:pt>
                <c:pt idx="112">
                  <c:v>1.54</c:v>
                </c:pt>
                <c:pt idx="113">
                  <c:v>1.1100000000000001</c:v>
                </c:pt>
                <c:pt idx="114">
                  <c:v>0.66</c:v>
                </c:pt>
                <c:pt idx="115">
                  <c:v>0.22</c:v>
                </c:pt>
                <c:pt idx="116">
                  <c:v>-0.11</c:v>
                </c:pt>
                <c:pt idx="117">
                  <c:v>-0.55000000000000004</c:v>
                </c:pt>
                <c:pt idx="118">
                  <c:v>-0.66</c:v>
                </c:pt>
                <c:pt idx="119">
                  <c:v>-0.66</c:v>
                </c:pt>
                <c:pt idx="120">
                  <c:v>-0.66</c:v>
                </c:pt>
                <c:pt idx="121">
                  <c:v>-0.55000000000000004</c:v>
                </c:pt>
                <c:pt idx="122">
                  <c:v>-0.32</c:v>
                </c:pt>
                <c:pt idx="123">
                  <c:v>-0.11</c:v>
                </c:pt>
                <c:pt idx="124">
                  <c:v>0</c:v>
                </c:pt>
                <c:pt idx="125">
                  <c:v>0.22</c:v>
                </c:pt>
                <c:pt idx="126">
                  <c:v>0.45</c:v>
                </c:pt>
                <c:pt idx="127">
                  <c:v>0.66</c:v>
                </c:pt>
                <c:pt idx="128">
                  <c:v>0.89</c:v>
                </c:pt>
                <c:pt idx="129">
                  <c:v>0.99</c:v>
                </c:pt>
                <c:pt idx="130">
                  <c:v>1.1100000000000001</c:v>
                </c:pt>
                <c:pt idx="131">
                  <c:v>1.22</c:v>
                </c:pt>
                <c:pt idx="132">
                  <c:v>1.32</c:v>
                </c:pt>
                <c:pt idx="133">
                  <c:v>1.32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1.32</c:v>
                </c:pt>
                <c:pt idx="138">
                  <c:v>1.32</c:v>
                </c:pt>
                <c:pt idx="139">
                  <c:v>1.32</c:v>
                </c:pt>
                <c:pt idx="140">
                  <c:v>1.32</c:v>
                </c:pt>
                <c:pt idx="141">
                  <c:v>1.32</c:v>
                </c:pt>
                <c:pt idx="142">
                  <c:v>1.32</c:v>
                </c:pt>
                <c:pt idx="143">
                  <c:v>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E-41EA-BDA6-6A46132A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74448"/>
        <c:axId val="467275760"/>
      </c:scatterChart>
      <c:valAx>
        <c:axId val="467274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5760"/>
        <c:crosses val="autoZero"/>
        <c:crossBetween val="midCat"/>
      </c:valAx>
      <c:valAx>
        <c:axId val="4672757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Angle d'équilibre</a:t>
            </a:r>
            <a:r>
              <a:rPr lang="fr-FR" baseline="0"/>
              <a:t> = f(X)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'Etude équilibre'!$E$4:$E$11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'Etude équilibre'!$I$4:$I$11</c:f>
              <c:numCache>
                <c:formatCode>0.00</c:formatCode>
                <c:ptCount val="8"/>
                <c:pt idx="0">
                  <c:v>47.875</c:v>
                </c:pt>
                <c:pt idx="1">
                  <c:v>34.635000000000005</c:v>
                </c:pt>
                <c:pt idx="2">
                  <c:v>27.174999999999997</c:v>
                </c:pt>
                <c:pt idx="3">
                  <c:v>20.164999999999999</c:v>
                </c:pt>
                <c:pt idx="4">
                  <c:v>14.58</c:v>
                </c:pt>
                <c:pt idx="5">
                  <c:v>9.504999999999999</c:v>
                </c:pt>
                <c:pt idx="6">
                  <c:v>5.4049999999999994</c:v>
                </c:pt>
                <c:pt idx="7">
                  <c:v>1.6950000000000001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F-4958-B63A-74B3CBB0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5936"/>
        <c:axId val="701454136"/>
      </c:scatterChart>
      <c:valAx>
        <c:axId val="701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54136"/>
        <c:crosses val="autoZero"/>
        <c:crossBetween val="midCat"/>
      </c:valAx>
      <c:valAx>
        <c:axId val="7014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595D64-1010-42EC-AA58-E6B11A3F5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793976</xdr:colOff>
      <xdr:row>14</xdr:row>
      <xdr:rowOff>166686</xdr:rowOff>
    </xdr:from>
    <xdr:to>
      <xdr:col>15</xdr:col>
      <xdr:colOff>197303</xdr:colOff>
      <xdr:row>41</xdr:row>
      <xdr:rowOff>149677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624B00-4CC9-4800-934C-7EAEF742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15</xdr:col>
      <xdr:colOff>219756</xdr:colOff>
      <xdr:row>69</xdr:row>
      <xdr:rowOff>166688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480A42-C14F-460A-9FB8-49BA39D70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66675</xdr:rowOff>
    </xdr:from>
    <xdr:to>
      <xdr:col>15</xdr:col>
      <xdr:colOff>276225</xdr:colOff>
      <xdr:row>15</xdr:row>
      <xdr:rowOff>95250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401836B7-A8B5-4170-B434-A2FEC7560385}"/>
            </a:ext>
          </a:extLst>
        </xdr:cNvPr>
        <xdr:cNvGrpSpPr/>
      </xdr:nvGrpSpPr>
      <xdr:grpSpPr>
        <a:xfrm>
          <a:off x="4557713" y="2062163"/>
          <a:ext cx="2700337" cy="757237"/>
          <a:chOff x="4152900" y="2057400"/>
          <a:chExt cx="2533650" cy="790575"/>
        </a:xfrm>
      </xdr:grpSpPr>
      <xdr:sp macro="" textlink="">
        <xdr:nvSpPr>
          <xdr:cNvPr id="2" name="ZoneTexte 1">
            <a:extLst>
              <a:ext uri="{FF2B5EF4-FFF2-40B4-BE49-F238E27FC236}">
                <a16:creationId xmlns:a16="http://schemas.microsoft.com/office/drawing/2014/main" id="{907D5572-8D08-4004-9C13-D106900A3616}"/>
              </a:ext>
            </a:extLst>
          </xdr:cNvPr>
          <xdr:cNvSpPr txBox="1"/>
        </xdr:nvSpPr>
        <xdr:spPr>
          <a:xfrm>
            <a:off x="4152900" y="2581276"/>
            <a:ext cx="2533650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100"/>
              <a:t>Permet de vérifier que c'est logique</a:t>
            </a:r>
          </a:p>
        </xdr:txBody>
      </xdr:sp>
      <xdr:cxnSp macro="">
        <xdr:nvCxnSpPr>
          <xdr:cNvPr id="4" name="Connecteur droit avec flèche 3">
            <a:extLst>
              <a:ext uri="{FF2B5EF4-FFF2-40B4-BE49-F238E27FC236}">
                <a16:creationId xmlns:a16="http://schemas.microsoft.com/office/drawing/2014/main" id="{E3B60AC1-F55D-4494-B7B8-FE36994D3F09}"/>
              </a:ext>
            </a:extLst>
          </xdr:cNvPr>
          <xdr:cNvCxnSpPr>
            <a:stCxn id="2" idx="0"/>
          </xdr:cNvCxnSpPr>
        </xdr:nvCxnSpPr>
        <xdr:spPr>
          <a:xfrm flipV="1">
            <a:off x="5419725" y="2057400"/>
            <a:ext cx="0" cy="52387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856376-ADE2-4F30-B09F-82CB4925B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742950</xdr:colOff>
      <xdr:row>25</xdr:row>
      <xdr:rowOff>38100</xdr:rowOff>
    </xdr:from>
    <xdr:to>
      <xdr:col>11</xdr:col>
      <xdr:colOff>685800</xdr:colOff>
      <xdr:row>48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73292-1718-4D31-994D-CD5368D9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336176</xdr:colOff>
      <xdr:row>48</xdr:row>
      <xdr:rowOff>33618</xdr:rowOff>
    </xdr:from>
    <xdr:to>
      <xdr:col>12</xdr:col>
      <xdr:colOff>593912</xdr:colOff>
      <xdr:row>70</xdr:row>
      <xdr:rowOff>186018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5E03FD-638C-4B42-ADD5-C10372C62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11</xdr:col>
      <xdr:colOff>704850</xdr:colOff>
      <xdr:row>94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89642C-7897-412D-9993-C3227AEB8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0</xdr:rowOff>
    </xdr:from>
    <xdr:to>
      <xdr:col>12</xdr:col>
      <xdr:colOff>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BEC072-7600-4EEF-AF56-FD16ECFD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25</xdr:row>
      <xdr:rowOff>65554</xdr:rowOff>
    </xdr:from>
    <xdr:to>
      <xdr:col>11</xdr:col>
      <xdr:colOff>733425</xdr:colOff>
      <xdr:row>48</xdr:row>
      <xdr:rowOff>27454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BF199B-0F08-4D90-A768-27DFDFA0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414618</xdr:colOff>
      <xdr:row>48</xdr:row>
      <xdr:rowOff>33618</xdr:rowOff>
    </xdr:from>
    <xdr:to>
      <xdr:col>12</xdr:col>
      <xdr:colOff>739588</xdr:colOff>
      <xdr:row>70</xdr:row>
      <xdr:rowOff>186018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5305C99-B219-4BDF-BF63-E3366175F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84CA7D4-E22B-4241-A32E-8A644185E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49E2EA-84EE-412B-8234-1BF4A478E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7844</xdr:colOff>
      <xdr:row>25</xdr:row>
      <xdr:rowOff>39781</xdr:rowOff>
    </xdr:from>
    <xdr:to>
      <xdr:col>11</xdr:col>
      <xdr:colOff>712694</xdr:colOff>
      <xdr:row>48</xdr:row>
      <xdr:rowOff>1681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6F7173-D65D-4AE0-88FC-8DF6492E8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336176</xdr:colOff>
      <xdr:row>48</xdr:row>
      <xdr:rowOff>44823</xdr:rowOff>
    </xdr:from>
    <xdr:to>
      <xdr:col>12</xdr:col>
      <xdr:colOff>728382</xdr:colOff>
      <xdr:row>71</xdr:row>
      <xdr:rowOff>6723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467D4CF-BD86-4720-8D4E-DAF0C5EB2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8B843E9-AEAC-4225-8BBF-81C4D87E5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2A2E92-29F0-4AD7-9C09-4A25BB97C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20731</xdr:colOff>
      <xdr:row>25</xdr:row>
      <xdr:rowOff>54909</xdr:rowOff>
    </xdr:from>
    <xdr:to>
      <xdr:col>11</xdr:col>
      <xdr:colOff>725581</xdr:colOff>
      <xdr:row>48</xdr:row>
      <xdr:rowOff>16809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FE1E3-4245-4ADE-82ED-E59353A36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381001</xdr:colOff>
      <xdr:row>48</xdr:row>
      <xdr:rowOff>0</xdr:rowOff>
    </xdr:from>
    <xdr:to>
      <xdr:col>12</xdr:col>
      <xdr:colOff>717177</xdr:colOff>
      <xdr:row>70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7D13DA7-0FD9-46B0-8355-843CD9CB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0C0653-DBC0-4D72-8B84-43F21766F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14ED99-400C-4297-A728-4DC47350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6163</xdr:colOff>
      <xdr:row>25</xdr:row>
      <xdr:rowOff>25774</xdr:rowOff>
    </xdr:from>
    <xdr:to>
      <xdr:col>11</xdr:col>
      <xdr:colOff>711013</xdr:colOff>
      <xdr:row>47</xdr:row>
      <xdr:rowOff>178174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E54711-AB4E-43D2-AC8F-83020EE96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369794</xdr:colOff>
      <xdr:row>48</xdr:row>
      <xdr:rowOff>22413</xdr:rowOff>
    </xdr:from>
    <xdr:to>
      <xdr:col>12</xdr:col>
      <xdr:colOff>705970</xdr:colOff>
      <xdr:row>70</xdr:row>
      <xdr:rowOff>174813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1B6E09D-284D-4A7A-A1D5-4E673C0AB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620717B-F159-460E-9B08-A93E40C14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8F3DE3-FE6E-4671-8CD6-E55E2D72E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25</xdr:row>
      <xdr:rowOff>19050</xdr:rowOff>
    </xdr:from>
    <xdr:to>
      <xdr:col>11</xdr:col>
      <xdr:colOff>695325</xdr:colOff>
      <xdr:row>47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8AD2A2-400B-4DD0-A3F8-AD56DCB06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347382</xdr:colOff>
      <xdr:row>48</xdr:row>
      <xdr:rowOff>0</xdr:rowOff>
    </xdr:from>
    <xdr:to>
      <xdr:col>12</xdr:col>
      <xdr:colOff>694765</xdr:colOff>
      <xdr:row>70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4C46525-1357-4E70-9F15-F7AC0BF76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DC1A1B1-BD40-48B9-B065-C111415E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AC4051-8AD8-4C69-84CB-EE8CD7FB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25</xdr:row>
      <xdr:rowOff>9525</xdr:rowOff>
    </xdr:from>
    <xdr:to>
      <xdr:col>11</xdr:col>
      <xdr:colOff>733425</xdr:colOff>
      <xdr:row>47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1F29D02-2627-4B5B-BC1A-0C6989B6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419099</xdr:colOff>
      <xdr:row>48</xdr:row>
      <xdr:rowOff>0</xdr:rowOff>
    </xdr:from>
    <xdr:to>
      <xdr:col>12</xdr:col>
      <xdr:colOff>714374</xdr:colOff>
      <xdr:row>70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782A508-677F-4D05-967D-F9E67CBE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5454423-3C2F-47C2-9E31-44A072C12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8F2F6B-DA59-4867-8A6E-1DAA8FC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28575</xdr:rowOff>
    </xdr:from>
    <xdr:to>
      <xdr:col>11</xdr:col>
      <xdr:colOff>714375</xdr:colOff>
      <xdr:row>47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DEBAEA-0C80-4BBE-9A21-1711AAAD9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390526</xdr:colOff>
      <xdr:row>48</xdr:row>
      <xdr:rowOff>0</xdr:rowOff>
    </xdr:from>
    <xdr:to>
      <xdr:col>12</xdr:col>
      <xdr:colOff>704850</xdr:colOff>
      <xdr:row>70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22CA95-0FFF-41F2-A618-B6151D7CC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EADE87A-E29E-4E55-9255-DC7CD99D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619CCD-580A-4D80-8468-B3E63E2C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E606F-219A-4594-9E47-CB7328C4D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25</xdr:row>
      <xdr:rowOff>38100</xdr:rowOff>
    </xdr:from>
    <xdr:to>
      <xdr:col>11</xdr:col>
      <xdr:colOff>695325</xdr:colOff>
      <xdr:row>48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58B2F5-6223-40B8-B557-749AB02C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48</xdr:row>
      <xdr:rowOff>0</xdr:rowOff>
    </xdr:from>
    <xdr:to>
      <xdr:col>12</xdr:col>
      <xdr:colOff>695325</xdr:colOff>
      <xdr:row>70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DF09838-1A09-4227-8471-25DCE71F6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640EB57-72E4-4C03-9F33-8AA0575DE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01D33A-C86E-4B77-A763-04864F39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25</xdr:row>
      <xdr:rowOff>19050</xdr:rowOff>
    </xdr:from>
    <xdr:to>
      <xdr:col>11</xdr:col>
      <xdr:colOff>695325</xdr:colOff>
      <xdr:row>47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AA12D1-82B3-4DCF-9BE7-E711F9E86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48</xdr:row>
      <xdr:rowOff>0</xdr:rowOff>
    </xdr:from>
    <xdr:to>
      <xdr:col>12</xdr:col>
      <xdr:colOff>676275</xdr:colOff>
      <xdr:row>70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158E685-0FDF-45ED-B886-437A7F699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11</xdr:col>
      <xdr:colOff>704850</xdr:colOff>
      <xdr:row>93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D8EDA4A-D50D-476B-ADC1-28C0E50A8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2415B2-F35C-4398-AD3C-EE1AA4A130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975408-BC46-449A-853F-B5BAB4F3B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80281A-C561-4EBA-A8B5-123AF0B10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A3D009-439E-4797-BDCD-054825CE0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545620-C09B-4B73-98DC-FF6F57422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35AEDB-A1C1-44B3-8F75-30DDFE2C3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704850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EFBE26-ECDA-420F-81A0-0437830A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12</xdr:row>
      <xdr:rowOff>33338</xdr:rowOff>
    </xdr:from>
    <xdr:to>
      <xdr:col>15</xdr:col>
      <xdr:colOff>438148</xdr:colOff>
      <xdr:row>30</xdr:row>
      <xdr:rowOff>147638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139E10-4A0F-48EC-B1F0-A93A24E7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247651</xdr:colOff>
      <xdr:row>31</xdr:row>
      <xdr:rowOff>76199</xdr:rowOff>
    </xdr:from>
    <xdr:to>
      <xdr:col>15</xdr:col>
      <xdr:colOff>438150</xdr:colOff>
      <xdr:row>48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09AA66-9205-4DD4-830C-830E8170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46.26</v>
      </c>
      <c r="N3">
        <v>46.26</v>
      </c>
      <c r="O3">
        <f>AVERAGE(O4:O5)</f>
        <v>47.875</v>
      </c>
    </row>
    <row r="4" spans="1:15" x14ac:dyDescent="0.45">
      <c r="A4">
        <v>0</v>
      </c>
      <c r="B4">
        <v>46.26</v>
      </c>
      <c r="N4">
        <v>48.14</v>
      </c>
      <c r="O4">
        <f>MIN(N3:N6)</f>
        <v>46.26</v>
      </c>
    </row>
    <row r="5" spans="1:15" x14ac:dyDescent="0.45">
      <c r="A5">
        <v>7.0000000000000007E-2</v>
      </c>
      <c r="B5">
        <v>46.26</v>
      </c>
      <c r="N5">
        <v>48.48</v>
      </c>
      <c r="O5">
        <f>MAX(N3:N6)</f>
        <v>49.49</v>
      </c>
    </row>
    <row r="6" spans="1:15" x14ac:dyDescent="0.45">
      <c r="A6">
        <v>0.14000000000000001</v>
      </c>
      <c r="B6">
        <v>46.17</v>
      </c>
      <c r="N6">
        <v>49.49</v>
      </c>
    </row>
    <row r="7" spans="1:15" x14ac:dyDescent="0.45">
      <c r="A7">
        <v>0.21</v>
      </c>
      <c r="B7">
        <v>46.17</v>
      </c>
    </row>
    <row r="8" spans="1:15" x14ac:dyDescent="0.45">
      <c r="A8">
        <v>0.28000000000000003</v>
      </c>
      <c r="B8">
        <v>46.26</v>
      </c>
    </row>
    <row r="9" spans="1:15" x14ac:dyDescent="0.45">
      <c r="A9">
        <v>0.35</v>
      </c>
      <c r="B9">
        <v>46.26</v>
      </c>
    </row>
    <row r="10" spans="1:15" x14ac:dyDescent="0.45">
      <c r="A10">
        <v>0.42</v>
      </c>
      <c r="B10">
        <v>46.26</v>
      </c>
    </row>
    <row r="11" spans="1:15" x14ac:dyDescent="0.45">
      <c r="A11">
        <v>0.49</v>
      </c>
      <c r="B11">
        <v>46.26</v>
      </c>
    </row>
    <row r="12" spans="1:15" x14ac:dyDescent="0.45">
      <c r="A12">
        <v>0.56000000000000005</v>
      </c>
      <c r="B12">
        <v>46.26</v>
      </c>
    </row>
    <row r="13" spans="1:15" x14ac:dyDescent="0.45">
      <c r="A13">
        <v>0.63</v>
      </c>
      <c r="B13">
        <v>46.26</v>
      </c>
    </row>
    <row r="14" spans="1:15" x14ac:dyDescent="0.45">
      <c r="A14">
        <v>0.7</v>
      </c>
      <c r="B14">
        <v>46.17</v>
      </c>
    </row>
    <row r="15" spans="1:15" x14ac:dyDescent="0.45">
      <c r="A15">
        <v>0.77</v>
      </c>
      <c r="B15">
        <v>46.06</v>
      </c>
    </row>
    <row r="16" spans="1:15" x14ac:dyDescent="0.45">
      <c r="A16">
        <v>0.84</v>
      </c>
      <c r="B16">
        <v>45.94</v>
      </c>
    </row>
    <row r="17" spans="1:2" x14ac:dyDescent="0.45">
      <c r="A17">
        <v>0.91</v>
      </c>
      <c r="B17">
        <v>45.72</v>
      </c>
    </row>
    <row r="18" spans="1:2" x14ac:dyDescent="0.45">
      <c r="A18">
        <v>0.98</v>
      </c>
      <c r="B18">
        <v>45.4</v>
      </c>
    </row>
    <row r="19" spans="1:2" x14ac:dyDescent="0.45">
      <c r="A19">
        <v>1.05</v>
      </c>
      <c r="B19">
        <v>44.95</v>
      </c>
    </row>
    <row r="20" spans="1:2" x14ac:dyDescent="0.45">
      <c r="A20">
        <v>1.1200000000000001</v>
      </c>
      <c r="B20">
        <v>44.51</v>
      </c>
    </row>
    <row r="21" spans="1:2" x14ac:dyDescent="0.45">
      <c r="A21">
        <v>1.19</v>
      </c>
      <c r="B21">
        <v>43.86</v>
      </c>
    </row>
    <row r="22" spans="1:2" x14ac:dyDescent="0.45">
      <c r="A22">
        <v>1.26</v>
      </c>
      <c r="B22">
        <v>43.29</v>
      </c>
    </row>
    <row r="23" spans="1:2" x14ac:dyDescent="0.45">
      <c r="A23">
        <v>1.33</v>
      </c>
      <c r="B23">
        <v>42.64</v>
      </c>
    </row>
    <row r="24" spans="1:2" x14ac:dyDescent="0.45">
      <c r="A24">
        <v>1.4</v>
      </c>
      <c r="B24">
        <v>42.29</v>
      </c>
    </row>
    <row r="25" spans="1:2" x14ac:dyDescent="0.45">
      <c r="A25">
        <v>1.47</v>
      </c>
      <c r="B25">
        <v>41.86</v>
      </c>
    </row>
    <row r="26" spans="1:2" x14ac:dyDescent="0.45">
      <c r="A26">
        <v>1.54</v>
      </c>
      <c r="B26">
        <v>41.75</v>
      </c>
    </row>
    <row r="27" spans="1:2" x14ac:dyDescent="0.45">
      <c r="A27">
        <v>1.61</v>
      </c>
      <c r="B27">
        <v>41.52</v>
      </c>
    </row>
    <row r="28" spans="1:2" x14ac:dyDescent="0.45">
      <c r="A28">
        <v>1.68</v>
      </c>
      <c r="B28">
        <v>41.63</v>
      </c>
    </row>
    <row r="29" spans="1:2" x14ac:dyDescent="0.45">
      <c r="A29">
        <v>1.75</v>
      </c>
      <c r="B29">
        <v>41.63</v>
      </c>
    </row>
    <row r="30" spans="1:2" x14ac:dyDescent="0.45">
      <c r="A30">
        <v>1.82</v>
      </c>
      <c r="B30">
        <v>41.75</v>
      </c>
    </row>
    <row r="31" spans="1:2" x14ac:dyDescent="0.45">
      <c r="A31">
        <v>1.89</v>
      </c>
      <c r="B31">
        <v>41.97</v>
      </c>
    </row>
    <row r="32" spans="1:2" x14ac:dyDescent="0.45">
      <c r="A32">
        <v>1.96</v>
      </c>
      <c r="B32">
        <v>42.07</v>
      </c>
    </row>
    <row r="33" spans="1:2" x14ac:dyDescent="0.45">
      <c r="A33">
        <v>2.0299999999999998</v>
      </c>
      <c r="B33">
        <v>42.29</v>
      </c>
    </row>
    <row r="34" spans="1:2" x14ac:dyDescent="0.45">
      <c r="A34">
        <v>2.1</v>
      </c>
      <c r="B34">
        <v>42.52</v>
      </c>
    </row>
    <row r="35" spans="1:2" x14ac:dyDescent="0.45">
      <c r="A35">
        <v>2.17</v>
      </c>
      <c r="B35">
        <v>42.74</v>
      </c>
    </row>
    <row r="36" spans="1:2" x14ac:dyDescent="0.45">
      <c r="A36">
        <v>2.2400000000000002</v>
      </c>
      <c r="B36">
        <v>43.06</v>
      </c>
    </row>
    <row r="37" spans="1:2" x14ac:dyDescent="0.45">
      <c r="A37">
        <v>2.31</v>
      </c>
      <c r="B37">
        <v>43.29</v>
      </c>
    </row>
    <row r="38" spans="1:2" x14ac:dyDescent="0.45">
      <c r="A38">
        <v>2.38</v>
      </c>
      <c r="B38">
        <v>43.63</v>
      </c>
    </row>
    <row r="39" spans="1:2" x14ac:dyDescent="0.45">
      <c r="A39">
        <v>2.4500000000000002</v>
      </c>
      <c r="B39">
        <v>43.86</v>
      </c>
    </row>
    <row r="40" spans="1:2" x14ac:dyDescent="0.45">
      <c r="A40">
        <v>2.52</v>
      </c>
      <c r="B40">
        <v>44.18</v>
      </c>
    </row>
    <row r="41" spans="1:2" x14ac:dyDescent="0.45">
      <c r="A41">
        <v>2.59</v>
      </c>
      <c r="B41">
        <v>44.51</v>
      </c>
    </row>
    <row r="42" spans="1:2" x14ac:dyDescent="0.45">
      <c r="A42">
        <v>2.66</v>
      </c>
      <c r="B42">
        <v>44.72</v>
      </c>
    </row>
    <row r="43" spans="1:2" x14ac:dyDescent="0.45">
      <c r="A43">
        <v>2.73</v>
      </c>
      <c r="B43">
        <v>45.05</v>
      </c>
    </row>
    <row r="44" spans="1:2" x14ac:dyDescent="0.45">
      <c r="A44">
        <v>2.8</v>
      </c>
      <c r="B44">
        <v>45.28</v>
      </c>
    </row>
    <row r="45" spans="1:2" x14ac:dyDescent="0.45">
      <c r="A45">
        <v>2.87</v>
      </c>
      <c r="B45">
        <v>45.61</v>
      </c>
    </row>
    <row r="46" spans="1:2" x14ac:dyDescent="0.45">
      <c r="A46">
        <v>2.94</v>
      </c>
      <c r="B46">
        <v>45.83</v>
      </c>
    </row>
    <row r="47" spans="1:2" x14ac:dyDescent="0.45">
      <c r="A47">
        <v>3.01</v>
      </c>
      <c r="B47">
        <v>46.06</v>
      </c>
    </row>
    <row r="48" spans="1:2" x14ac:dyDescent="0.45">
      <c r="A48">
        <v>3.08</v>
      </c>
      <c r="B48">
        <v>46.26</v>
      </c>
    </row>
    <row r="49" spans="1:2" x14ac:dyDescent="0.45">
      <c r="A49">
        <v>3.15</v>
      </c>
      <c r="B49">
        <v>46.49</v>
      </c>
    </row>
    <row r="50" spans="1:2" x14ac:dyDescent="0.45">
      <c r="A50">
        <v>3.22</v>
      </c>
      <c r="B50">
        <v>46.83</v>
      </c>
    </row>
    <row r="51" spans="1:2" x14ac:dyDescent="0.45">
      <c r="A51">
        <v>3.29</v>
      </c>
      <c r="B51">
        <v>46.94</v>
      </c>
    </row>
    <row r="52" spans="1:2" x14ac:dyDescent="0.45">
      <c r="A52">
        <v>3.36</v>
      </c>
      <c r="B52">
        <v>47.15</v>
      </c>
    </row>
    <row r="53" spans="1:2" x14ac:dyDescent="0.45">
      <c r="A53">
        <v>3.43</v>
      </c>
      <c r="B53">
        <v>47.27</v>
      </c>
    </row>
    <row r="54" spans="1:2" x14ac:dyDescent="0.45">
      <c r="A54">
        <v>3.5</v>
      </c>
      <c r="B54">
        <v>47.48</v>
      </c>
    </row>
    <row r="55" spans="1:2" x14ac:dyDescent="0.45">
      <c r="A55">
        <v>3.57</v>
      </c>
      <c r="B55">
        <v>47.6</v>
      </c>
    </row>
    <row r="56" spans="1:2" x14ac:dyDescent="0.45">
      <c r="A56">
        <v>3.64</v>
      </c>
      <c r="B56">
        <v>47.71</v>
      </c>
    </row>
    <row r="57" spans="1:2" x14ac:dyDescent="0.45">
      <c r="A57">
        <v>3.71</v>
      </c>
      <c r="B57">
        <v>47.82</v>
      </c>
    </row>
    <row r="58" spans="1:2" x14ac:dyDescent="0.45">
      <c r="A58">
        <v>3.78</v>
      </c>
      <c r="B58">
        <v>47.92</v>
      </c>
    </row>
    <row r="59" spans="1:2" x14ac:dyDescent="0.45">
      <c r="A59">
        <v>3.85</v>
      </c>
      <c r="B59">
        <v>47.92</v>
      </c>
    </row>
    <row r="60" spans="1:2" x14ac:dyDescent="0.45">
      <c r="A60">
        <v>3.92</v>
      </c>
      <c r="B60">
        <v>48.04</v>
      </c>
    </row>
    <row r="61" spans="1:2" x14ac:dyDescent="0.45">
      <c r="A61">
        <v>3.99</v>
      </c>
      <c r="B61">
        <v>48.04</v>
      </c>
    </row>
    <row r="62" spans="1:2" x14ac:dyDescent="0.45">
      <c r="A62">
        <v>4.0599999999999996</v>
      </c>
      <c r="B62">
        <v>48.04</v>
      </c>
    </row>
    <row r="63" spans="1:2" x14ac:dyDescent="0.45">
      <c r="A63">
        <v>4.13</v>
      </c>
      <c r="B63">
        <v>48.14</v>
      </c>
    </row>
    <row r="64" spans="1:2" x14ac:dyDescent="0.45">
      <c r="A64">
        <v>4.2</v>
      </c>
      <c r="B64">
        <v>48.04</v>
      </c>
    </row>
    <row r="65" spans="1:2" x14ac:dyDescent="0.45">
      <c r="A65">
        <v>4.2699999999999996</v>
      </c>
      <c r="B65">
        <v>48.14</v>
      </c>
    </row>
    <row r="66" spans="1:2" x14ac:dyDescent="0.45">
      <c r="A66">
        <v>4.34</v>
      </c>
      <c r="B66">
        <v>48.14</v>
      </c>
    </row>
    <row r="67" spans="1:2" x14ac:dyDescent="0.45">
      <c r="A67">
        <v>4.41</v>
      </c>
      <c r="B67">
        <v>48.14</v>
      </c>
    </row>
    <row r="68" spans="1:2" x14ac:dyDescent="0.45">
      <c r="A68">
        <v>4.4800000000000004</v>
      </c>
      <c r="B68">
        <v>48.14</v>
      </c>
    </row>
    <row r="69" spans="1:2" x14ac:dyDescent="0.45">
      <c r="A69">
        <v>4.55</v>
      </c>
      <c r="B69">
        <v>48.14</v>
      </c>
    </row>
    <row r="70" spans="1:2" x14ac:dyDescent="0.45">
      <c r="A70">
        <v>4.62</v>
      </c>
      <c r="B70">
        <v>48.04</v>
      </c>
    </row>
    <row r="71" spans="1:2" x14ac:dyDescent="0.45">
      <c r="A71">
        <v>4.6900000000000004</v>
      </c>
      <c r="B71">
        <v>48.04</v>
      </c>
    </row>
    <row r="72" spans="1:2" x14ac:dyDescent="0.45">
      <c r="A72">
        <v>4.76</v>
      </c>
      <c r="B72">
        <v>48.04</v>
      </c>
    </row>
    <row r="73" spans="1:2" x14ac:dyDescent="0.45">
      <c r="A73">
        <v>4.83</v>
      </c>
      <c r="B73">
        <v>48.04</v>
      </c>
    </row>
    <row r="74" spans="1:2" x14ac:dyDescent="0.45">
      <c r="A74">
        <v>4.9000000000000004</v>
      </c>
      <c r="B74">
        <v>48.04</v>
      </c>
    </row>
    <row r="75" spans="1:2" x14ac:dyDescent="0.45">
      <c r="A75">
        <v>4.97</v>
      </c>
      <c r="B75">
        <v>47.92</v>
      </c>
    </row>
    <row r="76" spans="1:2" x14ac:dyDescent="0.45">
      <c r="A76">
        <v>5.04</v>
      </c>
      <c r="B76">
        <v>47.92</v>
      </c>
    </row>
    <row r="77" spans="1:2" x14ac:dyDescent="0.45">
      <c r="A77">
        <v>5.1100000000000003</v>
      </c>
      <c r="B77">
        <v>47.92</v>
      </c>
    </row>
    <row r="78" spans="1:2" x14ac:dyDescent="0.45">
      <c r="A78">
        <v>5.18</v>
      </c>
      <c r="B78">
        <v>47.92</v>
      </c>
    </row>
    <row r="79" spans="1:2" x14ac:dyDescent="0.45">
      <c r="A79">
        <v>5.25</v>
      </c>
      <c r="B79">
        <v>47.92</v>
      </c>
    </row>
    <row r="80" spans="1:2" x14ac:dyDescent="0.45">
      <c r="A80">
        <v>5.32</v>
      </c>
      <c r="B80">
        <v>48.04</v>
      </c>
    </row>
    <row r="81" spans="1:2" x14ac:dyDescent="0.45">
      <c r="A81">
        <v>5.39</v>
      </c>
      <c r="B81">
        <v>48.37</v>
      </c>
    </row>
    <row r="82" spans="1:2" x14ac:dyDescent="0.45">
      <c r="A82">
        <v>5.46</v>
      </c>
      <c r="B82">
        <v>48.69</v>
      </c>
    </row>
    <row r="83" spans="1:2" x14ac:dyDescent="0.45">
      <c r="A83">
        <v>5.53</v>
      </c>
      <c r="B83">
        <v>48.91</v>
      </c>
    </row>
    <row r="84" spans="1:2" x14ac:dyDescent="0.45">
      <c r="A84">
        <v>5.6</v>
      </c>
      <c r="B84">
        <v>49.26</v>
      </c>
    </row>
    <row r="85" spans="1:2" x14ac:dyDescent="0.45">
      <c r="A85">
        <v>5.67</v>
      </c>
      <c r="B85">
        <v>49.6</v>
      </c>
    </row>
    <row r="86" spans="1:2" x14ac:dyDescent="0.45">
      <c r="A86">
        <v>5.74</v>
      </c>
      <c r="B86">
        <v>49.81</v>
      </c>
    </row>
    <row r="87" spans="1:2" x14ac:dyDescent="0.45">
      <c r="A87">
        <v>5.81</v>
      </c>
      <c r="B87">
        <v>50.04</v>
      </c>
    </row>
    <row r="88" spans="1:2" x14ac:dyDescent="0.45">
      <c r="A88">
        <v>5.88</v>
      </c>
      <c r="B88">
        <v>50.14</v>
      </c>
    </row>
    <row r="89" spans="1:2" x14ac:dyDescent="0.45">
      <c r="A89">
        <v>5.95</v>
      </c>
      <c r="B89">
        <v>50.26</v>
      </c>
    </row>
    <row r="90" spans="1:2" x14ac:dyDescent="0.45">
      <c r="A90">
        <v>6.02</v>
      </c>
      <c r="B90">
        <v>50.49</v>
      </c>
    </row>
    <row r="91" spans="1:2" x14ac:dyDescent="0.45">
      <c r="A91">
        <v>6.09</v>
      </c>
      <c r="B91">
        <v>50.58</v>
      </c>
    </row>
    <row r="92" spans="1:2" x14ac:dyDescent="0.45">
      <c r="A92">
        <v>6.16</v>
      </c>
      <c r="B92">
        <v>50.7</v>
      </c>
    </row>
    <row r="93" spans="1:2" x14ac:dyDescent="0.45">
      <c r="A93">
        <v>6.23</v>
      </c>
      <c r="B93">
        <v>50.81</v>
      </c>
    </row>
    <row r="94" spans="1:2" x14ac:dyDescent="0.45">
      <c r="A94">
        <v>6.3</v>
      </c>
      <c r="B94">
        <v>50.58</v>
      </c>
    </row>
    <row r="95" spans="1:2" x14ac:dyDescent="0.45">
      <c r="A95">
        <v>6.37</v>
      </c>
      <c r="B95">
        <v>50.26</v>
      </c>
    </row>
    <row r="96" spans="1:2" x14ac:dyDescent="0.45">
      <c r="A96">
        <v>6.44</v>
      </c>
      <c r="B96">
        <v>49.92</v>
      </c>
    </row>
    <row r="97" spans="1:2" x14ac:dyDescent="0.45">
      <c r="A97">
        <v>6.51</v>
      </c>
      <c r="B97">
        <v>49.72</v>
      </c>
    </row>
    <row r="98" spans="1:2" x14ac:dyDescent="0.45">
      <c r="A98">
        <v>6.58</v>
      </c>
      <c r="B98">
        <v>49.49</v>
      </c>
    </row>
    <row r="99" spans="1:2" x14ac:dyDescent="0.45">
      <c r="A99">
        <v>6.65</v>
      </c>
      <c r="B99">
        <v>49.37</v>
      </c>
    </row>
    <row r="100" spans="1:2" x14ac:dyDescent="0.45">
      <c r="A100">
        <v>6.72</v>
      </c>
      <c r="B100">
        <v>49.37</v>
      </c>
    </row>
    <row r="101" spans="1:2" x14ac:dyDescent="0.45">
      <c r="A101">
        <v>6.79</v>
      </c>
      <c r="B101">
        <v>49.37</v>
      </c>
    </row>
    <row r="102" spans="1:2" x14ac:dyDescent="0.45">
      <c r="A102">
        <v>6.86</v>
      </c>
      <c r="B102">
        <v>49.37</v>
      </c>
    </row>
    <row r="103" spans="1:2" x14ac:dyDescent="0.45">
      <c r="A103">
        <v>6.93</v>
      </c>
      <c r="B103">
        <v>49.49</v>
      </c>
    </row>
    <row r="104" spans="1:2" x14ac:dyDescent="0.45">
      <c r="A104">
        <v>7</v>
      </c>
      <c r="B104">
        <v>49.49</v>
      </c>
    </row>
    <row r="105" spans="1:2" x14ac:dyDescent="0.45">
      <c r="A105">
        <v>7.07</v>
      </c>
      <c r="B105">
        <v>49.6</v>
      </c>
    </row>
    <row r="106" spans="1:2" x14ac:dyDescent="0.45">
      <c r="A106">
        <v>7.14</v>
      </c>
      <c r="B106">
        <v>49.6</v>
      </c>
    </row>
    <row r="107" spans="1:2" x14ac:dyDescent="0.45">
      <c r="A107">
        <v>7.21</v>
      </c>
      <c r="B107">
        <v>49.6</v>
      </c>
    </row>
    <row r="108" spans="1:2" x14ac:dyDescent="0.45">
      <c r="A108">
        <v>7.28</v>
      </c>
      <c r="B108">
        <v>49.37</v>
      </c>
    </row>
    <row r="109" spans="1:2" x14ac:dyDescent="0.45">
      <c r="A109">
        <v>7.35</v>
      </c>
      <c r="B109">
        <v>48.81</v>
      </c>
    </row>
    <row r="110" spans="1:2" x14ac:dyDescent="0.45">
      <c r="A110">
        <v>7.42</v>
      </c>
      <c r="B110">
        <v>48.04</v>
      </c>
    </row>
    <row r="111" spans="1:2" x14ac:dyDescent="0.45">
      <c r="A111">
        <v>7.49</v>
      </c>
      <c r="B111">
        <v>47.27</v>
      </c>
    </row>
    <row r="112" spans="1:2" x14ac:dyDescent="0.45">
      <c r="A112">
        <v>7.56</v>
      </c>
      <c r="B112">
        <v>46.71</v>
      </c>
    </row>
    <row r="113" spans="1:2" x14ac:dyDescent="0.45">
      <c r="A113">
        <v>7.63</v>
      </c>
      <c r="B113">
        <v>46.17</v>
      </c>
    </row>
    <row r="114" spans="1:2" x14ac:dyDescent="0.45">
      <c r="A114">
        <v>7.7</v>
      </c>
      <c r="B114">
        <v>45.83</v>
      </c>
    </row>
    <row r="115" spans="1:2" x14ac:dyDescent="0.45">
      <c r="A115">
        <v>7.77</v>
      </c>
      <c r="B115">
        <v>45.49</v>
      </c>
    </row>
    <row r="116" spans="1:2" x14ac:dyDescent="0.45">
      <c r="A116">
        <v>7.84</v>
      </c>
      <c r="B116">
        <v>45.28</v>
      </c>
    </row>
    <row r="117" spans="1:2" x14ac:dyDescent="0.45">
      <c r="A117">
        <v>7.91</v>
      </c>
      <c r="B117">
        <v>45.28</v>
      </c>
    </row>
    <row r="118" spans="1:2" x14ac:dyDescent="0.45">
      <c r="A118">
        <v>7.98</v>
      </c>
      <c r="B118">
        <v>45.28</v>
      </c>
    </row>
    <row r="119" spans="1:2" x14ac:dyDescent="0.45">
      <c r="A119">
        <v>8.0500000000000007</v>
      </c>
      <c r="B119">
        <v>45.28</v>
      </c>
    </row>
    <row r="120" spans="1:2" x14ac:dyDescent="0.45">
      <c r="A120">
        <v>8.1199999999999992</v>
      </c>
      <c r="B120">
        <v>45.4</v>
      </c>
    </row>
    <row r="121" spans="1:2" x14ac:dyDescent="0.45">
      <c r="A121">
        <v>8.19</v>
      </c>
      <c r="B121">
        <v>45.49</v>
      </c>
    </row>
    <row r="122" spans="1:2" x14ac:dyDescent="0.45">
      <c r="A122">
        <v>8.26</v>
      </c>
      <c r="B122">
        <v>45.49</v>
      </c>
    </row>
    <row r="123" spans="1:2" x14ac:dyDescent="0.45">
      <c r="A123">
        <v>8.33</v>
      </c>
      <c r="B123">
        <v>45.61</v>
      </c>
    </row>
    <row r="124" spans="1:2" x14ac:dyDescent="0.45">
      <c r="A124">
        <v>8.4</v>
      </c>
      <c r="B124">
        <v>45.83</v>
      </c>
    </row>
    <row r="125" spans="1:2" x14ac:dyDescent="0.45">
      <c r="A125">
        <v>8.4700000000000006</v>
      </c>
      <c r="B125">
        <v>45.94</v>
      </c>
    </row>
    <row r="126" spans="1:2" x14ac:dyDescent="0.45">
      <c r="A126">
        <v>8.5399999999999991</v>
      </c>
      <c r="B126">
        <v>46.17</v>
      </c>
    </row>
    <row r="127" spans="1:2" x14ac:dyDescent="0.45">
      <c r="A127">
        <v>8.61</v>
      </c>
      <c r="B127">
        <v>46.26</v>
      </c>
    </row>
    <row r="128" spans="1:2" x14ac:dyDescent="0.45">
      <c r="A128">
        <v>8.68</v>
      </c>
      <c r="B128">
        <v>46.38</v>
      </c>
    </row>
    <row r="129" spans="1:2" x14ac:dyDescent="0.45">
      <c r="A129">
        <v>8.75</v>
      </c>
      <c r="B129">
        <v>46.71</v>
      </c>
    </row>
    <row r="130" spans="1:2" x14ac:dyDescent="0.45">
      <c r="A130">
        <v>8.82</v>
      </c>
      <c r="B130">
        <v>46.71</v>
      </c>
    </row>
    <row r="131" spans="1:2" x14ac:dyDescent="0.45">
      <c r="A131">
        <v>8.89</v>
      </c>
      <c r="B131">
        <v>46.94</v>
      </c>
    </row>
    <row r="132" spans="1:2" x14ac:dyDescent="0.45">
      <c r="A132">
        <v>8.9600000000000009</v>
      </c>
      <c r="B132">
        <v>47.05</v>
      </c>
    </row>
    <row r="133" spans="1:2" x14ac:dyDescent="0.45">
      <c r="A133">
        <v>9.0299999999999994</v>
      </c>
      <c r="B133">
        <v>47.15</v>
      </c>
    </row>
    <row r="134" spans="1:2" x14ac:dyDescent="0.45">
      <c r="A134">
        <v>9.1</v>
      </c>
      <c r="B134">
        <v>47.37</v>
      </c>
    </row>
    <row r="135" spans="1:2" x14ac:dyDescent="0.45">
      <c r="A135">
        <v>9.17</v>
      </c>
      <c r="B135">
        <v>47.48</v>
      </c>
    </row>
    <row r="136" spans="1:2" x14ac:dyDescent="0.45">
      <c r="A136">
        <v>9.24</v>
      </c>
      <c r="B136">
        <v>47.71</v>
      </c>
    </row>
    <row r="137" spans="1:2" x14ac:dyDescent="0.45">
      <c r="A137">
        <v>9.31</v>
      </c>
      <c r="B137">
        <v>47.82</v>
      </c>
    </row>
    <row r="138" spans="1:2" x14ac:dyDescent="0.45">
      <c r="A138">
        <v>9.3800000000000008</v>
      </c>
      <c r="B138">
        <v>47.92</v>
      </c>
    </row>
    <row r="139" spans="1:2" x14ac:dyDescent="0.45">
      <c r="A139">
        <v>9.4499999999999993</v>
      </c>
      <c r="B139">
        <v>48.04</v>
      </c>
    </row>
    <row r="140" spans="1:2" x14ac:dyDescent="0.45">
      <c r="A140">
        <v>9.52</v>
      </c>
      <c r="B140">
        <v>48.04</v>
      </c>
    </row>
    <row r="141" spans="1:2" x14ac:dyDescent="0.45">
      <c r="A141">
        <v>9.59</v>
      </c>
      <c r="B141">
        <v>48.26</v>
      </c>
    </row>
    <row r="142" spans="1:2" x14ac:dyDescent="0.45">
      <c r="A142">
        <v>9.66</v>
      </c>
      <c r="B142">
        <v>48.26</v>
      </c>
    </row>
    <row r="143" spans="1:2" x14ac:dyDescent="0.45">
      <c r="A143">
        <v>9.73</v>
      </c>
      <c r="B143">
        <v>48.37</v>
      </c>
    </row>
    <row r="144" spans="1:2" x14ac:dyDescent="0.45">
      <c r="A144">
        <v>9.8000000000000007</v>
      </c>
      <c r="B144">
        <v>48.48</v>
      </c>
    </row>
    <row r="145" spans="1:2" x14ac:dyDescent="0.45">
      <c r="A145">
        <v>9.8699999999999992</v>
      </c>
      <c r="B145">
        <v>48.48</v>
      </c>
    </row>
    <row r="146" spans="1:2" x14ac:dyDescent="0.45">
      <c r="A146">
        <v>9.94</v>
      </c>
      <c r="B146">
        <v>48.59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zoomScale="55" zoomScaleNormal="55" workbookViewId="0">
      <selection activeCell="V35" sqref="V35"/>
    </sheetView>
  </sheetViews>
  <sheetFormatPr baseColWidth="10" defaultColWidth="10.73046875" defaultRowHeight="14.25" x14ac:dyDescent="0.45"/>
  <cols>
    <col min="1" max="1" width="2.3984375" style="9" customWidth="1"/>
    <col min="2" max="2" width="1.86328125" style="9" bestFit="1" customWidth="1"/>
    <col min="3" max="3" width="7.73046875" style="9" customWidth="1"/>
    <col min="4" max="4" width="2.59765625" style="9" customWidth="1"/>
    <col min="5" max="5" width="3.86328125" style="9" bestFit="1" customWidth="1"/>
    <col min="6" max="6" width="3.86328125" style="9" customWidth="1"/>
    <col min="7" max="7" width="4.3984375" style="9" bestFit="1" customWidth="1"/>
    <col min="8" max="8" width="10.73046875" style="9"/>
    <col min="9" max="9" width="7.59765625" style="9" bestFit="1" customWidth="1"/>
    <col min="10" max="10" width="4.59765625" style="9" bestFit="1" customWidth="1"/>
    <col min="11" max="11" width="10" style="9" bestFit="1" customWidth="1"/>
    <col min="12" max="16384" width="10.73046875" style="9"/>
  </cols>
  <sheetData>
    <row r="1" spans="2:16" ht="14.65" thickBot="1" x14ac:dyDescent="0.5"/>
    <row r="2" spans="2:16" ht="14.65" thickBot="1" x14ac:dyDescent="0.5">
      <c r="E2" s="96" t="s">
        <v>68</v>
      </c>
      <c r="F2" s="91"/>
      <c r="G2" s="97" t="s">
        <v>69</v>
      </c>
      <c r="H2" s="97"/>
      <c r="I2" s="97" t="s">
        <v>70</v>
      </c>
      <c r="J2" s="97"/>
      <c r="K2" s="28" t="s">
        <v>18</v>
      </c>
      <c r="M2" s="78" t="s">
        <v>73</v>
      </c>
      <c r="N2" s="79"/>
      <c r="O2" s="80"/>
    </row>
    <row r="3" spans="2:16" ht="14.65" thickBot="1" x14ac:dyDescent="0.5">
      <c r="B3" s="26" t="s">
        <v>4</v>
      </c>
      <c r="C3" s="61">
        <f>('Données '!F11*'Données '!F31+'Données '!C20*'Données '!C27+'Données '!I13*'Données '!I12/2)*'Données '!L3</f>
        <v>26.022238683444879</v>
      </c>
      <c r="E3" s="59" t="s">
        <v>29</v>
      </c>
      <c r="F3" s="50" t="s">
        <v>9</v>
      </c>
      <c r="G3" s="63" t="s">
        <v>29</v>
      </c>
      <c r="H3" s="63" t="s">
        <v>9</v>
      </c>
      <c r="I3" s="63" t="s">
        <v>7</v>
      </c>
      <c r="J3" s="63" t="s">
        <v>8</v>
      </c>
      <c r="K3" s="52" t="s">
        <v>11</v>
      </c>
      <c r="M3" s="85" t="s">
        <v>74</v>
      </c>
      <c r="N3" s="45">
        <f>SLOPE(K4:K11,I4:I11)</f>
        <v>-0.41056096476832254</v>
      </c>
      <c r="O3" s="15" t="s">
        <v>71</v>
      </c>
    </row>
    <row r="4" spans="2:16" ht="14.65" thickBot="1" x14ac:dyDescent="0.5">
      <c r="B4" s="19" t="s">
        <v>5</v>
      </c>
      <c r="C4" s="62">
        <f>'Données '!I13*'Données '!L3</f>
        <v>25.162649999999999</v>
      </c>
      <c r="E4" s="64">
        <v>200</v>
      </c>
      <c r="F4" s="65">
        <f>E4/1000</f>
        <v>0.2</v>
      </c>
      <c r="G4" s="27">
        <f>E4+'Données '!$I$11/2</f>
        <v>250</v>
      </c>
      <c r="H4" s="27">
        <f>G4/1000</f>
        <v>0.25</v>
      </c>
      <c r="I4" s="66">
        <f>'20 Eq'!O3</f>
        <v>47.875</v>
      </c>
      <c r="J4" s="66">
        <f>I4*PI()/180</f>
        <v>0.83557637939228513</v>
      </c>
      <c r="K4" s="67">
        <f>($C$3+$C$4*F4)*COS(J4)</f>
        <v>20.829995509093827</v>
      </c>
      <c r="M4" s="84"/>
      <c r="N4" s="46">
        <f>N3*180/PI()</f>
        <v>-23.523410514044169</v>
      </c>
      <c r="O4" s="12" t="s">
        <v>72</v>
      </c>
    </row>
    <row r="5" spans="2:16" ht="14.65" thickBot="1" x14ac:dyDescent="0.5">
      <c r="E5" s="40">
        <v>250</v>
      </c>
      <c r="F5" s="22">
        <f t="shared" ref="F5:F11" si="0">E5/1000</f>
        <v>0.25</v>
      </c>
      <c r="G5" s="11">
        <f>E5+'Données '!$I$11/2</f>
        <v>300</v>
      </c>
      <c r="H5" s="11">
        <f t="shared" ref="H5:H11" si="1">G5/1000</f>
        <v>0.3</v>
      </c>
      <c r="I5" s="37">
        <f>'25 Eq'!O3</f>
        <v>34.635000000000005</v>
      </c>
      <c r="J5" s="37">
        <f t="shared" ref="J5:J6" si="2">I5*PI()/180</f>
        <v>0.60449478642823606</v>
      </c>
      <c r="K5" s="41">
        <f t="shared" ref="K5:K11" si="3">($C$3+$C$4*F5)*COS(J5)</f>
        <v>26.586710604999393</v>
      </c>
      <c r="M5" s="23" t="s">
        <v>77</v>
      </c>
      <c r="N5" s="36">
        <f>INTERCEPT(K4:K11,I4:I11)</f>
        <v>40.76563298275466</v>
      </c>
      <c r="O5" s="12" t="s">
        <v>11</v>
      </c>
    </row>
    <row r="6" spans="2:16" x14ac:dyDescent="0.45">
      <c r="E6" s="40">
        <v>300</v>
      </c>
      <c r="F6" s="22">
        <f t="shared" si="0"/>
        <v>0.3</v>
      </c>
      <c r="G6" s="11">
        <f>E6+'Données '!$I$11/2</f>
        <v>350</v>
      </c>
      <c r="H6" s="11">
        <f t="shared" si="1"/>
        <v>0.35</v>
      </c>
      <c r="I6" s="37">
        <f>'30 Eq'!O3</f>
        <v>27.174999999999997</v>
      </c>
      <c r="J6" s="37">
        <f t="shared" si="2"/>
        <v>0.47429322422945897</v>
      </c>
      <c r="K6" s="41">
        <f t="shared" si="3"/>
        <v>29.865319812211514</v>
      </c>
      <c r="M6" s="23" t="s">
        <v>75</v>
      </c>
      <c r="N6" s="37">
        <f>$N$3*0+$N$5</f>
        <v>40.76563298275466</v>
      </c>
      <c r="O6" s="17" t="s">
        <v>11</v>
      </c>
      <c r="P6" s="38" t="s">
        <v>12</v>
      </c>
    </row>
    <row r="7" spans="2:16" ht="14.65" thickBot="1" x14ac:dyDescent="0.5">
      <c r="C7" s="7"/>
      <c r="E7" s="40">
        <v>350</v>
      </c>
      <c r="F7" s="22">
        <f t="shared" si="0"/>
        <v>0.35</v>
      </c>
      <c r="G7" s="11">
        <f>E7+'Données '!$I$11/2</f>
        <v>400</v>
      </c>
      <c r="H7" s="11">
        <f t="shared" si="1"/>
        <v>0.4</v>
      </c>
      <c r="I7" s="37">
        <f>'35 Eq'!O3</f>
        <v>20.164999999999999</v>
      </c>
      <c r="J7" s="37">
        <f>I7*PI()/180</f>
        <v>0.35194564366465653</v>
      </c>
      <c r="K7" s="41">
        <f t="shared" si="3"/>
        <v>32.69426989181143</v>
      </c>
      <c r="M7" s="23" t="s">
        <v>76</v>
      </c>
      <c r="N7" s="37">
        <f>$N$3*90+$N$5</f>
        <v>3.8151461536056317</v>
      </c>
      <c r="O7" s="17" t="s">
        <v>11</v>
      </c>
      <c r="P7" s="39" t="s">
        <v>13</v>
      </c>
    </row>
    <row r="8" spans="2:16" x14ac:dyDescent="0.45">
      <c r="C8" s="7"/>
      <c r="E8" s="40">
        <v>400</v>
      </c>
      <c r="F8" s="22">
        <f t="shared" si="0"/>
        <v>0.4</v>
      </c>
      <c r="G8" s="11">
        <f>E8+'Données '!$I$11/2</f>
        <v>450</v>
      </c>
      <c r="H8" s="11">
        <f t="shared" si="1"/>
        <v>0.45</v>
      </c>
      <c r="I8" s="37">
        <f>'40 Eq'!O3</f>
        <v>14.58</v>
      </c>
      <c r="J8" s="37">
        <f>I8*PI()/180</f>
        <v>0.25446900494077324</v>
      </c>
      <c r="K8" s="41">
        <f t="shared" si="3"/>
        <v>34.925183024539635</v>
      </c>
      <c r="M8" s="94" t="s">
        <v>78</v>
      </c>
      <c r="N8" s="46">
        <f>-N5/N3</f>
        <v>99.292520431791417</v>
      </c>
      <c r="O8" s="12" t="s">
        <v>7</v>
      </c>
    </row>
    <row r="9" spans="2:16" ht="14.65" thickBot="1" x14ac:dyDescent="0.5">
      <c r="C9" s="7"/>
      <c r="E9" s="40">
        <v>450</v>
      </c>
      <c r="F9" s="22">
        <f t="shared" si="0"/>
        <v>0.45</v>
      </c>
      <c r="G9" s="11">
        <f>E9+'Données '!$I$11/2</f>
        <v>500</v>
      </c>
      <c r="H9" s="11">
        <f t="shared" si="1"/>
        <v>0.5</v>
      </c>
      <c r="I9" s="37">
        <f>'45 Eq'!O3</f>
        <v>9.504999999999999</v>
      </c>
      <c r="J9" s="37">
        <f>I9*PI()/180</f>
        <v>0.165893545402061</v>
      </c>
      <c r="K9" s="41">
        <f t="shared" si="3"/>
        <v>36.832723028427409</v>
      </c>
      <c r="M9" s="95"/>
      <c r="N9" s="47">
        <f>N8*PI()/180</f>
        <v>1.7329814041385021</v>
      </c>
      <c r="O9" s="14" t="s">
        <v>8</v>
      </c>
    </row>
    <row r="10" spans="2:16" x14ac:dyDescent="0.45">
      <c r="C10" s="7"/>
      <c r="E10" s="40">
        <v>500</v>
      </c>
      <c r="F10" s="22">
        <f t="shared" si="0"/>
        <v>0.5</v>
      </c>
      <c r="G10" s="11">
        <f>E10+'Données '!$I$11/2</f>
        <v>550</v>
      </c>
      <c r="H10" s="11">
        <f t="shared" si="1"/>
        <v>0.55000000000000004</v>
      </c>
      <c r="I10" s="37">
        <f>'50 Eq'!O3</f>
        <v>5.4049999999999994</v>
      </c>
      <c r="J10" s="37">
        <f>I10*PI()/180</f>
        <v>9.4335046070293499E-2</v>
      </c>
      <c r="K10" s="41">
        <f t="shared" si="3"/>
        <v>38.431922523280292</v>
      </c>
      <c r="M10" s="35"/>
      <c r="N10" s="8"/>
    </row>
    <row r="11" spans="2:16" ht="14.65" thickBot="1" x14ac:dyDescent="0.5">
      <c r="C11" s="7"/>
      <c r="E11" s="42">
        <v>550</v>
      </c>
      <c r="F11" s="68">
        <f t="shared" si="0"/>
        <v>0.55000000000000004</v>
      </c>
      <c r="G11" s="13">
        <f>E11+'Données '!$I$11/2</f>
        <v>600</v>
      </c>
      <c r="H11" s="13">
        <f t="shared" si="1"/>
        <v>0.6</v>
      </c>
      <c r="I11" s="43">
        <f>'55 Eq'!O3</f>
        <v>1.6950000000000001</v>
      </c>
      <c r="J11" s="43">
        <f>I11*PI()/180</f>
        <v>2.9583330821303884E-2</v>
      </c>
      <c r="K11" s="34">
        <f t="shared" si="3"/>
        <v>39.84425450620698</v>
      </c>
    </row>
  </sheetData>
  <mergeCells count="6">
    <mergeCell ref="M8:M9"/>
    <mergeCell ref="E2:F2"/>
    <mergeCell ref="G2:H2"/>
    <mergeCell ref="I2:J2"/>
    <mergeCell ref="M3:M4"/>
    <mergeCell ref="M2:O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34" zoomScale="70" zoomScaleNormal="70" workbookViewId="0">
      <selection activeCell="E35" sqref="E35"/>
    </sheetView>
  </sheetViews>
  <sheetFormatPr baseColWidth="10" defaultColWidth="11.3984375" defaultRowHeight="14.25" x14ac:dyDescent="0.45"/>
  <cols>
    <col min="1" max="1" width="3.73046875" style="1" customWidth="1"/>
    <col min="2" max="4" width="11.3984375" style="1"/>
    <col min="5" max="5" width="11.3984375" style="9"/>
    <col min="6" max="8" width="11.3984375" style="1"/>
    <col min="9" max="9" width="11.3984375" style="9"/>
    <col min="10" max="16384" width="11.3984375" style="1"/>
  </cols>
  <sheetData>
    <row r="1" spans="2:13" ht="14.65" thickBot="1" x14ac:dyDescent="0.5"/>
    <row r="2" spans="2:13" ht="14.65" thickBot="1" x14ac:dyDescent="0.5">
      <c r="B2" s="78" t="s">
        <v>23</v>
      </c>
      <c r="C2" s="79"/>
      <c r="D2" s="80"/>
      <c r="E2" s="78" t="s">
        <v>26</v>
      </c>
      <c r="F2" s="79"/>
      <c r="G2" s="87"/>
      <c r="H2" s="78" t="s">
        <v>87</v>
      </c>
      <c r="I2" s="79"/>
      <c r="J2" s="87"/>
      <c r="K2" s="78" t="s">
        <v>27</v>
      </c>
      <c r="L2" s="79"/>
      <c r="M2" s="80"/>
    </row>
    <row r="3" spans="2:13" x14ac:dyDescent="0.45">
      <c r="B3" s="24" t="s">
        <v>37</v>
      </c>
      <c r="C3" s="21">
        <f>'Données '!I13</f>
        <v>2.5649999999999999</v>
      </c>
      <c r="D3" s="15" t="s">
        <v>34</v>
      </c>
      <c r="E3" s="24" t="s">
        <v>6</v>
      </c>
      <c r="F3" s="21">
        <f>'Données '!C4</f>
        <v>0.9</v>
      </c>
      <c r="G3" s="16" t="s">
        <v>9</v>
      </c>
      <c r="H3" s="24" t="s">
        <v>53</v>
      </c>
      <c r="I3" s="56">
        <f>'Données '!F22</f>
        <v>0.64619390388864384</v>
      </c>
      <c r="J3" s="16" t="s">
        <v>34</v>
      </c>
      <c r="K3" s="24" t="s">
        <v>54</v>
      </c>
      <c r="L3" s="44">
        <f>'Données '!F23</f>
        <v>2.0288060961113561</v>
      </c>
      <c r="M3" s="15" t="s">
        <v>34</v>
      </c>
    </row>
    <row r="4" spans="2:13" x14ac:dyDescent="0.45">
      <c r="B4" s="23" t="s">
        <v>36</v>
      </c>
      <c r="C4" s="22">
        <f>'Données '!I12</f>
        <v>0.1</v>
      </c>
      <c r="D4" s="12" t="s">
        <v>9</v>
      </c>
      <c r="E4" s="23" t="s">
        <v>83</v>
      </c>
      <c r="F4" s="22">
        <f>'Données '!C12</f>
        <v>2.8000000000000001E-2</v>
      </c>
      <c r="G4" s="17" t="s">
        <v>9</v>
      </c>
      <c r="H4" s="23" t="s">
        <v>42</v>
      </c>
      <c r="I4" s="22">
        <f>'Données '!F4</f>
        <v>3.1E-2</v>
      </c>
      <c r="J4" s="17" t="s">
        <v>9</v>
      </c>
      <c r="K4" s="23" t="s">
        <v>43</v>
      </c>
      <c r="L4" s="22">
        <f>'Données '!F6</f>
        <v>0.112</v>
      </c>
      <c r="M4" s="12" t="s">
        <v>9</v>
      </c>
    </row>
    <row r="5" spans="2:13" x14ac:dyDescent="0.45">
      <c r="B5" s="23" t="s">
        <v>24</v>
      </c>
      <c r="C5" s="22">
        <f>'Données '!I8</f>
        <v>0.03</v>
      </c>
      <c r="D5" s="12" t="s">
        <v>9</v>
      </c>
      <c r="E5" s="23" t="s">
        <v>82</v>
      </c>
      <c r="F5" s="22">
        <f>'Données '!C10</f>
        <v>0.03</v>
      </c>
      <c r="G5" s="17" t="s">
        <v>9</v>
      </c>
      <c r="H5" s="23" t="s">
        <v>44</v>
      </c>
      <c r="I5" s="22">
        <f>'Données '!F8</f>
        <v>5.8999999999999997E-2</v>
      </c>
      <c r="J5" s="17" t="s">
        <v>9</v>
      </c>
      <c r="K5" s="23" t="s">
        <v>45</v>
      </c>
      <c r="L5" s="22">
        <f>'Données '!F10</f>
        <v>5.5E-2</v>
      </c>
      <c r="M5" s="12" t="s">
        <v>9</v>
      </c>
    </row>
    <row r="6" spans="2:13" x14ac:dyDescent="0.45">
      <c r="B6" s="23" t="s">
        <v>25</v>
      </c>
      <c r="C6" s="22">
        <f>'Données '!I10</f>
        <v>4.3499999999999997E-2</v>
      </c>
      <c r="D6" s="12" t="s">
        <v>9</v>
      </c>
      <c r="E6" s="23" t="s">
        <v>61</v>
      </c>
      <c r="F6" s="22">
        <f>'Données '!C20</f>
        <v>0.88555213719389003</v>
      </c>
      <c r="G6" s="17" t="s">
        <v>34</v>
      </c>
      <c r="H6" s="23" t="s">
        <v>95</v>
      </c>
      <c r="I6" s="22">
        <f>I3*(I4^2/12+((I5/2)^2)/4)</f>
        <v>1.9233692301785527E-4</v>
      </c>
      <c r="J6" s="17" t="s">
        <v>79</v>
      </c>
      <c r="K6" s="23" t="s">
        <v>94</v>
      </c>
      <c r="L6" s="22">
        <f>L3*(L4^2/12+((L5/2)^2)/4)</f>
        <v>2.5043497916811242E-3</v>
      </c>
      <c r="M6" s="12" t="s">
        <v>79</v>
      </c>
    </row>
    <row r="7" spans="2:13" x14ac:dyDescent="0.45">
      <c r="B7" s="23" t="s">
        <v>80</v>
      </c>
      <c r="C7" s="22">
        <f>C3*(C4^2/12+(C5^2+C6^2)/4)</f>
        <v>3.9280303124999997E-3</v>
      </c>
      <c r="D7" s="12" t="s">
        <v>79</v>
      </c>
      <c r="E7" s="23" t="s">
        <v>86</v>
      </c>
      <c r="F7" s="22">
        <f>F6*(F3^2/12+(F4^2+F5^2)/4)</f>
        <v>6.0147586710346215E-2</v>
      </c>
      <c r="G7" s="17" t="s">
        <v>79</v>
      </c>
      <c r="H7" s="23" t="s">
        <v>89</v>
      </c>
      <c r="I7" s="57">
        <f>'Données '!F27</f>
        <v>0.86549999999999994</v>
      </c>
      <c r="J7" s="17" t="s">
        <v>9</v>
      </c>
      <c r="K7" s="23" t="s">
        <v>96</v>
      </c>
      <c r="L7" s="57">
        <f>'Données '!F29</f>
        <v>0.79399999999999993</v>
      </c>
      <c r="M7" s="12" t="s">
        <v>9</v>
      </c>
    </row>
    <row r="8" spans="2:13" ht="14.65" thickBot="1" x14ac:dyDescent="0.5">
      <c r="B8" s="23" t="s">
        <v>10</v>
      </c>
      <c r="C8" s="22">
        <f>'Données '!C14</f>
        <v>0.05</v>
      </c>
      <c r="D8" s="12" t="s">
        <v>9</v>
      </c>
      <c r="E8" s="23" t="s">
        <v>84</v>
      </c>
      <c r="F8" s="22">
        <f>'Données '!C27</f>
        <v>0.4</v>
      </c>
      <c r="G8" s="17" t="s">
        <v>9</v>
      </c>
      <c r="H8" s="19" t="s">
        <v>93</v>
      </c>
      <c r="I8" s="13">
        <f>I6+I3*I7^2</f>
        <v>0.48424988993543794</v>
      </c>
      <c r="J8" s="58" t="s">
        <v>79</v>
      </c>
      <c r="K8" s="59" t="s">
        <v>97</v>
      </c>
      <c r="L8" s="13">
        <f>L6+L3*L7^2</f>
        <v>1.2815367497997396</v>
      </c>
      <c r="M8" s="14" t="s">
        <v>79</v>
      </c>
    </row>
    <row r="9" spans="2:13" ht="14.65" thickBot="1" x14ac:dyDescent="0.5">
      <c r="B9" s="23" t="s">
        <v>68</v>
      </c>
      <c r="C9" s="10">
        <v>0.4</v>
      </c>
      <c r="D9" s="12" t="s">
        <v>9</v>
      </c>
      <c r="E9" s="19" t="s">
        <v>85</v>
      </c>
      <c r="F9" s="13">
        <f>F7+F6*F8^2</f>
        <v>0.20183592866136862</v>
      </c>
      <c r="G9" s="14" t="s">
        <v>79</v>
      </c>
      <c r="J9" s="53" t="s">
        <v>98</v>
      </c>
      <c r="K9" s="60">
        <f>I8+L8</f>
        <v>1.7657866397351776</v>
      </c>
      <c r="L9" s="7"/>
    </row>
    <row r="10" spans="2:13" x14ac:dyDescent="0.45">
      <c r="B10" s="23" t="s">
        <v>69</v>
      </c>
      <c r="C10" s="11">
        <f>C9+C4/2</f>
        <v>0.45</v>
      </c>
      <c r="D10" s="12" t="s">
        <v>9</v>
      </c>
      <c r="F10" s="7"/>
      <c r="G10" s="7"/>
      <c r="L10" s="7"/>
    </row>
    <row r="11" spans="2:13" ht="14.65" thickBot="1" x14ac:dyDescent="0.5">
      <c r="B11" s="19" t="s">
        <v>81</v>
      </c>
      <c r="C11" s="13">
        <f>C7+C3*C10^2</f>
        <v>0.52334053031250005</v>
      </c>
      <c r="D11" s="14" t="s">
        <v>79</v>
      </c>
      <c r="L11" s="7"/>
    </row>
    <row r="12" spans="2:13" ht="14.65" thickBot="1" x14ac:dyDescent="0.5">
      <c r="G12" s="26" t="s">
        <v>32</v>
      </c>
      <c r="H12" s="28">
        <f>C3</f>
        <v>2.5649999999999999</v>
      </c>
      <c r="L12" s="7"/>
    </row>
    <row r="13" spans="2:13" ht="14.65" thickBot="1" x14ac:dyDescent="0.5">
      <c r="C13" s="53" t="s">
        <v>100</v>
      </c>
      <c r="D13" s="55">
        <f>F9+K9</f>
        <v>1.9676225683965463</v>
      </c>
      <c r="G13" s="23" t="s">
        <v>77</v>
      </c>
      <c r="H13" s="12">
        <f>C4*C3</f>
        <v>0.25650000000000001</v>
      </c>
    </row>
    <row r="14" spans="2:13" s="9" customFormat="1" ht="14.65" thickBot="1" x14ac:dyDescent="0.5">
      <c r="G14" s="19" t="s">
        <v>101</v>
      </c>
      <c r="H14" s="14">
        <f>D13+C7+C3*(C4/2)^2</f>
        <v>1.9779630987090462</v>
      </c>
    </row>
    <row r="15" spans="2:13" ht="14.65" thickBot="1" x14ac:dyDescent="0.5">
      <c r="B15" s="73" t="s">
        <v>22</v>
      </c>
      <c r="C15" s="74" t="s">
        <v>69</v>
      </c>
      <c r="D15" s="74" t="s">
        <v>99</v>
      </c>
      <c r="E15" s="75" t="s">
        <v>28</v>
      </c>
    </row>
    <row r="16" spans="2:13" x14ac:dyDescent="0.45">
      <c r="B16" s="25">
        <v>0</v>
      </c>
      <c r="C16" s="25">
        <f>B16+$C$4/2</f>
        <v>0.05</v>
      </c>
      <c r="D16" s="77">
        <f>$C$7+$C$3*C16^2</f>
        <v>1.0340530312500002E-2</v>
      </c>
      <c r="E16" s="25">
        <f t="shared" ref="E16:E29" si="0">$H$12*B16^2+$H$13*B16+$H$14</f>
        <v>1.9779630987090462</v>
      </c>
    </row>
    <row r="17" spans="2:5" x14ac:dyDescent="0.45">
      <c r="B17" s="11">
        <v>0.05</v>
      </c>
      <c r="C17" s="11">
        <f t="shared" ref="C17:C29" si="1">B17+$C$4/2</f>
        <v>0.1</v>
      </c>
      <c r="D17" s="46">
        <f t="shared" ref="D17:D29" si="2">$C$7+$C$3*C17^2</f>
        <v>2.9578030312500007E-2</v>
      </c>
      <c r="E17" s="11">
        <f t="shared" si="0"/>
        <v>1.9972005987090462</v>
      </c>
    </row>
    <row r="18" spans="2:5" x14ac:dyDescent="0.45">
      <c r="B18" s="11">
        <v>0.1</v>
      </c>
      <c r="C18" s="11">
        <f t="shared" si="1"/>
        <v>0.15000000000000002</v>
      </c>
      <c r="D18" s="46">
        <f t="shared" si="2"/>
        <v>6.1640530312500011E-2</v>
      </c>
      <c r="E18" s="11">
        <f t="shared" si="0"/>
        <v>2.0292630987090461</v>
      </c>
    </row>
    <row r="19" spans="2:5" x14ac:dyDescent="0.45">
      <c r="B19" s="11">
        <v>0.15</v>
      </c>
      <c r="C19" s="11">
        <f t="shared" si="1"/>
        <v>0.2</v>
      </c>
      <c r="D19" s="46">
        <f t="shared" si="2"/>
        <v>0.10652803031250002</v>
      </c>
      <c r="E19" s="11">
        <f t="shared" si="0"/>
        <v>2.0741505987090463</v>
      </c>
    </row>
    <row r="20" spans="2:5" x14ac:dyDescent="0.45">
      <c r="B20" s="11">
        <v>0.2</v>
      </c>
      <c r="C20" s="11">
        <f t="shared" si="1"/>
        <v>0.25</v>
      </c>
      <c r="D20" s="46">
        <f t="shared" si="2"/>
        <v>0.16424053031249999</v>
      </c>
      <c r="E20" s="11">
        <f t="shared" si="0"/>
        <v>2.1318630987090463</v>
      </c>
    </row>
    <row r="21" spans="2:5" x14ac:dyDescent="0.45">
      <c r="B21" s="11">
        <v>0.25</v>
      </c>
      <c r="C21" s="11">
        <f t="shared" si="1"/>
        <v>0.3</v>
      </c>
      <c r="D21" s="46">
        <f t="shared" si="2"/>
        <v>0.2347780303125</v>
      </c>
      <c r="E21" s="11">
        <f t="shared" si="0"/>
        <v>2.2024005987090463</v>
      </c>
    </row>
    <row r="22" spans="2:5" x14ac:dyDescent="0.45">
      <c r="B22" s="11">
        <v>0.3</v>
      </c>
      <c r="C22" s="11">
        <f t="shared" si="1"/>
        <v>0.35</v>
      </c>
      <c r="D22" s="46">
        <f t="shared" si="2"/>
        <v>0.31814053031249995</v>
      </c>
      <c r="E22" s="11">
        <f t="shared" si="0"/>
        <v>2.285763098709046</v>
      </c>
    </row>
    <row r="23" spans="2:5" x14ac:dyDescent="0.45">
      <c r="B23" s="11">
        <v>0.35</v>
      </c>
      <c r="C23" s="11">
        <f t="shared" si="1"/>
        <v>0.39999999999999997</v>
      </c>
      <c r="D23" s="46">
        <f t="shared" si="2"/>
        <v>0.41432803031249993</v>
      </c>
      <c r="E23" s="11">
        <f t="shared" si="0"/>
        <v>2.3819505987090461</v>
      </c>
    </row>
    <row r="24" spans="2:5" x14ac:dyDescent="0.45">
      <c r="B24" s="11">
        <v>0.4</v>
      </c>
      <c r="C24" s="11">
        <f t="shared" si="1"/>
        <v>0.45</v>
      </c>
      <c r="D24" s="46">
        <f t="shared" si="2"/>
        <v>0.52334053031250005</v>
      </c>
      <c r="E24" s="11">
        <f t="shared" si="0"/>
        <v>2.4909630987090461</v>
      </c>
    </row>
    <row r="25" spans="2:5" x14ac:dyDescent="0.45">
      <c r="B25" s="11">
        <v>0.45</v>
      </c>
      <c r="C25" s="11">
        <f t="shared" si="1"/>
        <v>0.5</v>
      </c>
      <c r="D25" s="46">
        <f t="shared" si="2"/>
        <v>0.64517803031249998</v>
      </c>
      <c r="E25" s="11">
        <f t="shared" si="0"/>
        <v>2.6128005987090464</v>
      </c>
    </row>
    <row r="26" spans="2:5" x14ac:dyDescent="0.45">
      <c r="B26" s="11">
        <v>0.5</v>
      </c>
      <c r="C26" s="11">
        <f t="shared" si="1"/>
        <v>0.55000000000000004</v>
      </c>
      <c r="D26" s="46">
        <f t="shared" si="2"/>
        <v>0.77984053031250011</v>
      </c>
      <c r="E26" s="11">
        <f t="shared" si="0"/>
        <v>2.747463098709046</v>
      </c>
    </row>
    <row r="27" spans="2:5" x14ac:dyDescent="0.45">
      <c r="B27" s="11">
        <v>0.55000000000000004</v>
      </c>
      <c r="C27" s="11">
        <f t="shared" si="1"/>
        <v>0.60000000000000009</v>
      </c>
      <c r="D27" s="46">
        <f t="shared" si="2"/>
        <v>0.92732803031250022</v>
      </c>
      <c r="E27" s="11">
        <f t="shared" si="0"/>
        <v>2.8949505987090465</v>
      </c>
    </row>
    <row r="28" spans="2:5" x14ac:dyDescent="0.45">
      <c r="B28" s="11">
        <v>0.6</v>
      </c>
      <c r="C28" s="11">
        <f t="shared" si="1"/>
        <v>0.65</v>
      </c>
      <c r="D28" s="46">
        <f t="shared" si="2"/>
        <v>1.0876405303125001</v>
      </c>
      <c r="E28" s="11">
        <f t="shared" si="0"/>
        <v>3.0552630987090463</v>
      </c>
    </row>
    <row r="29" spans="2:5" x14ac:dyDescent="0.45">
      <c r="B29" s="11">
        <v>0.65</v>
      </c>
      <c r="C29" s="11">
        <f t="shared" si="1"/>
        <v>0.70000000000000007</v>
      </c>
      <c r="D29" s="46">
        <f t="shared" si="2"/>
        <v>1.2607780303125002</v>
      </c>
      <c r="E29" s="11">
        <f t="shared" si="0"/>
        <v>3.2284005987090465</v>
      </c>
    </row>
    <row r="30" spans="2:5" ht="14.65" thickBot="1" x14ac:dyDescent="0.5"/>
    <row r="31" spans="2:5" ht="14.65" thickBot="1" x14ac:dyDescent="0.5">
      <c r="B31" s="78" t="s">
        <v>112</v>
      </c>
      <c r="C31" s="80"/>
    </row>
    <row r="32" spans="2:5" x14ac:dyDescent="0.45">
      <c r="B32" s="76">
        <v>0</v>
      </c>
      <c r="C32" s="15">
        <v>1.9792700000000001</v>
      </c>
    </row>
    <row r="33" spans="2:5" x14ac:dyDescent="0.45">
      <c r="B33" s="71">
        <v>0.05</v>
      </c>
      <c r="C33" s="12">
        <v>1.99851</v>
      </c>
    </row>
    <row r="34" spans="2:5" x14ac:dyDescent="0.45">
      <c r="B34" s="71">
        <v>0.1</v>
      </c>
      <c r="C34" s="12">
        <v>2.03057</v>
      </c>
    </row>
    <row r="35" spans="2:5" x14ac:dyDescent="0.45">
      <c r="B35" s="71">
        <v>0.15</v>
      </c>
      <c r="C35" s="12">
        <v>2.0754600000000001</v>
      </c>
    </row>
    <row r="36" spans="2:5" x14ac:dyDescent="0.45">
      <c r="B36" s="71">
        <v>0.2</v>
      </c>
      <c r="C36" s="12">
        <v>2.1331699999999998</v>
      </c>
    </row>
    <row r="37" spans="2:5" x14ac:dyDescent="0.45">
      <c r="B37" s="71">
        <v>0.25</v>
      </c>
      <c r="C37" s="12">
        <v>2.2037100000000001</v>
      </c>
    </row>
    <row r="38" spans="2:5" x14ac:dyDescent="0.45">
      <c r="B38" s="71">
        <v>0.3</v>
      </c>
      <c r="C38" s="12">
        <v>2.2870699999999999</v>
      </c>
    </row>
    <row r="39" spans="2:5" x14ac:dyDescent="0.45">
      <c r="B39" s="71">
        <v>0.35</v>
      </c>
      <c r="C39" s="12">
        <v>2.3832599999999999</v>
      </c>
    </row>
    <row r="40" spans="2:5" x14ac:dyDescent="0.45">
      <c r="B40" s="71">
        <v>0.4</v>
      </c>
      <c r="C40" s="12">
        <v>2.49227</v>
      </c>
    </row>
    <row r="41" spans="2:5" x14ac:dyDescent="0.45">
      <c r="B41" s="71">
        <v>0.45</v>
      </c>
      <c r="C41" s="12">
        <v>2.6141100000000002</v>
      </c>
    </row>
    <row r="42" spans="2:5" x14ac:dyDescent="0.45">
      <c r="B42" s="71">
        <v>0.5</v>
      </c>
      <c r="C42" s="12">
        <v>2.7487699999999999</v>
      </c>
    </row>
    <row r="43" spans="2:5" x14ac:dyDescent="0.45">
      <c r="B43" s="71">
        <v>0.55000000000000004</v>
      </c>
      <c r="C43" s="12">
        <v>2.8962599999999998</v>
      </c>
    </row>
    <row r="44" spans="2:5" x14ac:dyDescent="0.45">
      <c r="B44" s="71">
        <v>0.6</v>
      </c>
      <c r="C44" s="12">
        <v>3.0565699999999998</v>
      </c>
    </row>
    <row r="45" spans="2:5" ht="14.65" thickBot="1" x14ac:dyDescent="0.5">
      <c r="B45" s="72">
        <v>0.65</v>
      </c>
      <c r="C45" s="14">
        <v>3.2297099999999999</v>
      </c>
    </row>
    <row r="47" spans="2:5" ht="14.65" thickBot="1" x14ac:dyDescent="0.5"/>
    <row r="48" spans="2:5" ht="14.25" customHeight="1" x14ac:dyDescent="0.45">
      <c r="B48" s="98" t="s">
        <v>113</v>
      </c>
      <c r="C48" s="99"/>
      <c r="D48" s="99"/>
      <c r="E48" s="100"/>
    </row>
    <row r="49" spans="2:5" x14ac:dyDescent="0.45">
      <c r="B49" s="101"/>
      <c r="C49" s="102"/>
      <c r="D49" s="102"/>
      <c r="E49" s="103"/>
    </row>
    <row r="50" spans="2:5" x14ac:dyDescent="0.45">
      <c r="B50" s="101"/>
      <c r="C50" s="102"/>
      <c r="D50" s="102"/>
      <c r="E50" s="103"/>
    </row>
    <row r="51" spans="2:5" x14ac:dyDescent="0.45">
      <c r="B51" s="101"/>
      <c r="C51" s="102"/>
      <c r="D51" s="102"/>
      <c r="E51" s="103"/>
    </row>
    <row r="52" spans="2:5" x14ac:dyDescent="0.45">
      <c r="B52" s="101"/>
      <c r="C52" s="102"/>
      <c r="D52" s="102"/>
      <c r="E52" s="103"/>
    </row>
    <row r="53" spans="2:5" x14ac:dyDescent="0.45">
      <c r="B53" s="101"/>
      <c r="C53" s="102"/>
      <c r="D53" s="102"/>
      <c r="E53" s="103"/>
    </row>
    <row r="54" spans="2:5" x14ac:dyDescent="0.45">
      <c r="B54" s="101"/>
      <c r="C54" s="102"/>
      <c r="D54" s="102"/>
      <c r="E54" s="103"/>
    </row>
    <row r="55" spans="2:5" x14ac:dyDescent="0.45">
      <c r="B55" s="101"/>
      <c r="C55" s="102"/>
      <c r="D55" s="102"/>
      <c r="E55" s="103"/>
    </row>
    <row r="56" spans="2:5" x14ac:dyDescent="0.45">
      <c r="B56" s="101"/>
      <c r="C56" s="102"/>
      <c r="D56" s="102"/>
      <c r="E56" s="103"/>
    </row>
    <row r="57" spans="2:5" ht="14.65" thickBot="1" x14ac:dyDescent="0.5">
      <c r="B57" s="104"/>
      <c r="C57" s="105"/>
      <c r="D57" s="105"/>
      <c r="E57" s="106"/>
    </row>
  </sheetData>
  <mergeCells count="6">
    <mergeCell ref="B48:E57"/>
    <mergeCell ref="B2:D2"/>
    <mergeCell ref="E2:G2"/>
    <mergeCell ref="H2:J2"/>
    <mergeCell ref="K2:M2"/>
    <mergeCell ref="B31:C3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T4" sqref="T4"/>
    </sheetView>
  </sheetViews>
  <sheetFormatPr baseColWidth="10" defaultColWidth="11.3984375" defaultRowHeight="14.25" x14ac:dyDescent="0.45"/>
  <cols>
    <col min="1" max="1" width="11.3984375" style="9"/>
    <col min="2" max="2" width="4.3984375" style="9" bestFit="1" customWidth="1"/>
    <col min="3" max="3" width="5" style="9" bestFit="1" customWidth="1"/>
    <col min="4" max="4" width="8.73046875" style="9" bestFit="1" customWidth="1"/>
    <col min="5" max="5" width="4.59765625" style="9" bestFit="1" customWidth="1"/>
    <col min="6" max="6" width="9" style="9" bestFit="1" customWidth="1"/>
    <col min="7" max="7" width="4.59765625" style="9" bestFit="1" customWidth="1"/>
    <col min="8" max="8" width="7.265625" style="9" bestFit="1" customWidth="1"/>
    <col min="9" max="9" width="8.265625" style="9" bestFit="1" customWidth="1"/>
    <col min="10" max="10" width="4.59765625" style="9" bestFit="1" customWidth="1"/>
    <col min="11" max="11" width="6.265625" style="9" bestFit="1" customWidth="1"/>
    <col min="12" max="12" width="5.59765625" style="9" bestFit="1" customWidth="1"/>
    <col min="13" max="13" width="6.1328125" style="9" bestFit="1" customWidth="1"/>
    <col min="14" max="14" width="6.265625" style="9" bestFit="1" customWidth="1"/>
    <col min="15" max="15" width="5.59765625" style="9" bestFit="1" customWidth="1"/>
    <col min="16" max="16" width="6.1328125" style="9" bestFit="1" customWidth="1"/>
    <col min="17" max="17" width="6.265625" style="9" bestFit="1" customWidth="1"/>
    <col min="18" max="18" width="5.59765625" style="9" bestFit="1" customWidth="1"/>
    <col min="19" max="19" width="6.1328125" style="9" bestFit="1" customWidth="1"/>
    <col min="20" max="16384" width="11.3984375" style="9"/>
  </cols>
  <sheetData>
    <row r="1" spans="2:20" x14ac:dyDescent="0.45">
      <c r="K1" s="107" t="s">
        <v>102</v>
      </c>
      <c r="L1" s="107"/>
      <c r="M1" s="107"/>
      <c r="N1" s="107" t="s">
        <v>109</v>
      </c>
      <c r="O1" s="107"/>
      <c r="P1" s="107"/>
      <c r="Q1" s="107" t="s">
        <v>110</v>
      </c>
      <c r="R1" s="107"/>
      <c r="S1" s="107"/>
      <c r="T1" s="9" t="s">
        <v>111</v>
      </c>
    </row>
    <row r="2" spans="2:20" x14ac:dyDescent="0.45">
      <c r="B2" s="107" t="s">
        <v>68</v>
      </c>
      <c r="C2" s="107"/>
      <c r="D2" s="107" t="s">
        <v>105</v>
      </c>
      <c r="E2" s="107"/>
      <c r="F2" s="107" t="s">
        <v>106</v>
      </c>
      <c r="G2" s="107"/>
      <c r="H2" s="9" t="s">
        <v>107</v>
      </c>
      <c r="I2" s="107" t="s">
        <v>104</v>
      </c>
      <c r="J2" s="107"/>
      <c r="K2" s="9" t="s">
        <v>103</v>
      </c>
      <c r="L2" s="9" t="s">
        <v>16</v>
      </c>
      <c r="M2" s="9" t="s">
        <v>108</v>
      </c>
      <c r="N2" s="9" t="s">
        <v>103</v>
      </c>
      <c r="O2" s="9" t="s">
        <v>16</v>
      </c>
      <c r="P2" s="9" t="s">
        <v>108</v>
      </c>
      <c r="Q2" s="9" t="s">
        <v>103</v>
      </c>
      <c r="R2" s="9" t="s">
        <v>16</v>
      </c>
      <c r="S2" s="9" t="s">
        <v>108</v>
      </c>
    </row>
    <row r="3" spans="2:20" x14ac:dyDescent="0.45">
      <c r="B3" s="9" t="s">
        <v>29</v>
      </c>
      <c r="C3" s="9" t="s">
        <v>9</v>
      </c>
      <c r="D3" s="9" t="s">
        <v>7</v>
      </c>
      <c r="E3" s="9" t="s">
        <v>8</v>
      </c>
      <c r="F3" s="9" t="s">
        <v>7</v>
      </c>
      <c r="G3" s="9" t="s">
        <v>8</v>
      </c>
      <c r="H3" s="9" t="s">
        <v>7</v>
      </c>
      <c r="I3" s="9" t="s">
        <v>7</v>
      </c>
      <c r="J3" s="9" t="s">
        <v>8</v>
      </c>
      <c r="K3" s="9" t="s">
        <v>11</v>
      </c>
      <c r="L3" s="9" t="s">
        <v>11</v>
      </c>
      <c r="M3" s="9" t="s">
        <v>11</v>
      </c>
      <c r="N3" s="9" t="s">
        <v>11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</row>
    <row r="4" spans="2:20" x14ac:dyDescent="0.45">
      <c r="B4" s="69">
        <v>200</v>
      </c>
      <c r="C4" s="9">
        <f t="shared" ref="C4:C11" si="0">B4/1000</f>
        <v>0.2</v>
      </c>
      <c r="D4" s="9">
        <f>'20 Eq'!O4</f>
        <v>46.26</v>
      </c>
      <c r="E4" s="8">
        <f>D4*PI()/180</f>
        <v>0.80738931197257691</v>
      </c>
      <c r="F4" s="9">
        <f>'20 Eq'!O5</f>
        <v>49.49</v>
      </c>
      <c r="G4" s="8">
        <f>F4*PI()/180</f>
        <v>0.86376344681199368</v>
      </c>
      <c r="H4" s="9">
        <f t="shared" ref="H4:H11" si="1">F4-D4</f>
        <v>3.230000000000004</v>
      </c>
      <c r="I4" s="8">
        <f t="shared" ref="I4:I11" si="2">D4+H4/2</f>
        <v>47.875</v>
      </c>
      <c r="J4" s="8">
        <f>I4*PI()/180</f>
        <v>0.83557637939228513</v>
      </c>
      <c r="K4" s="8">
        <f>-('Etude équilibre'!$C$3+'Etude équilibre'!$C$4*$C4)*COS($J4)</f>
        <v>-20.829995509093827</v>
      </c>
      <c r="L4" s="8">
        <f>'Etude équilibre'!$N$3*($I4-'Etude équilibre'!$N$8)</f>
        <v>21.110026794471221</v>
      </c>
      <c r="M4" s="8">
        <f>K4+L4</f>
        <v>0.28003128537739386</v>
      </c>
      <c r="N4" s="8">
        <f>-('Etude équilibre'!$C$3+'Etude équilibre'!$C$4*$C4)*COS($E4)</f>
        <v>-21.47086239165202</v>
      </c>
      <c r="O4" s="8">
        <f>'Etude équilibre'!$N$3*($D4-'Etude équilibre'!$N$8)</f>
        <v>21.773082752572062</v>
      </c>
      <c r="P4" s="8">
        <f>N4+O4</f>
        <v>0.30222036092004245</v>
      </c>
      <c r="Q4" s="8">
        <f>-('Etude équilibre'!$C$3+'Etude équilibre'!$C$4*$C4)*COS($G4)</f>
        <v>-20.172580066481324</v>
      </c>
      <c r="R4" s="8">
        <f>'Etude équilibre'!$N$3*($F4-'Etude équilibre'!$N$8)</f>
        <v>20.446970836370379</v>
      </c>
      <c r="S4" s="8">
        <f>Q4+R4</f>
        <v>0.27439076988905597</v>
      </c>
      <c r="T4" s="8">
        <f>(P4-S4)/2</f>
        <v>1.3914795515493239E-2</v>
      </c>
    </row>
    <row r="5" spans="2:20" x14ac:dyDescent="0.45">
      <c r="B5" s="69">
        <v>250</v>
      </c>
      <c r="C5" s="9">
        <f t="shared" si="0"/>
        <v>0.25</v>
      </c>
      <c r="D5" s="9">
        <f>'25 Eq'!O4</f>
        <v>32.92</v>
      </c>
      <c r="E5" s="8">
        <f t="shared" ref="E5:E11" si="3">D5*PI()/180</f>
        <v>0.57456238975653329</v>
      </c>
      <c r="F5" s="9">
        <f>'25 Eq'!O5</f>
        <v>36.35</v>
      </c>
      <c r="G5" s="8">
        <f t="shared" ref="G5:G11" si="4">F5*PI()/180</f>
        <v>0.63442718309993873</v>
      </c>
      <c r="H5" s="9">
        <f t="shared" si="1"/>
        <v>3.4299999999999997</v>
      </c>
      <c r="I5" s="8">
        <f t="shared" si="2"/>
        <v>34.635000000000005</v>
      </c>
      <c r="J5" s="8">
        <f t="shared" ref="J5:J11" si="5">I5*PI()/180</f>
        <v>0.60449478642823606</v>
      </c>
      <c r="K5" s="8">
        <f>-('Etude équilibre'!$C$3+'Etude équilibre'!$C$4*$C5)*COS($J5)</f>
        <v>-26.586710604999393</v>
      </c>
      <c r="L5" s="8">
        <f>'Etude équilibre'!$N$3*($I5-'Etude équilibre'!$N$8)</f>
        <v>26.545853968003808</v>
      </c>
      <c r="M5" s="8">
        <f t="shared" ref="M5:M11" si="6">K5+L5</f>
        <v>-4.085663699558495E-2</v>
      </c>
      <c r="N5" s="8">
        <f>-('Etude équilibre'!$C$3+'Etude équilibre'!$C$4*$C5)*COS($E5)</f>
        <v>-27.124425417546394</v>
      </c>
      <c r="O5" s="8">
        <f>'Etude équilibre'!$N$3*($D5-'Etude équilibre'!$N$8)</f>
        <v>27.249966022581482</v>
      </c>
      <c r="P5" s="8">
        <f t="shared" ref="P5:P11" si="7">N5+O5</f>
        <v>0.12554060503508779</v>
      </c>
      <c r="Q5" s="8">
        <f>-('Etude équilibre'!$C$3+'Etude équilibre'!$C$4*$C5)*COS($G5)</f>
        <v>-26.025177250836865</v>
      </c>
      <c r="R5" s="8">
        <f>'Etude équilibre'!$N$3*($F5-'Etude équilibre'!$N$8)</f>
        <v>25.841741913426137</v>
      </c>
      <c r="S5" s="8">
        <f t="shared" ref="S5:S11" si="8">Q5+R5</f>
        <v>-0.18343533741072804</v>
      </c>
      <c r="T5" s="8">
        <f t="shared" ref="T5:T11" si="9">(P5-S5)/2</f>
        <v>0.15448797122290792</v>
      </c>
    </row>
    <row r="6" spans="2:20" x14ac:dyDescent="0.45">
      <c r="B6" s="69">
        <v>300</v>
      </c>
      <c r="C6" s="9">
        <f t="shared" si="0"/>
        <v>0.3</v>
      </c>
      <c r="D6" s="9">
        <f>'30 Eq'!O4</f>
        <v>25.08</v>
      </c>
      <c r="E6" s="8">
        <f t="shared" si="3"/>
        <v>0.43772857640017776</v>
      </c>
      <c r="F6" s="9">
        <f>'30 Eq'!O5</f>
        <v>29.27</v>
      </c>
      <c r="G6" s="8">
        <f t="shared" si="4"/>
        <v>0.51085787205874023</v>
      </c>
      <c r="H6" s="9">
        <f t="shared" si="1"/>
        <v>4.1900000000000013</v>
      </c>
      <c r="I6" s="8">
        <f t="shared" si="2"/>
        <v>27.174999999999997</v>
      </c>
      <c r="J6" s="8">
        <f t="shared" si="5"/>
        <v>0.47429322422945897</v>
      </c>
      <c r="K6" s="8">
        <f>-('Etude équilibre'!$C$3+'Etude équilibre'!$C$4*$C6)*COS($J6)</f>
        <v>-29.865319812211514</v>
      </c>
      <c r="L6" s="8">
        <f>'Etude équilibre'!$N$3*($I6-'Etude équilibre'!$N$8)</f>
        <v>29.608638765175499</v>
      </c>
      <c r="M6" s="8">
        <f t="shared" si="6"/>
        <v>-0.25668104703601458</v>
      </c>
      <c r="N6" s="8">
        <f>-('Etude équilibre'!$C$3+'Etude équilibre'!$C$4*$C6)*COS($E6)</f>
        <v>-30.40584978358963</v>
      </c>
      <c r="O6" s="8">
        <f>'Etude équilibre'!$N$3*($D6-'Etude équilibre'!$N$8)</f>
        <v>30.468763986365133</v>
      </c>
      <c r="P6" s="8">
        <f t="shared" si="7"/>
        <v>6.2914202775502304E-2</v>
      </c>
      <c r="Q6" s="8">
        <f>-('Etude équilibre'!$C$3+'Etude équilibre'!$C$4*$C6)*COS($G6)</f>
        <v>-29.284865149030324</v>
      </c>
      <c r="R6" s="8">
        <f>'Etude équilibre'!$N$3*($F6-'Etude équilibre'!$N$8)</f>
        <v>28.748513543985862</v>
      </c>
      <c r="S6" s="8">
        <f t="shared" si="8"/>
        <v>-0.53635160504446233</v>
      </c>
      <c r="T6" s="8">
        <f t="shared" si="9"/>
        <v>0.29963290390998232</v>
      </c>
    </row>
    <row r="7" spans="2:20" x14ac:dyDescent="0.45">
      <c r="B7" s="69">
        <v>350</v>
      </c>
      <c r="C7" s="9">
        <f t="shared" si="0"/>
        <v>0.35</v>
      </c>
      <c r="D7" s="9">
        <f>'35 Eq'!O4</f>
        <v>18.45</v>
      </c>
      <c r="E7" s="8">
        <f t="shared" si="3"/>
        <v>0.32201324699295381</v>
      </c>
      <c r="F7" s="9">
        <f>'35 Eq'!O5</f>
        <v>21.88</v>
      </c>
      <c r="G7" s="8">
        <f t="shared" si="4"/>
        <v>0.3818780403363593</v>
      </c>
      <c r="H7" s="9">
        <f t="shared" si="1"/>
        <v>3.4299999999999997</v>
      </c>
      <c r="I7" s="8">
        <f t="shared" si="2"/>
        <v>20.164999999999999</v>
      </c>
      <c r="J7" s="8">
        <f t="shared" si="5"/>
        <v>0.35194564366465653</v>
      </c>
      <c r="K7" s="8">
        <f>-('Etude équilibre'!$C$3+'Etude équilibre'!$C$4*$C7)*COS($J7)</f>
        <v>-32.69426989181143</v>
      </c>
      <c r="L7" s="8">
        <f>'Etude équilibre'!$N$3*($I7-'Etude équilibre'!$N$8)</f>
        <v>32.486671128201444</v>
      </c>
      <c r="M7" s="8">
        <f t="shared" si="6"/>
        <v>-0.20759876360998675</v>
      </c>
      <c r="N7" s="8">
        <f>-('Etude équilibre'!$C$3+'Etude équilibre'!$C$4*$C7)*COS($E7)</f>
        <v>-33.038953820259856</v>
      </c>
      <c r="O7" s="8">
        <f>'Etude équilibre'!$N$3*($D7-'Etude équilibre'!$N$8)</f>
        <v>33.190783182779107</v>
      </c>
      <c r="P7" s="8">
        <f t="shared" si="7"/>
        <v>0.15182936251925128</v>
      </c>
      <c r="Q7" s="8">
        <f>-('Etude équilibre'!$C$3+'Etude équilibre'!$C$4*$C7)*COS($G7)</f>
        <v>-32.320295772501218</v>
      </c>
      <c r="R7" s="8">
        <f>'Etude équilibre'!$N$3*($F7-'Etude équilibre'!$N$8)</f>
        <v>31.782559073623766</v>
      </c>
      <c r="S7" s="8">
        <f t="shared" si="8"/>
        <v>-0.53773669887745257</v>
      </c>
      <c r="T7" s="8">
        <f t="shared" si="9"/>
        <v>0.34478303069835192</v>
      </c>
    </row>
    <row r="8" spans="2:20" x14ac:dyDescent="0.45">
      <c r="B8" s="69">
        <v>400</v>
      </c>
      <c r="C8" s="9">
        <f t="shared" si="0"/>
        <v>0.4</v>
      </c>
      <c r="D8" s="9">
        <f>'40 Eq'!O4</f>
        <v>13.14</v>
      </c>
      <c r="E8" s="8">
        <f t="shared" si="3"/>
        <v>0.22933626371205493</v>
      </c>
      <c r="F8" s="9">
        <f>'40 Eq'!O5</f>
        <v>16.02</v>
      </c>
      <c r="G8" s="8">
        <f t="shared" si="4"/>
        <v>0.27960174616949157</v>
      </c>
      <c r="H8" s="9">
        <f t="shared" si="1"/>
        <v>2.879999999999999</v>
      </c>
      <c r="I8" s="8">
        <f t="shared" si="2"/>
        <v>14.58</v>
      </c>
      <c r="J8" s="8">
        <f t="shared" si="5"/>
        <v>0.25446900494077324</v>
      </c>
      <c r="K8" s="8">
        <f>-('Etude équilibre'!$C$3+'Etude équilibre'!$C$4*$C8)*COS($J8)</f>
        <v>-34.925183024539635</v>
      </c>
      <c r="L8" s="8">
        <f>'Etude équilibre'!$N$3*($I8-'Etude équilibre'!$N$8)</f>
        <v>34.779654116432518</v>
      </c>
      <c r="M8" s="8">
        <f t="shared" si="6"/>
        <v>-0.14552890810711716</v>
      </c>
      <c r="N8" s="8">
        <f>-('Etude équilibre'!$C$3+'Etude équilibre'!$C$4*$C8)*COS($E8)</f>
        <v>-35.142442894621979</v>
      </c>
      <c r="O8" s="8">
        <f>'Etude équilibre'!$N$3*($D8-'Etude équilibre'!$N$8)</f>
        <v>35.370861905698902</v>
      </c>
      <c r="P8" s="8">
        <f t="shared" si="7"/>
        <v>0.22841901107692308</v>
      </c>
      <c r="Q8" s="8">
        <f>-('Etude équilibre'!$C$3+'Etude équilibre'!$C$4*$C8)*COS($G8)</f>
        <v>-34.685863660293577</v>
      </c>
      <c r="R8" s="8">
        <f>'Etude équilibre'!$N$3*($F8-'Etude équilibre'!$N$8)</f>
        <v>34.188446327166133</v>
      </c>
      <c r="S8" s="8">
        <f t="shared" si="8"/>
        <v>-0.49741733312744429</v>
      </c>
      <c r="T8" s="8">
        <f t="shared" si="9"/>
        <v>0.36291817210218369</v>
      </c>
    </row>
    <row r="9" spans="2:20" x14ac:dyDescent="0.45">
      <c r="B9" s="69">
        <v>450</v>
      </c>
      <c r="C9" s="9">
        <f t="shared" si="0"/>
        <v>0.45</v>
      </c>
      <c r="D9" s="9">
        <f>'45 Eq'!O4</f>
        <v>8.2899999999999991</v>
      </c>
      <c r="E9" s="8">
        <f t="shared" si="3"/>
        <v>0.14468779499032991</v>
      </c>
      <c r="F9" s="9">
        <f>'45 Eq'!O5</f>
        <v>10.72</v>
      </c>
      <c r="G9" s="8">
        <f t="shared" si="4"/>
        <v>0.18709929581379214</v>
      </c>
      <c r="H9" s="9">
        <f t="shared" si="1"/>
        <v>2.4300000000000015</v>
      </c>
      <c r="I9" s="8">
        <f t="shared" si="2"/>
        <v>9.504999999999999</v>
      </c>
      <c r="J9" s="8">
        <f t="shared" si="5"/>
        <v>0.165893545402061</v>
      </c>
      <c r="K9" s="8">
        <f>-('Etude équilibre'!$C$3+'Etude équilibre'!$C$4*$C9)*COS($J9)</f>
        <v>-36.832723028427409</v>
      </c>
      <c r="L9" s="8">
        <f>'Etude équilibre'!$N$3*($I9-'Etude équilibre'!$N$8)</f>
        <v>36.863251012631757</v>
      </c>
      <c r="M9" s="8">
        <f t="shared" si="6"/>
        <v>3.0527984204347547E-2</v>
      </c>
      <c r="N9" s="8">
        <f>-('Etude équilibre'!$C$3+'Etude équilibre'!$C$4*$C9)*COS($E9)</f>
        <v>-36.955207611847491</v>
      </c>
      <c r="O9" s="8">
        <f>'Etude équilibre'!$N$3*($D9-'Etude équilibre'!$N$8)</f>
        <v>37.362082584825274</v>
      </c>
      <c r="P9" s="8">
        <f t="shared" si="7"/>
        <v>0.40687497297778208</v>
      </c>
      <c r="Q9" s="8">
        <f>-('Etude équilibre'!$C$3+'Etude équilibre'!$C$4*$C9)*COS($G9)</f>
        <v>-36.69367598496045</v>
      </c>
      <c r="R9" s="8">
        <f>'Etude équilibre'!$N$3*($F9-'Etude équilibre'!$N$8)</f>
        <v>36.364419440438247</v>
      </c>
      <c r="S9" s="8">
        <f t="shared" si="8"/>
        <v>-0.32925654452220243</v>
      </c>
      <c r="T9" s="8">
        <f t="shared" si="9"/>
        <v>0.36806575874999226</v>
      </c>
    </row>
    <row r="10" spans="2:20" x14ac:dyDescent="0.45">
      <c r="B10" s="69">
        <v>500</v>
      </c>
      <c r="C10" s="9">
        <f t="shared" si="0"/>
        <v>0.5</v>
      </c>
      <c r="D10" s="9">
        <f>'50 Eq'!O4</f>
        <v>4.42</v>
      </c>
      <c r="E10" s="8">
        <f t="shared" si="3"/>
        <v>7.7143552938149368E-2</v>
      </c>
      <c r="F10" s="9">
        <f>'50 Eq'!O5</f>
        <v>6.39</v>
      </c>
      <c r="G10" s="8">
        <f t="shared" si="4"/>
        <v>0.11152653920243764</v>
      </c>
      <c r="H10" s="9">
        <f t="shared" si="1"/>
        <v>1.9699999999999998</v>
      </c>
      <c r="I10" s="8">
        <f t="shared" si="2"/>
        <v>5.4049999999999994</v>
      </c>
      <c r="J10" s="8">
        <f t="shared" si="5"/>
        <v>9.4335046070293499E-2</v>
      </c>
      <c r="K10" s="8">
        <f>-('Etude équilibre'!$C$3+'Etude équilibre'!$C$4*$C10)*COS($J10)</f>
        <v>-38.431922523280292</v>
      </c>
      <c r="L10" s="8">
        <f>'Etude équilibre'!$N$3*($I10-'Etude équilibre'!$N$8)</f>
        <v>38.546550968181876</v>
      </c>
      <c r="M10" s="8">
        <f t="shared" si="6"/>
        <v>0.11462844490158375</v>
      </c>
      <c r="N10" s="8">
        <f>-('Etude équilibre'!$C$3+'Etude équilibre'!$C$4*$C10)*COS($E10)</f>
        <v>-38.488753268277549</v>
      </c>
      <c r="O10" s="8">
        <f>'Etude équilibre'!$N$3*($D10-'Etude équilibre'!$N$8)</f>
        <v>38.950953518478677</v>
      </c>
      <c r="P10" s="8">
        <f t="shared" si="7"/>
        <v>0.46220025020112843</v>
      </c>
      <c r="Q10" s="8">
        <f>-('Etude équilibre'!$C$3+'Etude équilibre'!$C$4*$C10)*COS($G10)</f>
        <v>-38.363733601860524</v>
      </c>
      <c r="R10" s="8">
        <f>'Etude équilibre'!$N$3*($F10-'Etude équilibre'!$N$8)</f>
        <v>38.142148417885082</v>
      </c>
      <c r="S10" s="8">
        <f t="shared" si="8"/>
        <v>-0.22158518397544213</v>
      </c>
      <c r="T10" s="8">
        <f t="shared" si="9"/>
        <v>0.34189271708828528</v>
      </c>
    </row>
    <row r="11" spans="2:20" ht="14.65" thickBot="1" x14ac:dyDescent="0.5">
      <c r="B11" s="69">
        <v>550</v>
      </c>
      <c r="C11" s="9">
        <f t="shared" si="0"/>
        <v>0.55000000000000004</v>
      </c>
      <c r="D11" s="9">
        <f>'55 Eq'!O4</f>
        <v>1.19</v>
      </c>
      <c r="E11" s="8">
        <f t="shared" si="3"/>
        <v>2.076941809873252E-2</v>
      </c>
      <c r="F11" s="9">
        <f>'55 Eq'!O5</f>
        <v>2.2000000000000002</v>
      </c>
      <c r="G11" s="8">
        <f t="shared" si="4"/>
        <v>3.8397243543875255E-2</v>
      </c>
      <c r="H11" s="9">
        <f t="shared" si="1"/>
        <v>1.0100000000000002</v>
      </c>
      <c r="I11" s="8">
        <f t="shared" si="2"/>
        <v>1.6950000000000001</v>
      </c>
      <c r="J11" s="8">
        <f t="shared" si="5"/>
        <v>2.9583330821303884E-2</v>
      </c>
      <c r="K11" s="8">
        <f>-('Etude équilibre'!$C$3+'Etude équilibre'!$C$4*$C11)*COS($J11)</f>
        <v>-39.84425450620698</v>
      </c>
      <c r="L11" s="8">
        <f>'Etude équilibre'!$N$3*($I11-'Etude équilibre'!$N$8)</f>
        <v>40.069732147472358</v>
      </c>
      <c r="M11" s="8">
        <f t="shared" si="6"/>
        <v>0.22547764126537828</v>
      </c>
      <c r="N11" s="8">
        <f>-('Etude équilibre'!$C$3+'Etude équilibre'!$C$4*$C11)*COS($E11)</f>
        <v>-39.853098947907284</v>
      </c>
      <c r="O11" s="8">
        <f>'Etude équilibre'!$N$3*($D11-'Etude équilibre'!$N$8)</f>
        <v>40.27706543468036</v>
      </c>
      <c r="P11" s="8">
        <f t="shared" si="7"/>
        <v>0.42396648677307525</v>
      </c>
      <c r="Q11" s="8">
        <f>-('Etude équilibre'!$C$3+'Etude équilibre'!$C$4*$C11)*COS($G11)</f>
        <v>-39.832314781343257</v>
      </c>
      <c r="R11" s="8">
        <f>'Etude équilibre'!$N$3*($F11-'Etude équilibre'!$N$8)</f>
        <v>39.862398860264349</v>
      </c>
      <c r="S11" s="8">
        <f t="shared" si="8"/>
        <v>3.0084078921092328E-2</v>
      </c>
      <c r="T11" s="8">
        <f t="shared" si="9"/>
        <v>0.19694120392599146</v>
      </c>
    </row>
    <row r="12" spans="2:20" ht="14.65" thickBot="1" x14ac:dyDescent="0.5">
      <c r="T12" s="70">
        <f>AVERAGE(T4:T11)</f>
        <v>0.26032956915164851</v>
      </c>
    </row>
  </sheetData>
  <mergeCells count="7">
    <mergeCell ref="I2:J2"/>
    <mergeCell ref="B2:C2"/>
    <mergeCell ref="K1:M1"/>
    <mergeCell ref="N1:P1"/>
    <mergeCell ref="Q1:S1"/>
    <mergeCell ref="D2:E2"/>
    <mergeCell ref="F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zoomScale="85" zoomScaleNormal="85" workbookViewId="0">
      <selection activeCell="M47" sqref="M47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-2.4300000000000002</v>
      </c>
      <c r="M3" s="4">
        <v>0</v>
      </c>
      <c r="N3">
        <f>A72</f>
        <v>4.7300000000000004</v>
      </c>
      <c r="O3">
        <f>N3-$N$3</f>
        <v>0</v>
      </c>
      <c r="P3">
        <f>B72</f>
        <v>-1.54</v>
      </c>
      <c r="Q3" s="3"/>
      <c r="R3" s="3"/>
      <c r="S3" s="2">
        <f>'Etude équilibre'!$N$3*(P3-'Etude équilibre'!$N$8)</f>
        <v>41.397896868497881</v>
      </c>
      <c r="T3" s="2">
        <f>-('Etude équilibre'!$C$3+'Etude équilibre'!$C$4*$M$3)*COS(P3*PI()/180)</f>
        <v>-26.012839617613626</v>
      </c>
      <c r="U3" s="2">
        <f>S3+T3</f>
        <v>15.385057250884255</v>
      </c>
      <c r="V3" s="5"/>
    </row>
    <row r="4" spans="1:22" x14ac:dyDescent="0.45">
      <c r="A4">
        <v>0</v>
      </c>
      <c r="B4">
        <v>-2.31</v>
      </c>
      <c r="N4">
        <f t="shared" ref="N4:N13" si="0">A73</f>
        <v>4.8</v>
      </c>
      <c r="O4">
        <f t="shared" ref="O4:O13" si="1">N4-$N$3</f>
        <v>6.9999999999999396E-2</v>
      </c>
      <c r="P4">
        <f t="shared" ref="P4:P13" si="2">B73</f>
        <v>1.54</v>
      </c>
      <c r="Q4" s="6">
        <f>N4-N3</f>
        <v>6.9999999999999396E-2</v>
      </c>
      <c r="R4" s="2">
        <f>(P3+P5-2*P4)*(PI()/180)/Q4^2</f>
        <v>8.7622652242982131</v>
      </c>
      <c r="S4" s="2">
        <f>'Etude équilibre'!$N$3*(P4-'Etude équilibre'!$N$8)</f>
        <v>40.133369097011446</v>
      </c>
      <c r="T4" s="2">
        <f>-('Etude équilibre'!$C$3+'Etude équilibre'!$C$4*$M$3)*COS(P4*PI()/180)</f>
        <v>-26.012839617613626</v>
      </c>
      <c r="U4" s="2">
        <f t="shared" ref="U4:U12" si="3">S4+T4</f>
        <v>14.12052947939782</v>
      </c>
      <c r="V4" s="2">
        <f>U4/R4</f>
        <v>1.6115158715169753</v>
      </c>
    </row>
    <row r="5" spans="1:22" x14ac:dyDescent="0.45">
      <c r="A5">
        <v>7.0000000000000007E-2</v>
      </c>
      <c r="B5">
        <v>-2.4300000000000002</v>
      </c>
      <c r="N5">
        <f t="shared" si="0"/>
        <v>4.87</v>
      </c>
      <c r="O5">
        <f t="shared" si="1"/>
        <v>0.13999999999999968</v>
      </c>
      <c r="P5">
        <f t="shared" si="2"/>
        <v>7.08</v>
      </c>
      <c r="Q5" s="6">
        <f t="shared" ref="Q5:Q12" si="4">N5-N4</f>
        <v>7.0000000000000284E-2</v>
      </c>
      <c r="R5" s="2">
        <f t="shared" ref="R5:R12" si="5">(P4+P6-2*P5)*(PI()/180)/Q5^2</f>
        <v>5.7702722208791686</v>
      </c>
      <c r="S5" s="2">
        <f>'Etude équilibre'!$N$3*(P5-'Etude équilibre'!$N$8)</f>
        <v>37.858861352194943</v>
      </c>
      <c r="T5" s="2">
        <f>-('Etude équilibre'!$C$3+'Etude équilibre'!$C$4*$M$3)*COS(P5*PI()/180)</f>
        <v>-25.823819698538564</v>
      </c>
      <c r="U5" s="2">
        <f t="shared" si="3"/>
        <v>12.035041653656378</v>
      </c>
      <c r="V5" s="2">
        <f t="shared" ref="V5:V12" si="6">U5/R5</f>
        <v>2.0856973801181775</v>
      </c>
    </row>
    <row r="6" spans="1:22" x14ac:dyDescent="0.45">
      <c r="A6">
        <v>0.14000000000000001</v>
      </c>
      <c r="B6">
        <v>-2.31</v>
      </c>
      <c r="N6">
        <f t="shared" si="0"/>
        <v>4.93</v>
      </c>
      <c r="O6">
        <f t="shared" si="1"/>
        <v>0.19999999999999929</v>
      </c>
      <c r="P6">
        <f t="shared" si="2"/>
        <v>14.24</v>
      </c>
      <c r="Q6" s="6">
        <f t="shared" si="4"/>
        <v>5.9999999999999609E-2</v>
      </c>
      <c r="R6" s="2">
        <f t="shared" si="5"/>
        <v>7.126761112310283</v>
      </c>
      <c r="S6" s="2">
        <f>'Etude équilibre'!$N$3*(P6-'Etude équilibre'!$N$8)</f>
        <v>34.91924484445375</v>
      </c>
      <c r="T6" s="2">
        <f>-('Etude équilibre'!$C$3+'Etude équilibre'!$C$4*$M$3)*COS(P6*PI()/180)</f>
        <v>-25.222675651235956</v>
      </c>
      <c r="U6" s="2">
        <f t="shared" si="3"/>
        <v>9.696569193217794</v>
      </c>
      <c r="V6" s="2">
        <f t="shared" si="6"/>
        <v>1.3605856910888452</v>
      </c>
    </row>
    <row r="7" spans="1:22" x14ac:dyDescent="0.45">
      <c r="A7">
        <v>0.21</v>
      </c>
      <c r="B7">
        <v>-2.31</v>
      </c>
      <c r="N7">
        <f t="shared" si="0"/>
        <v>5</v>
      </c>
      <c r="O7">
        <f t="shared" si="1"/>
        <v>0.26999999999999957</v>
      </c>
      <c r="P7">
        <f t="shared" si="2"/>
        <v>22.87</v>
      </c>
      <c r="Q7" s="6">
        <f t="shared" si="4"/>
        <v>7.0000000000000284E-2</v>
      </c>
      <c r="R7" s="2">
        <f t="shared" si="5"/>
        <v>3.455039539662212</v>
      </c>
      <c r="S7" s="2">
        <f>'Etude équilibre'!$N$3*(P7-'Etude équilibre'!$N$8)</f>
        <v>31.376103718503124</v>
      </c>
      <c r="T7" s="2">
        <f>-('Etude équilibre'!$C$3+'Etude équilibre'!$C$4*$M$3)*COS(P7*PI()/180)</f>
        <v>-23.976605105596821</v>
      </c>
      <c r="U7" s="2">
        <f t="shared" si="3"/>
        <v>7.399498612906303</v>
      </c>
      <c r="V7" s="2">
        <f t="shared" si="6"/>
        <v>2.1416538155247067</v>
      </c>
    </row>
    <row r="8" spans="1:22" x14ac:dyDescent="0.45">
      <c r="A8">
        <v>0.28000000000000003</v>
      </c>
      <c r="B8">
        <v>-2.31</v>
      </c>
      <c r="N8">
        <f t="shared" si="0"/>
        <v>5.07</v>
      </c>
      <c r="O8">
        <f t="shared" si="1"/>
        <v>0.33999999999999986</v>
      </c>
      <c r="P8">
        <f t="shared" si="2"/>
        <v>32.47</v>
      </c>
      <c r="Q8" s="6">
        <f t="shared" si="4"/>
        <v>7.0000000000000284E-2</v>
      </c>
      <c r="R8" s="2">
        <f t="shared" si="5"/>
        <v>2.778279217460343</v>
      </c>
      <c r="S8" s="2">
        <f>'Etude équilibre'!$N$3*(P8-'Etude équilibre'!$N$8)</f>
        <v>27.434718456727229</v>
      </c>
      <c r="T8" s="2">
        <f>-('Etude équilibre'!$C$3+'Etude équilibre'!$C$4*$M$3)*COS(P8*PI()/180)</f>
        <v>-21.954251318985332</v>
      </c>
      <c r="U8" s="2">
        <f t="shared" si="3"/>
        <v>5.480467137741897</v>
      </c>
      <c r="V8" s="2">
        <f t="shared" si="6"/>
        <v>1.9726120770365387</v>
      </c>
    </row>
    <row r="9" spans="1:22" x14ac:dyDescent="0.45">
      <c r="A9">
        <v>0.35</v>
      </c>
      <c r="B9">
        <v>-2.31</v>
      </c>
      <c r="N9">
        <f t="shared" si="0"/>
        <v>5.14</v>
      </c>
      <c r="O9">
        <f t="shared" si="1"/>
        <v>0.40999999999999925</v>
      </c>
      <c r="P9">
        <f t="shared" si="2"/>
        <v>42.85</v>
      </c>
      <c r="Q9" s="6">
        <f t="shared" si="4"/>
        <v>6.9999999999999396E-2</v>
      </c>
      <c r="R9" s="2">
        <f>(P8+P10-2*P9)*(PI()/180)/Q9^2</f>
        <v>0.39180860759056846</v>
      </c>
      <c r="S9" s="2">
        <f>'Etude équilibre'!$N$3*(P9-'Etude équilibre'!$N$8)</f>
        <v>23.173095642432042</v>
      </c>
      <c r="T9" s="2">
        <f>-('Etude équilibre'!$C$3+'Etude équilibre'!$C$4*$M$3)*COS(P9*PI()/180)</f>
        <v>-19.077857174995717</v>
      </c>
      <c r="U9" s="2">
        <f t="shared" si="3"/>
        <v>4.0952384674363245</v>
      </c>
      <c r="V9" s="2">
        <f t="shared" si="6"/>
        <v>10.452140121729435</v>
      </c>
    </row>
    <row r="10" spans="1:22" x14ac:dyDescent="0.45">
      <c r="A10">
        <v>0.42</v>
      </c>
      <c r="B10">
        <v>-2.31</v>
      </c>
      <c r="N10">
        <f t="shared" si="0"/>
        <v>5.21</v>
      </c>
      <c r="O10">
        <f t="shared" si="1"/>
        <v>0.47999999999999954</v>
      </c>
      <c r="P10">
        <f t="shared" si="2"/>
        <v>53.34</v>
      </c>
      <c r="Q10" s="6">
        <f t="shared" si="4"/>
        <v>7.0000000000000284E-2</v>
      </c>
      <c r="R10" s="2">
        <f t="shared" si="5"/>
        <v>2.8138981817867248</v>
      </c>
      <c r="S10" s="2">
        <f>'Etude équilibre'!$N$3*(P10-'Etude équilibre'!$N$8)</f>
        <v>18.866311122012338</v>
      </c>
      <c r="T10" s="2">
        <f>-('Etude équilibre'!$C$3+'Etude équilibre'!$C$4*$M$3)*COS(P10*PI()/180)</f>
        <v>-15.53697461135191</v>
      </c>
      <c r="U10" s="2">
        <f t="shared" si="3"/>
        <v>3.3293365106604274</v>
      </c>
      <c r="V10" s="2">
        <f t="shared" si="6"/>
        <v>1.1831758989042089</v>
      </c>
    </row>
    <row r="11" spans="1:22" x14ac:dyDescent="0.45">
      <c r="A11">
        <v>0.49</v>
      </c>
      <c r="B11">
        <v>-2.4300000000000002</v>
      </c>
      <c r="N11">
        <f t="shared" si="0"/>
        <v>5.27</v>
      </c>
      <c r="O11">
        <f t="shared" si="1"/>
        <v>0.53999999999999915</v>
      </c>
      <c r="P11">
        <f t="shared" si="2"/>
        <v>64.62</v>
      </c>
      <c r="Q11" s="6">
        <f t="shared" si="4"/>
        <v>5.9999999999999609E-2</v>
      </c>
      <c r="R11" s="2">
        <f t="shared" si="5"/>
        <v>2.5210311417695319</v>
      </c>
      <c r="S11" s="2">
        <f>'Etude équilibre'!$N$3*(P11-'Etude équilibre'!$N$8)</f>
        <v>14.235183439425658</v>
      </c>
      <c r="T11" s="2">
        <f>-('Etude équilibre'!$C$3+'Etude équilibre'!$C$4*$M$3)*COS(P11*PI()/180)</f>
        <v>-11.153646317842925</v>
      </c>
      <c r="U11" s="2">
        <f t="shared" si="3"/>
        <v>3.0815371215827323</v>
      </c>
      <c r="V11" s="2">
        <f t="shared" si="6"/>
        <v>1.2223320333202139</v>
      </c>
    </row>
    <row r="12" spans="1:22" x14ac:dyDescent="0.45">
      <c r="A12">
        <v>0.56000000000000005</v>
      </c>
      <c r="B12">
        <v>-2.31</v>
      </c>
      <c r="N12">
        <f t="shared" si="0"/>
        <v>5.34</v>
      </c>
      <c r="O12">
        <f t="shared" si="1"/>
        <v>0.60999999999999943</v>
      </c>
      <c r="P12">
        <f t="shared" si="2"/>
        <v>76.42</v>
      </c>
      <c r="Q12" s="6">
        <f t="shared" si="4"/>
        <v>7.0000000000000284E-2</v>
      </c>
      <c r="R12" s="2">
        <f t="shared" si="5"/>
        <v>-4.6304653624338368</v>
      </c>
      <c r="S12" s="2">
        <f>'Etude équilibre'!$N$3*(P12-'Etude équilibre'!$N$8)</f>
        <v>9.3905640551594534</v>
      </c>
      <c r="T12" s="2">
        <f>-('Etude équilibre'!$C$3+'Etude équilibre'!$C$4*$M$3)*COS(P12*PI()/180)</f>
        <v>-6.1100950357497599</v>
      </c>
      <c r="U12" s="2">
        <f t="shared" si="3"/>
        <v>3.2804690194096935</v>
      </c>
      <c r="V12" s="2">
        <f t="shared" si="6"/>
        <v>-0.70845341939571993</v>
      </c>
    </row>
    <row r="13" spans="1:22" x14ac:dyDescent="0.45">
      <c r="A13">
        <v>0.63</v>
      </c>
      <c r="B13">
        <v>-2.31</v>
      </c>
      <c r="N13">
        <f t="shared" si="0"/>
        <v>5.41</v>
      </c>
      <c r="O13">
        <f t="shared" si="1"/>
        <v>0.67999999999999972</v>
      </c>
      <c r="P13">
        <f t="shared" si="2"/>
        <v>86.92</v>
      </c>
      <c r="Q13" s="3"/>
      <c r="R13" s="3"/>
      <c r="S13" s="2">
        <f>'Etude équilibre'!$N$3*(P13-'Etude équilibre'!$N$8)</f>
        <v>5.0796739250920657</v>
      </c>
      <c r="T13" s="2">
        <f>-('Etude équilibre'!$C$3+'Etude équilibre'!$C$4*$M$3)*COS(P13*PI()/180)</f>
        <v>-1.3981815108997189</v>
      </c>
      <c r="U13" s="2">
        <f t="shared" ref="U13" si="7">S13+T13</f>
        <v>3.6814924141923466</v>
      </c>
      <c r="V13" s="5"/>
    </row>
    <row r="14" spans="1:22" x14ac:dyDescent="0.45">
      <c r="A14">
        <v>0.7</v>
      </c>
      <c r="B14">
        <v>-2.31</v>
      </c>
      <c r="Q14" s="6"/>
      <c r="R14" s="2"/>
      <c r="S14" s="2"/>
      <c r="T14" s="2"/>
      <c r="U14" s="2"/>
    </row>
    <row r="15" spans="1:22" x14ac:dyDescent="0.45">
      <c r="A15">
        <v>0.77</v>
      </c>
      <c r="B15">
        <v>-2.31</v>
      </c>
      <c r="S15" s="2"/>
      <c r="T15" s="2"/>
      <c r="U15" s="2"/>
    </row>
    <row r="16" spans="1:22" x14ac:dyDescent="0.45">
      <c r="A16">
        <v>0.84</v>
      </c>
      <c r="B16">
        <v>-2.31</v>
      </c>
    </row>
    <row r="17" spans="1:2" x14ac:dyDescent="0.45">
      <c r="A17">
        <v>0.91</v>
      </c>
      <c r="B17">
        <v>-2.31</v>
      </c>
    </row>
    <row r="18" spans="1:2" x14ac:dyDescent="0.45">
      <c r="A18">
        <v>0.98</v>
      </c>
      <c r="B18">
        <v>-2.31</v>
      </c>
    </row>
    <row r="19" spans="1:2" x14ac:dyDescent="0.45">
      <c r="A19">
        <v>1.05</v>
      </c>
      <c r="B19">
        <v>-2.31</v>
      </c>
    </row>
    <row r="20" spans="1:2" x14ac:dyDescent="0.45">
      <c r="A20" s="6">
        <v>1.1200000000000001</v>
      </c>
      <c r="B20" s="6">
        <v>-2.2000000000000002</v>
      </c>
    </row>
    <row r="21" spans="1:2" x14ac:dyDescent="0.45">
      <c r="A21" s="6">
        <v>1.19</v>
      </c>
      <c r="B21" s="6">
        <v>-1.76</v>
      </c>
    </row>
    <row r="22" spans="1:2" x14ac:dyDescent="0.45">
      <c r="A22" s="6">
        <v>1.27</v>
      </c>
      <c r="B22" s="6">
        <v>0.45</v>
      </c>
    </row>
    <row r="23" spans="1:2" x14ac:dyDescent="0.45">
      <c r="A23" s="6">
        <v>1.34</v>
      </c>
      <c r="B23" s="6">
        <v>4.96</v>
      </c>
    </row>
    <row r="24" spans="1:2" x14ac:dyDescent="0.45">
      <c r="A24" s="6">
        <v>1.41</v>
      </c>
      <c r="B24" s="6">
        <v>11.49</v>
      </c>
    </row>
    <row r="25" spans="1:2" x14ac:dyDescent="0.45">
      <c r="A25" s="6">
        <v>1.48</v>
      </c>
      <c r="B25" s="6">
        <v>19.440000000000001</v>
      </c>
    </row>
    <row r="26" spans="1:2" x14ac:dyDescent="0.45">
      <c r="A26" s="6">
        <v>1.55</v>
      </c>
      <c r="B26" s="6">
        <v>28.82</v>
      </c>
    </row>
    <row r="27" spans="1:2" x14ac:dyDescent="0.45">
      <c r="A27" s="6">
        <v>1.62</v>
      </c>
      <c r="B27" s="6">
        <v>38.549999999999997</v>
      </c>
    </row>
    <row r="28" spans="1:2" x14ac:dyDescent="0.45">
      <c r="A28" s="6">
        <v>1.69</v>
      </c>
      <c r="B28" s="6">
        <v>49.72</v>
      </c>
    </row>
    <row r="29" spans="1:2" x14ac:dyDescent="0.45">
      <c r="A29" s="6">
        <v>1.76</v>
      </c>
      <c r="B29" s="6">
        <v>60.85</v>
      </c>
    </row>
    <row r="30" spans="1:2" x14ac:dyDescent="0.45">
      <c r="A30" s="6">
        <v>1.83</v>
      </c>
      <c r="B30" s="6">
        <v>72.78</v>
      </c>
    </row>
    <row r="31" spans="1:2" x14ac:dyDescent="0.45">
      <c r="A31" s="6">
        <v>1.9</v>
      </c>
      <c r="B31" s="6">
        <v>83.72</v>
      </c>
    </row>
    <row r="32" spans="1:2" x14ac:dyDescent="0.45">
      <c r="A32" s="6">
        <v>1.97</v>
      </c>
      <c r="B32" s="6">
        <v>89.23</v>
      </c>
    </row>
    <row r="33" spans="1:2" x14ac:dyDescent="0.45">
      <c r="A33" s="6">
        <v>2.0699999999999998</v>
      </c>
      <c r="B33" s="6">
        <v>90.89</v>
      </c>
    </row>
    <row r="34" spans="1:2" x14ac:dyDescent="0.45">
      <c r="A34" s="6">
        <v>2.14</v>
      </c>
      <c r="B34" s="6">
        <v>92.88</v>
      </c>
    </row>
    <row r="35" spans="1:2" x14ac:dyDescent="0.45">
      <c r="A35">
        <v>2.21</v>
      </c>
      <c r="B35">
        <v>89.79</v>
      </c>
    </row>
    <row r="36" spans="1:2" x14ac:dyDescent="0.45">
      <c r="A36">
        <v>2.2799999999999998</v>
      </c>
      <c r="B36">
        <v>89.67</v>
      </c>
    </row>
    <row r="37" spans="1:2" x14ac:dyDescent="0.45">
      <c r="A37">
        <v>2.35</v>
      </c>
      <c r="B37">
        <v>85.93</v>
      </c>
    </row>
    <row r="38" spans="1:2" x14ac:dyDescent="0.45">
      <c r="A38">
        <v>2.42</v>
      </c>
      <c r="B38">
        <v>79.849999999999994</v>
      </c>
    </row>
    <row r="39" spans="1:2" x14ac:dyDescent="0.45">
      <c r="A39">
        <v>2.4900000000000002</v>
      </c>
      <c r="B39">
        <v>71.459999999999994</v>
      </c>
    </row>
    <row r="40" spans="1:2" x14ac:dyDescent="0.45">
      <c r="A40">
        <v>2.5499999999999998</v>
      </c>
      <c r="B40">
        <v>62.28</v>
      </c>
    </row>
    <row r="41" spans="1:2" x14ac:dyDescent="0.45">
      <c r="A41">
        <v>2.62</v>
      </c>
      <c r="B41">
        <v>53.01</v>
      </c>
    </row>
    <row r="42" spans="1:2" x14ac:dyDescent="0.45">
      <c r="A42">
        <v>2.69</v>
      </c>
      <c r="B42">
        <v>44.63</v>
      </c>
    </row>
    <row r="43" spans="1:2" x14ac:dyDescent="0.45">
      <c r="A43">
        <v>2.76</v>
      </c>
      <c r="B43">
        <v>36.89</v>
      </c>
    </row>
    <row r="44" spans="1:2" x14ac:dyDescent="0.45">
      <c r="A44">
        <v>2.83</v>
      </c>
      <c r="B44">
        <v>29.93</v>
      </c>
    </row>
    <row r="45" spans="1:2" x14ac:dyDescent="0.45">
      <c r="A45">
        <v>2.89</v>
      </c>
      <c r="B45">
        <v>23.64</v>
      </c>
    </row>
    <row r="46" spans="1:2" x14ac:dyDescent="0.45">
      <c r="A46">
        <v>2.96</v>
      </c>
      <c r="B46">
        <v>18.329999999999998</v>
      </c>
    </row>
    <row r="47" spans="1:2" x14ac:dyDescent="0.45">
      <c r="A47">
        <v>3.03</v>
      </c>
      <c r="B47">
        <v>13.59</v>
      </c>
    </row>
    <row r="48" spans="1:2" x14ac:dyDescent="0.45">
      <c r="A48">
        <v>3.1</v>
      </c>
      <c r="B48">
        <v>9.61</v>
      </c>
    </row>
    <row r="49" spans="1:2" x14ac:dyDescent="0.45">
      <c r="A49">
        <v>3.17</v>
      </c>
      <c r="B49">
        <v>6.62</v>
      </c>
    </row>
    <row r="50" spans="1:2" x14ac:dyDescent="0.45">
      <c r="A50">
        <v>3.23</v>
      </c>
      <c r="B50">
        <v>4.74</v>
      </c>
    </row>
    <row r="51" spans="1:2" x14ac:dyDescent="0.45">
      <c r="A51">
        <v>3.3</v>
      </c>
      <c r="B51">
        <v>3.75</v>
      </c>
    </row>
    <row r="52" spans="1:2" x14ac:dyDescent="0.45">
      <c r="A52">
        <v>3.37</v>
      </c>
      <c r="B52">
        <v>3.2</v>
      </c>
    </row>
    <row r="53" spans="1:2" x14ac:dyDescent="0.45">
      <c r="A53">
        <v>3.44</v>
      </c>
      <c r="B53">
        <v>2.5299999999999998</v>
      </c>
    </row>
    <row r="54" spans="1:2" x14ac:dyDescent="0.45">
      <c r="A54">
        <v>3.51</v>
      </c>
      <c r="B54">
        <v>1.99</v>
      </c>
    </row>
    <row r="55" spans="1:2" x14ac:dyDescent="0.45">
      <c r="A55">
        <v>3.57</v>
      </c>
      <c r="B55">
        <v>1.54</v>
      </c>
    </row>
    <row r="56" spans="1:2" x14ac:dyDescent="0.45">
      <c r="A56">
        <v>3.64</v>
      </c>
      <c r="B56">
        <v>0.77</v>
      </c>
    </row>
    <row r="57" spans="1:2" x14ac:dyDescent="0.45">
      <c r="A57">
        <v>3.71</v>
      </c>
      <c r="B57">
        <v>0</v>
      </c>
    </row>
    <row r="58" spans="1:2" x14ac:dyDescent="0.45">
      <c r="A58">
        <v>3.78</v>
      </c>
      <c r="B58">
        <v>-0.89</v>
      </c>
    </row>
    <row r="59" spans="1:2" x14ac:dyDescent="0.45">
      <c r="A59">
        <v>3.85</v>
      </c>
      <c r="B59">
        <v>-1.54</v>
      </c>
    </row>
    <row r="60" spans="1:2" x14ac:dyDescent="0.45">
      <c r="A60">
        <v>3.91</v>
      </c>
      <c r="B60">
        <v>-2.1</v>
      </c>
    </row>
    <row r="61" spans="1:2" x14ac:dyDescent="0.45">
      <c r="A61">
        <v>3.98</v>
      </c>
      <c r="B61">
        <v>-2.2000000000000002</v>
      </c>
    </row>
    <row r="62" spans="1:2" x14ac:dyDescent="0.45">
      <c r="A62">
        <v>4.05</v>
      </c>
      <c r="B62">
        <v>-2.2000000000000002</v>
      </c>
    </row>
    <row r="63" spans="1:2" x14ac:dyDescent="0.45">
      <c r="A63">
        <v>4.12</v>
      </c>
      <c r="B63">
        <v>-2.1</v>
      </c>
    </row>
    <row r="64" spans="1:2" x14ac:dyDescent="0.45">
      <c r="A64">
        <v>4.1900000000000004</v>
      </c>
      <c r="B64">
        <v>-2.1</v>
      </c>
    </row>
    <row r="65" spans="1:2" x14ac:dyDescent="0.45">
      <c r="A65">
        <v>4.25</v>
      </c>
      <c r="B65">
        <v>-1.98</v>
      </c>
    </row>
    <row r="66" spans="1:2" x14ac:dyDescent="0.45">
      <c r="A66">
        <v>4.32</v>
      </c>
      <c r="B66">
        <v>-2.1</v>
      </c>
    </row>
    <row r="67" spans="1:2" x14ac:dyDescent="0.45">
      <c r="A67">
        <v>4.3899999999999997</v>
      </c>
      <c r="B67">
        <v>-1.98</v>
      </c>
    </row>
    <row r="68" spans="1:2" x14ac:dyDescent="0.45">
      <c r="A68">
        <v>4.46</v>
      </c>
      <c r="B68">
        <v>-1.98</v>
      </c>
    </row>
    <row r="69" spans="1:2" x14ac:dyDescent="0.45">
      <c r="A69">
        <v>4.53</v>
      </c>
      <c r="B69">
        <v>-1.98</v>
      </c>
    </row>
    <row r="70" spans="1:2" x14ac:dyDescent="0.45">
      <c r="A70">
        <v>4.59</v>
      </c>
      <c r="B70">
        <v>-2.2000000000000002</v>
      </c>
    </row>
    <row r="71" spans="1:2" x14ac:dyDescent="0.45">
      <c r="A71">
        <v>4.66</v>
      </c>
      <c r="B71">
        <v>-2.5299999999999998</v>
      </c>
    </row>
    <row r="72" spans="1:2" x14ac:dyDescent="0.45">
      <c r="A72" s="4">
        <v>4.7300000000000004</v>
      </c>
      <c r="B72" s="4">
        <v>-1.54</v>
      </c>
    </row>
    <row r="73" spans="1:2" x14ac:dyDescent="0.45">
      <c r="A73" s="4">
        <v>4.8</v>
      </c>
      <c r="B73" s="4">
        <v>1.54</v>
      </c>
    </row>
    <row r="74" spans="1:2" x14ac:dyDescent="0.45">
      <c r="A74" s="4">
        <v>4.87</v>
      </c>
      <c r="B74" s="4">
        <v>7.08</v>
      </c>
    </row>
    <row r="75" spans="1:2" x14ac:dyDescent="0.45">
      <c r="A75" s="4">
        <v>4.93</v>
      </c>
      <c r="B75" s="4">
        <v>14.24</v>
      </c>
    </row>
    <row r="76" spans="1:2" x14ac:dyDescent="0.45">
      <c r="A76" s="4">
        <v>5</v>
      </c>
      <c r="B76" s="4">
        <v>22.87</v>
      </c>
    </row>
    <row r="77" spans="1:2" x14ac:dyDescent="0.45">
      <c r="A77" s="4">
        <v>5.07</v>
      </c>
      <c r="B77" s="4">
        <v>32.47</v>
      </c>
    </row>
    <row r="78" spans="1:2" x14ac:dyDescent="0.45">
      <c r="A78" s="4">
        <v>5.14</v>
      </c>
      <c r="B78" s="4">
        <v>42.85</v>
      </c>
    </row>
    <row r="79" spans="1:2" x14ac:dyDescent="0.45">
      <c r="A79" s="4">
        <v>5.21</v>
      </c>
      <c r="B79" s="4">
        <v>53.34</v>
      </c>
    </row>
    <row r="80" spans="1:2" x14ac:dyDescent="0.45">
      <c r="A80" s="4">
        <v>5.27</v>
      </c>
      <c r="B80" s="4">
        <v>64.62</v>
      </c>
    </row>
    <row r="81" spans="1:2" x14ac:dyDescent="0.45">
      <c r="A81" s="4">
        <v>5.34</v>
      </c>
      <c r="B81" s="4">
        <v>76.42</v>
      </c>
    </row>
    <row r="82" spans="1:2" x14ac:dyDescent="0.45">
      <c r="A82" s="4">
        <v>5.41</v>
      </c>
      <c r="B82" s="4">
        <v>86.92</v>
      </c>
    </row>
    <row r="83" spans="1:2" x14ac:dyDescent="0.45">
      <c r="A83">
        <v>5.48</v>
      </c>
      <c r="B83">
        <v>100.22</v>
      </c>
    </row>
    <row r="84" spans="1:2" x14ac:dyDescent="0.45">
      <c r="A84">
        <v>5.55</v>
      </c>
      <c r="B84">
        <v>100.22</v>
      </c>
    </row>
    <row r="85" spans="1:2" x14ac:dyDescent="0.45">
      <c r="A85">
        <v>5.61</v>
      </c>
      <c r="B85">
        <v>100.22</v>
      </c>
    </row>
    <row r="86" spans="1:2" x14ac:dyDescent="0.45">
      <c r="A86">
        <v>5.68</v>
      </c>
      <c r="B86">
        <v>100.22</v>
      </c>
    </row>
    <row r="87" spans="1:2" x14ac:dyDescent="0.45">
      <c r="A87">
        <v>5.75</v>
      </c>
      <c r="B87">
        <v>100.22</v>
      </c>
    </row>
    <row r="88" spans="1:2" x14ac:dyDescent="0.45">
      <c r="A88">
        <v>5.82</v>
      </c>
      <c r="B88">
        <v>100.22</v>
      </c>
    </row>
    <row r="89" spans="1:2" x14ac:dyDescent="0.45">
      <c r="A89">
        <v>5.89</v>
      </c>
      <c r="B89">
        <v>100.22</v>
      </c>
    </row>
    <row r="90" spans="1:2" x14ac:dyDescent="0.45">
      <c r="A90">
        <v>5.96</v>
      </c>
      <c r="B90">
        <v>100.22</v>
      </c>
    </row>
    <row r="91" spans="1:2" x14ac:dyDescent="0.45">
      <c r="A91">
        <v>6.02</v>
      </c>
      <c r="B91">
        <v>100.22</v>
      </c>
    </row>
    <row r="92" spans="1:2" x14ac:dyDescent="0.45">
      <c r="A92">
        <v>6.09</v>
      </c>
      <c r="B92">
        <v>89.01</v>
      </c>
    </row>
    <row r="93" spans="1:2" x14ac:dyDescent="0.45">
      <c r="A93">
        <v>6.16</v>
      </c>
      <c r="B93">
        <v>81.069999999999993</v>
      </c>
    </row>
    <row r="94" spans="1:2" x14ac:dyDescent="0.45">
      <c r="A94">
        <v>6.23</v>
      </c>
      <c r="B94">
        <v>70.569999999999993</v>
      </c>
    </row>
    <row r="95" spans="1:2" x14ac:dyDescent="0.45">
      <c r="A95">
        <v>6.3</v>
      </c>
      <c r="B95">
        <v>59.85</v>
      </c>
    </row>
    <row r="96" spans="1:2" x14ac:dyDescent="0.45">
      <c r="A96">
        <v>6.36</v>
      </c>
      <c r="B96">
        <v>49.81</v>
      </c>
    </row>
    <row r="97" spans="1:2" x14ac:dyDescent="0.45">
      <c r="A97">
        <v>6.43</v>
      </c>
      <c r="B97">
        <v>39.869999999999997</v>
      </c>
    </row>
    <row r="98" spans="1:2" x14ac:dyDescent="0.45">
      <c r="A98">
        <v>6.5</v>
      </c>
      <c r="B98">
        <v>30.81</v>
      </c>
    </row>
    <row r="99" spans="1:2" x14ac:dyDescent="0.45">
      <c r="A99">
        <v>6.57</v>
      </c>
      <c r="B99">
        <v>22.43</v>
      </c>
    </row>
    <row r="100" spans="1:2" x14ac:dyDescent="0.45">
      <c r="A100">
        <v>6.64</v>
      </c>
      <c r="B100">
        <v>14.14</v>
      </c>
    </row>
    <row r="101" spans="1:2" x14ac:dyDescent="0.45">
      <c r="A101">
        <v>6.7</v>
      </c>
      <c r="B101">
        <v>7.19</v>
      </c>
    </row>
    <row r="102" spans="1:2" x14ac:dyDescent="0.45">
      <c r="A102">
        <v>6.77</v>
      </c>
      <c r="B102">
        <v>1.76</v>
      </c>
    </row>
    <row r="103" spans="1:2" x14ac:dyDescent="0.45">
      <c r="A103">
        <v>6.84</v>
      </c>
      <c r="B103">
        <v>-1.66</v>
      </c>
    </row>
    <row r="104" spans="1:2" x14ac:dyDescent="0.45">
      <c r="A104">
        <v>6.91</v>
      </c>
      <c r="B104">
        <v>-2.97</v>
      </c>
    </row>
    <row r="105" spans="1:2" x14ac:dyDescent="0.45">
      <c r="A105">
        <v>6.98</v>
      </c>
      <c r="B105">
        <v>-3.2</v>
      </c>
    </row>
    <row r="106" spans="1:2" x14ac:dyDescent="0.45">
      <c r="A106">
        <v>7.04</v>
      </c>
      <c r="B106">
        <v>-2.75</v>
      </c>
    </row>
    <row r="107" spans="1:2" x14ac:dyDescent="0.45">
      <c r="A107">
        <v>7.11</v>
      </c>
      <c r="B107">
        <v>-2.2000000000000002</v>
      </c>
    </row>
    <row r="108" spans="1:2" x14ac:dyDescent="0.45">
      <c r="A108">
        <v>7.18</v>
      </c>
      <c r="B108">
        <v>-1.88</v>
      </c>
    </row>
    <row r="109" spans="1:2" x14ac:dyDescent="0.45">
      <c r="A109">
        <v>7.25</v>
      </c>
      <c r="B109">
        <v>-1.88</v>
      </c>
    </row>
    <row r="110" spans="1:2" x14ac:dyDescent="0.45">
      <c r="A110">
        <v>7.32</v>
      </c>
      <c r="B110">
        <v>-2.2000000000000002</v>
      </c>
    </row>
    <row r="111" spans="1:2" x14ac:dyDescent="0.45">
      <c r="A111">
        <v>7.38</v>
      </c>
      <c r="B111">
        <v>-2.31</v>
      </c>
    </row>
    <row r="112" spans="1:2" x14ac:dyDescent="0.45">
      <c r="A112">
        <v>7.45</v>
      </c>
      <c r="B112">
        <v>-2.2000000000000002</v>
      </c>
    </row>
    <row r="113" spans="1:2" x14ac:dyDescent="0.45">
      <c r="A113">
        <v>7.52</v>
      </c>
      <c r="B113">
        <v>-2.2000000000000002</v>
      </c>
    </row>
    <row r="114" spans="1:2" x14ac:dyDescent="0.45">
      <c r="A114">
        <v>7.59</v>
      </c>
      <c r="B114">
        <v>-2.2000000000000002</v>
      </c>
    </row>
    <row r="115" spans="1:2" x14ac:dyDescent="0.45">
      <c r="A115">
        <v>7.66</v>
      </c>
      <c r="B115">
        <v>-2.2000000000000002</v>
      </c>
    </row>
    <row r="116" spans="1:2" x14ac:dyDescent="0.45">
      <c r="A116">
        <v>7.72</v>
      </c>
      <c r="B116">
        <v>-2.2000000000000002</v>
      </c>
    </row>
    <row r="117" spans="1:2" x14ac:dyDescent="0.45">
      <c r="A117">
        <v>7.79</v>
      </c>
      <c r="B117">
        <v>-2.2000000000000002</v>
      </c>
    </row>
    <row r="118" spans="1:2" x14ac:dyDescent="0.45">
      <c r="A118">
        <v>7.86</v>
      </c>
      <c r="B118">
        <v>-2.31</v>
      </c>
    </row>
    <row r="119" spans="1:2" x14ac:dyDescent="0.45">
      <c r="A119">
        <v>7.93</v>
      </c>
      <c r="B119">
        <v>-1.66</v>
      </c>
    </row>
    <row r="120" spans="1:2" x14ac:dyDescent="0.45">
      <c r="A120">
        <v>8</v>
      </c>
      <c r="B120">
        <v>1.1100000000000001</v>
      </c>
    </row>
    <row r="121" spans="1:2" x14ac:dyDescent="0.45">
      <c r="A121">
        <v>8.06</v>
      </c>
      <c r="B121">
        <v>6.3</v>
      </c>
    </row>
    <row r="122" spans="1:2" x14ac:dyDescent="0.45">
      <c r="A122">
        <v>8.1300000000000008</v>
      </c>
      <c r="B122">
        <v>12.93</v>
      </c>
    </row>
    <row r="123" spans="1:2" x14ac:dyDescent="0.45">
      <c r="A123">
        <v>8.1999999999999993</v>
      </c>
      <c r="B123">
        <v>21.32</v>
      </c>
    </row>
    <row r="124" spans="1:2" x14ac:dyDescent="0.45">
      <c r="A124">
        <v>8.27</v>
      </c>
      <c r="B124">
        <v>30.58</v>
      </c>
    </row>
    <row r="125" spans="1:2" x14ac:dyDescent="0.45">
      <c r="A125">
        <v>8.34</v>
      </c>
      <c r="B125">
        <v>40.98</v>
      </c>
    </row>
    <row r="126" spans="1:2" x14ac:dyDescent="0.45">
      <c r="A126">
        <v>8.4</v>
      </c>
      <c r="B126">
        <v>51.03</v>
      </c>
    </row>
    <row r="127" spans="1:2" x14ac:dyDescent="0.45">
      <c r="A127">
        <v>8.4700000000000006</v>
      </c>
      <c r="B127">
        <v>62.39</v>
      </c>
    </row>
    <row r="128" spans="1:2" x14ac:dyDescent="0.45">
      <c r="A128">
        <v>8.5399999999999991</v>
      </c>
      <c r="B128">
        <v>73.67</v>
      </c>
    </row>
    <row r="129" spans="1:2" x14ac:dyDescent="0.45">
      <c r="A129">
        <v>8.61</v>
      </c>
      <c r="B129">
        <v>84.16</v>
      </c>
    </row>
    <row r="130" spans="1:2" x14ac:dyDescent="0.45">
      <c r="A130">
        <v>8.68</v>
      </c>
      <c r="B130">
        <v>90.56</v>
      </c>
    </row>
    <row r="131" spans="1:2" x14ac:dyDescent="0.45">
      <c r="A131">
        <v>8.74</v>
      </c>
      <c r="B131">
        <v>100.22</v>
      </c>
    </row>
    <row r="132" spans="1:2" x14ac:dyDescent="0.45">
      <c r="A132">
        <v>8.81</v>
      </c>
      <c r="B132">
        <v>100.22</v>
      </c>
    </row>
    <row r="133" spans="1:2" x14ac:dyDescent="0.45">
      <c r="A133">
        <v>8.8800000000000008</v>
      </c>
      <c r="B133">
        <v>100.22</v>
      </c>
    </row>
    <row r="134" spans="1:2" x14ac:dyDescent="0.45">
      <c r="A134">
        <v>8.9499999999999993</v>
      </c>
      <c r="B134">
        <v>100.22</v>
      </c>
    </row>
    <row r="135" spans="1:2" x14ac:dyDescent="0.45">
      <c r="A135">
        <v>9.02</v>
      </c>
      <c r="B135">
        <v>100.22</v>
      </c>
    </row>
    <row r="136" spans="1:2" x14ac:dyDescent="0.45">
      <c r="A136">
        <v>9.08</v>
      </c>
      <c r="B136">
        <v>100.22</v>
      </c>
    </row>
    <row r="137" spans="1:2" x14ac:dyDescent="0.45">
      <c r="A137">
        <v>9.15</v>
      </c>
      <c r="B137">
        <v>100.22</v>
      </c>
    </row>
    <row r="138" spans="1:2" x14ac:dyDescent="0.45">
      <c r="A138">
        <v>9.2200000000000006</v>
      </c>
      <c r="B138">
        <v>100.22</v>
      </c>
    </row>
    <row r="139" spans="1:2" x14ac:dyDescent="0.45">
      <c r="A139">
        <v>9.2899999999999991</v>
      </c>
      <c r="B139">
        <v>100.22</v>
      </c>
    </row>
    <row r="140" spans="1:2" x14ac:dyDescent="0.45">
      <c r="A140">
        <v>9.36</v>
      </c>
      <c r="B140">
        <v>100.22</v>
      </c>
    </row>
    <row r="141" spans="1:2" x14ac:dyDescent="0.45">
      <c r="A141">
        <v>9.42</v>
      </c>
      <c r="B141">
        <v>100.22</v>
      </c>
    </row>
    <row r="142" spans="1:2" x14ac:dyDescent="0.45">
      <c r="A142">
        <v>9.49</v>
      </c>
      <c r="B142">
        <v>100.22</v>
      </c>
    </row>
    <row r="143" spans="1:2" x14ac:dyDescent="0.45">
      <c r="A143">
        <v>9.56</v>
      </c>
      <c r="B143">
        <v>100.22</v>
      </c>
    </row>
    <row r="144" spans="1:2" x14ac:dyDescent="0.45">
      <c r="A144">
        <v>9.6300000000000008</v>
      </c>
      <c r="B144">
        <v>100.22</v>
      </c>
    </row>
    <row r="145" spans="1:2" x14ac:dyDescent="0.45">
      <c r="A145">
        <v>9.6999999999999993</v>
      </c>
      <c r="B145">
        <v>100.22</v>
      </c>
    </row>
    <row r="146" spans="1:2" x14ac:dyDescent="0.45">
      <c r="A146">
        <v>9.76</v>
      </c>
      <c r="B146">
        <v>100.22</v>
      </c>
    </row>
    <row r="147" spans="1:2" x14ac:dyDescent="0.45">
      <c r="A147">
        <v>9.83</v>
      </c>
      <c r="B147">
        <v>100.22</v>
      </c>
    </row>
    <row r="148" spans="1:2" x14ac:dyDescent="0.45">
      <c r="A148">
        <v>9.9</v>
      </c>
      <c r="B148">
        <v>100.22</v>
      </c>
    </row>
    <row r="149" spans="1:2" x14ac:dyDescent="0.45">
      <c r="A149">
        <v>9.9700000000000006</v>
      </c>
      <c r="B149">
        <v>100.22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zoomScale="85" zoomScaleNormal="8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10.5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-2.5299999999999998</v>
      </c>
      <c r="M3">
        <f>M2/100</f>
        <v>0.105</v>
      </c>
      <c r="N3">
        <f>A25</f>
        <v>1.48</v>
      </c>
      <c r="O3">
        <f>N3-$N$3</f>
        <v>0</v>
      </c>
      <c r="P3">
        <f>B25</f>
        <v>-0.22</v>
      </c>
      <c r="Q3" s="3"/>
      <c r="R3" s="3"/>
      <c r="S3" s="2">
        <f>'Etude équilibre'!$N$3*(P3-'Etude équilibre'!$N$8)</f>
        <v>40.855956395003695</v>
      </c>
      <c r="T3" s="2">
        <f>-('Etude équilibre'!$C$3+'Etude équilibre'!$C$4*$M$3)*COS(P3*PI()/180)</f>
        <v>-28.664105627768102</v>
      </c>
      <c r="U3" s="2">
        <f>S3+T3</f>
        <v>12.191850767235593</v>
      </c>
      <c r="V3" s="5"/>
    </row>
    <row r="4" spans="1:22" x14ac:dyDescent="0.45">
      <c r="A4">
        <v>0</v>
      </c>
      <c r="B4">
        <v>-2.5299999999999998</v>
      </c>
      <c r="N4">
        <f t="shared" ref="N4:N13" si="0">A26</f>
        <v>1.55</v>
      </c>
      <c r="O4">
        <f t="shared" ref="O4:O15" si="1">N4-$N$3</f>
        <v>7.0000000000000062E-2</v>
      </c>
      <c r="P4">
        <f t="shared" ref="P4:P15" si="2">B26</f>
        <v>3.42</v>
      </c>
      <c r="Q4" s="6">
        <f>N4-N3</f>
        <v>7.0000000000000062E-2</v>
      </c>
      <c r="R4" s="2">
        <f>(P3+P5-2*P4)*(PI()/180)/Q4^2</f>
        <v>5.1647498273301471</v>
      </c>
      <c r="S4" s="2">
        <f>'Etude équilibre'!$N$3*(P4-'Etude équilibre'!$N$8)</f>
        <v>39.361514483246999</v>
      </c>
      <c r="T4" s="2">
        <f>-('Etude équilibre'!$C$3+'Etude équilibre'!$C$4*$M$3)*COS(P4*PI()/180)</f>
        <v>-28.613267656141765</v>
      </c>
      <c r="U4" s="2">
        <f t="shared" ref="U4:U15" si="3">S4+T4</f>
        <v>10.748246827105234</v>
      </c>
      <c r="V4" s="2">
        <f>U4/R4</f>
        <v>2.0810779198305149</v>
      </c>
    </row>
    <row r="5" spans="1:22" x14ac:dyDescent="0.45">
      <c r="A5">
        <v>7.0000000000000007E-2</v>
      </c>
      <c r="B5">
        <v>-2.65</v>
      </c>
      <c r="N5">
        <f t="shared" si="0"/>
        <v>1.62</v>
      </c>
      <c r="O5">
        <f t="shared" si="1"/>
        <v>0.14000000000000012</v>
      </c>
      <c r="P5">
        <f t="shared" si="2"/>
        <v>8.51</v>
      </c>
      <c r="Q5" s="6">
        <f t="shared" ref="Q5:Q14" si="4">N5-N4</f>
        <v>7.0000000000000062E-2</v>
      </c>
      <c r="R5" s="2">
        <f t="shared" ref="R5:R14" si="5">(P4+P6-2*P5)*(PI()/180)/Q5^2</f>
        <v>4.2742757191697764</v>
      </c>
      <c r="S5" s="2">
        <f>'Etude équilibre'!$N$3*(P5-'Etude équilibre'!$N$8)</f>
        <v>37.271759172576232</v>
      </c>
      <c r="T5" s="2">
        <f>-('Etude équilibre'!$C$3+'Etude équilibre'!$C$4*$M$3)*COS(P5*PI()/180)</f>
        <v>-28.34872425698979</v>
      </c>
      <c r="U5" s="2">
        <f t="shared" si="3"/>
        <v>8.9230349155864417</v>
      </c>
      <c r="V5" s="2">
        <f t="shared" ref="V5:V14" si="6">U5/R5</f>
        <v>2.0876133178698231</v>
      </c>
    </row>
    <row r="6" spans="1:22" x14ac:dyDescent="0.45">
      <c r="A6">
        <v>0.14000000000000001</v>
      </c>
      <c r="B6">
        <v>-2.5299999999999998</v>
      </c>
      <c r="N6">
        <f t="shared" si="0"/>
        <v>1.68</v>
      </c>
      <c r="O6">
        <f t="shared" si="1"/>
        <v>0.19999999999999996</v>
      </c>
      <c r="P6">
        <f t="shared" si="2"/>
        <v>14.8</v>
      </c>
      <c r="Q6" s="6">
        <f t="shared" si="4"/>
        <v>5.9999999999999831E-2</v>
      </c>
      <c r="R6" s="2">
        <f t="shared" si="5"/>
        <v>3.2482516634339178</v>
      </c>
      <c r="S6" s="2">
        <f>'Etude équilibre'!$N$3*(P6-'Etude équilibre'!$N$8)</f>
        <v>34.68933070418349</v>
      </c>
      <c r="T6" s="2">
        <f>-('Etude équilibre'!$C$3+'Etude équilibre'!$C$4*$M$3)*COS(P6*PI()/180)</f>
        <v>-27.713332029625363</v>
      </c>
      <c r="U6" s="2">
        <f t="shared" si="3"/>
        <v>6.9759986745581273</v>
      </c>
      <c r="V6" s="2">
        <f t="shared" si="6"/>
        <v>2.1476164402801809</v>
      </c>
    </row>
    <row r="7" spans="1:22" x14ac:dyDescent="0.45">
      <c r="A7">
        <v>0.21</v>
      </c>
      <c r="B7">
        <v>-2.5299999999999998</v>
      </c>
      <c r="N7">
        <f t="shared" si="0"/>
        <v>1.76</v>
      </c>
      <c r="O7">
        <f t="shared" si="1"/>
        <v>0.28000000000000003</v>
      </c>
      <c r="P7">
        <f t="shared" si="2"/>
        <v>21.76</v>
      </c>
      <c r="Q7" s="6">
        <f t="shared" si="4"/>
        <v>8.0000000000000071E-2</v>
      </c>
      <c r="R7" s="2">
        <f t="shared" si="5"/>
        <v>2.3725569519297807</v>
      </c>
      <c r="S7" s="2">
        <f>'Etude équilibre'!$N$3*(P7-'Etude équilibre'!$N$8)</f>
        <v>31.83182638939596</v>
      </c>
      <c r="T7" s="2">
        <f>-('Etude équilibre'!$C$3+'Etude équilibre'!$C$4*$M$3)*COS(P7*PI()/180)</f>
        <v>-26.621837139232902</v>
      </c>
      <c r="U7" s="2">
        <f t="shared" si="3"/>
        <v>5.2099892501630585</v>
      </c>
      <c r="V7" s="2">
        <f t="shared" si="6"/>
        <v>2.1959385404533194</v>
      </c>
    </row>
    <row r="8" spans="1:22" x14ac:dyDescent="0.45">
      <c r="A8">
        <v>0.28000000000000003</v>
      </c>
      <c r="B8">
        <v>-2.5299999999999998</v>
      </c>
      <c r="N8">
        <f t="shared" si="0"/>
        <v>1.83</v>
      </c>
      <c r="O8">
        <f t="shared" si="1"/>
        <v>0.35000000000000009</v>
      </c>
      <c r="P8">
        <f t="shared" si="2"/>
        <v>29.59</v>
      </c>
      <c r="Q8" s="6">
        <f t="shared" si="4"/>
        <v>7.0000000000000062E-2</v>
      </c>
      <c r="R8" s="2">
        <f t="shared" si="5"/>
        <v>1.2822827157509571</v>
      </c>
      <c r="S8" s="2">
        <f>'Etude équilibre'!$N$3*(P8-'Etude équilibre'!$N$8)</f>
        <v>28.617134035259998</v>
      </c>
      <c r="T8" s="2">
        <f>-('Etude équilibre'!$C$3+'Etude équilibre'!$C$4*$M$3)*COS(P8*PI()/180)</f>
        <v>-24.925948977247455</v>
      </c>
      <c r="U8" s="2">
        <f t="shared" si="3"/>
        <v>3.6911850580125432</v>
      </c>
      <c r="V8" s="2">
        <f t="shared" si="6"/>
        <v>2.8786047044631919</v>
      </c>
    </row>
    <row r="9" spans="1:22" x14ac:dyDescent="0.45">
      <c r="A9">
        <v>0.35</v>
      </c>
      <c r="B9">
        <v>-2.5299999999999998</v>
      </c>
      <c r="N9">
        <f t="shared" si="0"/>
        <v>1.9</v>
      </c>
      <c r="O9">
        <f t="shared" si="1"/>
        <v>0.41999999999999993</v>
      </c>
      <c r="P9">
        <f t="shared" si="2"/>
        <v>37.78</v>
      </c>
      <c r="Q9" s="6">
        <f t="shared" si="4"/>
        <v>6.999999999999984E-2</v>
      </c>
      <c r="R9" s="2">
        <f>(P8+P10-2*P9)*(PI()/180)/Q9^2</f>
        <v>-0.1068568929792492</v>
      </c>
      <c r="S9" s="2">
        <f>'Etude équilibre'!$N$3*(P9-'Etude équilibre'!$N$8)</f>
        <v>25.254639733807437</v>
      </c>
      <c r="T9" s="2">
        <f>-('Etude équilibre'!$C$3+'Etude équilibre'!$C$4*$M$3)*COS(P9*PI()/180)</f>
        <v>-22.65538490633849</v>
      </c>
      <c r="U9" s="2">
        <f t="shared" si="3"/>
        <v>2.5992548274689469</v>
      </c>
      <c r="V9" s="2">
        <f t="shared" si="6"/>
        <v>-24.32463414385165</v>
      </c>
    </row>
    <row r="10" spans="1:22" x14ac:dyDescent="0.45">
      <c r="A10">
        <v>0.42</v>
      </c>
      <c r="B10">
        <v>-2.5299999999999998</v>
      </c>
      <c r="N10">
        <f t="shared" si="0"/>
        <v>1.97</v>
      </c>
      <c r="O10">
        <f t="shared" si="1"/>
        <v>0.49</v>
      </c>
      <c r="P10">
        <f t="shared" si="2"/>
        <v>45.94</v>
      </c>
      <c r="Q10" s="6">
        <f t="shared" si="4"/>
        <v>7.0000000000000062E-2</v>
      </c>
      <c r="R10" s="2">
        <f t="shared" si="5"/>
        <v>0.46304653624337661</v>
      </c>
      <c r="S10" s="2">
        <f>'Etude équilibre'!$N$3*(P10-'Etude équilibre'!$N$8)</f>
        <v>21.904462261297926</v>
      </c>
      <c r="T10" s="2">
        <f>-('Etude équilibre'!$C$3+'Etude équilibre'!$C$4*$M$3)*COS(P10*PI()/180)</f>
        <v>-19.933489337889146</v>
      </c>
      <c r="U10" s="2">
        <f t="shared" si="3"/>
        <v>1.9709729234087803</v>
      </c>
      <c r="V10" s="2">
        <f t="shared" si="6"/>
        <v>4.2565331324988893</v>
      </c>
    </row>
    <row r="11" spans="1:22" x14ac:dyDescent="0.45">
      <c r="A11">
        <v>0.49</v>
      </c>
      <c r="B11">
        <v>-2.5299999999999998</v>
      </c>
      <c r="N11">
        <f t="shared" si="0"/>
        <v>2.04</v>
      </c>
      <c r="O11">
        <f t="shared" si="1"/>
        <v>0.56000000000000005</v>
      </c>
      <c r="P11">
        <f t="shared" si="2"/>
        <v>54.23</v>
      </c>
      <c r="Q11" s="6">
        <f t="shared" si="4"/>
        <v>7.0000000000000062E-2</v>
      </c>
      <c r="R11" s="2">
        <f t="shared" si="5"/>
        <v>0.74799825085468907</v>
      </c>
      <c r="S11" s="2">
        <f>'Etude équilibre'!$N$3*(P11-'Etude équilibre'!$N$8)</f>
        <v>18.500911863368533</v>
      </c>
      <c r="T11" s="2">
        <f>-('Etude équilibre'!$C$3+'Etude équilibre'!$C$4*$M$3)*COS(P11*PI()/180)</f>
        <v>-16.755236957152945</v>
      </c>
      <c r="U11" s="2">
        <f t="shared" si="3"/>
        <v>1.7456749062155872</v>
      </c>
      <c r="V11" s="2">
        <f t="shared" si="6"/>
        <v>2.3337954389878823</v>
      </c>
    </row>
    <row r="12" spans="1:22" x14ac:dyDescent="0.45">
      <c r="A12">
        <v>0.56000000000000005</v>
      </c>
      <c r="B12">
        <v>-2.65</v>
      </c>
      <c r="N12">
        <f t="shared" si="0"/>
        <v>2.11</v>
      </c>
      <c r="O12">
        <f t="shared" si="1"/>
        <v>0.62999999999999989</v>
      </c>
      <c r="P12">
        <f t="shared" si="2"/>
        <v>62.73</v>
      </c>
      <c r="Q12" s="6">
        <f t="shared" si="4"/>
        <v>6.999999999999984E-2</v>
      </c>
      <c r="R12" s="2">
        <f t="shared" si="5"/>
        <v>1.1754258227716907</v>
      </c>
      <c r="S12" s="2">
        <f>'Etude équilibre'!$N$3*(P12-'Etude équilibre'!$N$8)</f>
        <v>15.011143662837791</v>
      </c>
      <c r="T12" s="2">
        <f>-('Etude équilibre'!$C$3+'Etude équilibre'!$C$4*$M$3)*COS(P12*PI()/180)</f>
        <v>-13.133537487877225</v>
      </c>
      <c r="U12" s="2">
        <f t="shared" si="3"/>
        <v>1.8776061749605653</v>
      </c>
      <c r="V12" s="2">
        <f t="shared" si="6"/>
        <v>1.5973838064346004</v>
      </c>
    </row>
    <row r="13" spans="1:22" x14ac:dyDescent="0.45">
      <c r="A13">
        <v>0.63</v>
      </c>
      <c r="B13">
        <v>-2.5299999999999998</v>
      </c>
      <c r="N13">
        <f t="shared" si="0"/>
        <v>2.1800000000000002</v>
      </c>
      <c r="O13">
        <f t="shared" si="1"/>
        <v>0.70000000000000018</v>
      </c>
      <c r="P13">
        <f t="shared" si="2"/>
        <v>71.56</v>
      </c>
      <c r="Q13" s="6">
        <f t="shared" si="4"/>
        <v>7.0000000000000284E-2</v>
      </c>
      <c r="R13" s="2">
        <f t="shared" si="5"/>
        <v>-1.5316154660358521</v>
      </c>
      <c r="S13" s="2">
        <f>'Etude équilibre'!$N$3*(P13-'Etude équilibre'!$N$8)</f>
        <v>11.3858903439335</v>
      </c>
      <c r="T13" s="2">
        <f>-('Etude équilibre'!$C$3+'Etude équilibre'!$C$4*$M$3)*COS(P13*PI()/180)</f>
        <v>-9.0668502305953584</v>
      </c>
      <c r="U13" s="2">
        <f t="shared" si="3"/>
        <v>2.3190401133381418</v>
      </c>
      <c r="V13" s="2">
        <f t="shared" si="6"/>
        <v>-1.5141137999476546</v>
      </c>
    </row>
    <row r="14" spans="1:22" x14ac:dyDescent="0.45">
      <c r="A14">
        <v>0.7</v>
      </c>
      <c r="B14">
        <v>-2.5299999999999998</v>
      </c>
      <c r="N14">
        <f>A36</f>
        <v>2.25</v>
      </c>
      <c r="O14">
        <f t="shared" si="1"/>
        <v>0.77</v>
      </c>
      <c r="P14">
        <f t="shared" si="2"/>
        <v>79.959999999999994</v>
      </c>
      <c r="Q14" s="6">
        <f t="shared" si="4"/>
        <v>6.999999999999984E-2</v>
      </c>
      <c r="R14" s="2">
        <f t="shared" si="5"/>
        <v>-0.42742757191689562</v>
      </c>
      <c r="S14" s="2">
        <f>'Etude équilibre'!$N$3*(P14-'Etude équilibre'!$N$8)</f>
        <v>7.9371782398795938</v>
      </c>
      <c r="T14" s="2">
        <f>-('Etude équilibre'!$C$3+'Etude équilibre'!$C$4*$M$3)*COS(P14*PI()/180)</f>
        <v>-4.9972126341345477</v>
      </c>
      <c r="U14" s="2">
        <f t="shared" si="3"/>
        <v>2.9399656057450461</v>
      </c>
      <c r="V14" s="2">
        <f t="shared" si="6"/>
        <v>-6.878277862516228</v>
      </c>
    </row>
    <row r="15" spans="1:22" x14ac:dyDescent="0.45">
      <c r="A15">
        <v>0.77</v>
      </c>
      <c r="B15">
        <v>-2.5299999999999998</v>
      </c>
      <c r="N15">
        <f>A37</f>
        <v>2.3199999999999998</v>
      </c>
      <c r="O15">
        <f t="shared" si="1"/>
        <v>0.83999999999999986</v>
      </c>
      <c r="P15">
        <f t="shared" si="2"/>
        <v>88.24</v>
      </c>
      <c r="Q15" s="3"/>
      <c r="R15" s="3"/>
      <c r="S15" s="2">
        <f>'Etude équilibre'!$N$3*(P15-'Etude équilibre'!$N$8)</f>
        <v>4.5377334515978829</v>
      </c>
      <c r="T15" s="2">
        <f>-('Etude équilibre'!$C$3+'Etude équilibre'!$C$4*$M$3)*COS(P15*PI()/180)</f>
        <v>-0.8803661416647669</v>
      </c>
      <c r="U15" s="2">
        <f t="shared" si="3"/>
        <v>3.6573673099331159</v>
      </c>
      <c r="V15" s="5"/>
    </row>
    <row r="16" spans="1:22" x14ac:dyDescent="0.45">
      <c r="A16">
        <v>0.84</v>
      </c>
      <c r="B16">
        <v>-2.5299999999999998</v>
      </c>
    </row>
    <row r="17" spans="1:2" x14ac:dyDescent="0.45">
      <c r="A17">
        <v>0.91</v>
      </c>
      <c r="B17">
        <v>-2.5299999999999998</v>
      </c>
    </row>
    <row r="18" spans="1:2" x14ac:dyDescent="0.45">
      <c r="A18">
        <v>0.98</v>
      </c>
      <c r="B18">
        <v>-2.5299999999999998</v>
      </c>
    </row>
    <row r="19" spans="1:2" x14ac:dyDescent="0.45">
      <c r="A19">
        <v>1.05</v>
      </c>
      <c r="B19">
        <v>-2.65</v>
      </c>
    </row>
    <row r="20" spans="1:2" x14ac:dyDescent="0.45">
      <c r="A20">
        <v>1.1200000000000001</v>
      </c>
      <c r="B20">
        <v>-2.65</v>
      </c>
    </row>
    <row r="21" spans="1:2" x14ac:dyDescent="0.45">
      <c r="A21">
        <v>1.2</v>
      </c>
      <c r="B21">
        <v>-2.65</v>
      </c>
    </row>
    <row r="22" spans="1:2" x14ac:dyDescent="0.45">
      <c r="A22">
        <v>1.26</v>
      </c>
      <c r="B22">
        <v>-2.65</v>
      </c>
    </row>
    <row r="23" spans="1:2" x14ac:dyDescent="0.45">
      <c r="A23">
        <v>1.34</v>
      </c>
      <c r="B23">
        <v>-2.65</v>
      </c>
    </row>
    <row r="24" spans="1:2" x14ac:dyDescent="0.45">
      <c r="A24">
        <v>1.41</v>
      </c>
      <c r="B24">
        <v>-2.2000000000000002</v>
      </c>
    </row>
    <row r="25" spans="1:2" x14ac:dyDescent="0.45">
      <c r="A25" s="4">
        <v>1.48</v>
      </c>
      <c r="B25" s="4">
        <v>-0.22</v>
      </c>
    </row>
    <row r="26" spans="1:2" x14ac:dyDescent="0.45">
      <c r="A26" s="4">
        <v>1.55</v>
      </c>
      <c r="B26" s="4">
        <v>3.42</v>
      </c>
    </row>
    <row r="27" spans="1:2" x14ac:dyDescent="0.45">
      <c r="A27" s="4">
        <v>1.62</v>
      </c>
      <c r="B27" s="4">
        <v>8.51</v>
      </c>
    </row>
    <row r="28" spans="1:2" x14ac:dyDescent="0.45">
      <c r="A28" s="4">
        <v>1.68</v>
      </c>
      <c r="B28" s="4">
        <v>14.8</v>
      </c>
    </row>
    <row r="29" spans="1:2" x14ac:dyDescent="0.45">
      <c r="A29" s="4">
        <v>1.76</v>
      </c>
      <c r="B29" s="4">
        <v>21.76</v>
      </c>
    </row>
    <row r="30" spans="1:2" x14ac:dyDescent="0.45">
      <c r="A30" s="4">
        <v>1.83</v>
      </c>
      <c r="B30" s="4">
        <v>29.59</v>
      </c>
    </row>
    <row r="31" spans="1:2" x14ac:dyDescent="0.45">
      <c r="A31" s="4">
        <v>1.9</v>
      </c>
      <c r="B31" s="4">
        <v>37.78</v>
      </c>
    </row>
    <row r="32" spans="1:2" x14ac:dyDescent="0.45">
      <c r="A32" s="4">
        <v>1.97</v>
      </c>
      <c r="B32" s="4">
        <v>45.94</v>
      </c>
    </row>
    <row r="33" spans="1:2" x14ac:dyDescent="0.45">
      <c r="A33" s="4">
        <v>2.04</v>
      </c>
      <c r="B33" s="4">
        <v>54.23</v>
      </c>
    </row>
    <row r="34" spans="1:2" x14ac:dyDescent="0.45">
      <c r="A34" s="4">
        <v>2.11</v>
      </c>
      <c r="B34" s="4">
        <v>62.73</v>
      </c>
    </row>
    <row r="35" spans="1:2" x14ac:dyDescent="0.45">
      <c r="A35" s="4">
        <v>2.1800000000000002</v>
      </c>
      <c r="B35" s="4">
        <v>71.56</v>
      </c>
    </row>
    <row r="36" spans="1:2" x14ac:dyDescent="0.45">
      <c r="A36" s="4">
        <v>2.25</v>
      </c>
      <c r="B36" s="4">
        <v>79.959999999999994</v>
      </c>
    </row>
    <row r="37" spans="1:2" x14ac:dyDescent="0.45">
      <c r="A37" s="4">
        <v>2.3199999999999998</v>
      </c>
      <c r="B37" s="4">
        <v>88.24</v>
      </c>
    </row>
    <row r="38" spans="1:2" x14ac:dyDescent="0.45">
      <c r="A38">
        <v>2.42</v>
      </c>
      <c r="B38">
        <v>100.22</v>
      </c>
    </row>
    <row r="39" spans="1:2" x14ac:dyDescent="0.45">
      <c r="A39">
        <v>2.4900000000000002</v>
      </c>
      <c r="B39">
        <v>100.22</v>
      </c>
    </row>
    <row r="40" spans="1:2" x14ac:dyDescent="0.45">
      <c r="A40">
        <v>2.56</v>
      </c>
      <c r="B40">
        <v>100.22</v>
      </c>
    </row>
    <row r="41" spans="1:2" x14ac:dyDescent="0.45">
      <c r="A41">
        <v>2.63</v>
      </c>
      <c r="B41">
        <v>100.22</v>
      </c>
    </row>
    <row r="42" spans="1:2" x14ac:dyDescent="0.45">
      <c r="A42">
        <v>2.7</v>
      </c>
      <c r="B42">
        <v>100.22</v>
      </c>
    </row>
    <row r="43" spans="1:2" x14ac:dyDescent="0.45">
      <c r="A43">
        <v>2.77</v>
      </c>
      <c r="B43">
        <v>100.22</v>
      </c>
    </row>
    <row r="44" spans="1:2" x14ac:dyDescent="0.45">
      <c r="A44">
        <v>2.83</v>
      </c>
      <c r="B44">
        <v>100.22</v>
      </c>
    </row>
    <row r="45" spans="1:2" x14ac:dyDescent="0.45">
      <c r="A45">
        <v>2.9</v>
      </c>
      <c r="B45">
        <v>100.22</v>
      </c>
    </row>
    <row r="46" spans="1:2" x14ac:dyDescent="0.45">
      <c r="A46">
        <v>2.97</v>
      </c>
      <c r="B46">
        <v>100.22</v>
      </c>
    </row>
    <row r="47" spans="1:2" x14ac:dyDescent="0.45">
      <c r="A47">
        <v>3.04</v>
      </c>
      <c r="B47">
        <v>100.22</v>
      </c>
    </row>
    <row r="48" spans="1:2" x14ac:dyDescent="0.45">
      <c r="A48">
        <v>3.11</v>
      </c>
      <c r="B48">
        <v>100.22</v>
      </c>
    </row>
    <row r="49" spans="1:2" x14ac:dyDescent="0.45">
      <c r="A49">
        <v>3.17</v>
      </c>
      <c r="B49">
        <v>100.22</v>
      </c>
    </row>
    <row r="50" spans="1:2" x14ac:dyDescent="0.45">
      <c r="A50">
        <v>3.24</v>
      </c>
      <c r="B50">
        <v>100.22</v>
      </c>
    </row>
    <row r="51" spans="1:2" x14ac:dyDescent="0.45">
      <c r="A51">
        <v>3.31</v>
      </c>
      <c r="B51">
        <v>100.22</v>
      </c>
    </row>
    <row r="52" spans="1:2" x14ac:dyDescent="0.45">
      <c r="A52">
        <v>3.38</v>
      </c>
      <c r="B52">
        <v>100.22</v>
      </c>
    </row>
    <row r="53" spans="1:2" x14ac:dyDescent="0.45">
      <c r="A53">
        <v>3.45</v>
      </c>
      <c r="B53">
        <v>100.22</v>
      </c>
    </row>
    <row r="54" spans="1:2" x14ac:dyDescent="0.45">
      <c r="A54">
        <v>3.51</v>
      </c>
      <c r="B54">
        <v>100.22</v>
      </c>
    </row>
    <row r="55" spans="1:2" x14ac:dyDescent="0.45">
      <c r="A55">
        <v>3.58</v>
      </c>
      <c r="B55">
        <v>100.22</v>
      </c>
    </row>
    <row r="56" spans="1:2" x14ac:dyDescent="0.45">
      <c r="A56">
        <v>3.65</v>
      </c>
      <c r="B56">
        <v>100.22</v>
      </c>
    </row>
    <row r="57" spans="1:2" x14ac:dyDescent="0.45">
      <c r="A57">
        <v>3.72</v>
      </c>
      <c r="B57">
        <v>100.22</v>
      </c>
    </row>
    <row r="58" spans="1:2" x14ac:dyDescent="0.45">
      <c r="A58">
        <v>3.79</v>
      </c>
      <c r="B58">
        <v>100.22</v>
      </c>
    </row>
    <row r="59" spans="1:2" x14ac:dyDescent="0.45">
      <c r="A59">
        <v>3.85</v>
      </c>
      <c r="B59">
        <v>100.22</v>
      </c>
    </row>
    <row r="60" spans="1:2" x14ac:dyDescent="0.45">
      <c r="A60">
        <v>3.92</v>
      </c>
      <c r="B60">
        <v>100.22</v>
      </c>
    </row>
    <row r="61" spans="1:2" x14ac:dyDescent="0.45">
      <c r="A61">
        <v>3.99</v>
      </c>
      <c r="B61">
        <v>100.22</v>
      </c>
    </row>
    <row r="62" spans="1:2" x14ac:dyDescent="0.45">
      <c r="A62">
        <v>4.0599999999999996</v>
      </c>
      <c r="B62">
        <v>100.22</v>
      </c>
    </row>
    <row r="63" spans="1:2" x14ac:dyDescent="0.45">
      <c r="A63">
        <v>4.13</v>
      </c>
      <c r="B63">
        <v>100.22</v>
      </c>
    </row>
    <row r="64" spans="1:2" x14ac:dyDescent="0.45">
      <c r="A64">
        <v>4.1900000000000004</v>
      </c>
      <c r="B64">
        <v>100.22</v>
      </c>
    </row>
    <row r="65" spans="1:2" x14ac:dyDescent="0.45">
      <c r="A65">
        <v>4.26</v>
      </c>
      <c r="B65">
        <v>100.22</v>
      </c>
    </row>
    <row r="66" spans="1:2" x14ac:dyDescent="0.45">
      <c r="A66">
        <v>4.33</v>
      </c>
      <c r="B66">
        <v>100.22</v>
      </c>
    </row>
    <row r="67" spans="1:2" x14ac:dyDescent="0.45">
      <c r="A67">
        <v>4.4000000000000004</v>
      </c>
      <c r="B67">
        <v>100.22</v>
      </c>
    </row>
    <row r="68" spans="1:2" x14ac:dyDescent="0.45">
      <c r="A68">
        <v>4.47</v>
      </c>
      <c r="B68">
        <v>100.22</v>
      </c>
    </row>
    <row r="69" spans="1:2" x14ac:dyDescent="0.45">
      <c r="A69">
        <v>4.53</v>
      </c>
      <c r="B69">
        <v>100.22</v>
      </c>
    </row>
    <row r="70" spans="1:2" x14ac:dyDescent="0.45">
      <c r="A70">
        <v>4.5999999999999996</v>
      </c>
      <c r="B70">
        <v>100.22</v>
      </c>
    </row>
    <row r="71" spans="1:2" x14ac:dyDescent="0.45">
      <c r="A71">
        <v>4.67</v>
      </c>
      <c r="B71">
        <v>100.22</v>
      </c>
    </row>
    <row r="72" spans="1:2" x14ac:dyDescent="0.45">
      <c r="A72">
        <v>4.74</v>
      </c>
      <c r="B72">
        <v>100.22</v>
      </c>
    </row>
    <row r="73" spans="1:2" x14ac:dyDescent="0.45">
      <c r="A73">
        <v>4.8099999999999996</v>
      </c>
      <c r="B73">
        <v>90.44</v>
      </c>
    </row>
    <row r="74" spans="1:2" x14ac:dyDescent="0.45">
      <c r="A74">
        <v>4.87</v>
      </c>
      <c r="B74">
        <v>86.8</v>
      </c>
    </row>
    <row r="75" spans="1:2" x14ac:dyDescent="0.45">
      <c r="A75">
        <v>4.9400000000000004</v>
      </c>
      <c r="B75">
        <v>81.62</v>
      </c>
    </row>
    <row r="76" spans="1:2" x14ac:dyDescent="0.45">
      <c r="A76">
        <v>5.01</v>
      </c>
      <c r="B76">
        <v>75.650000000000006</v>
      </c>
    </row>
    <row r="77" spans="1:2" x14ac:dyDescent="0.45">
      <c r="A77">
        <v>5.08</v>
      </c>
      <c r="B77">
        <v>69.680000000000007</v>
      </c>
    </row>
    <row r="78" spans="1:2" x14ac:dyDescent="0.45">
      <c r="A78">
        <v>5.15</v>
      </c>
      <c r="B78">
        <v>63.83</v>
      </c>
    </row>
    <row r="79" spans="1:2" x14ac:dyDescent="0.45">
      <c r="A79">
        <v>5.21</v>
      </c>
      <c r="B79">
        <v>57.97</v>
      </c>
    </row>
    <row r="80" spans="1:2" x14ac:dyDescent="0.45">
      <c r="A80">
        <v>5.28</v>
      </c>
      <c r="B80">
        <v>52.35</v>
      </c>
    </row>
    <row r="81" spans="1:2" x14ac:dyDescent="0.45">
      <c r="A81">
        <v>5.35</v>
      </c>
      <c r="B81">
        <v>46.49</v>
      </c>
    </row>
    <row r="82" spans="1:2" x14ac:dyDescent="0.45">
      <c r="A82">
        <v>5.42</v>
      </c>
      <c r="B82">
        <v>40.53</v>
      </c>
    </row>
    <row r="83" spans="1:2" x14ac:dyDescent="0.45">
      <c r="A83">
        <v>5.49</v>
      </c>
      <c r="B83">
        <v>34.78</v>
      </c>
    </row>
    <row r="84" spans="1:2" x14ac:dyDescent="0.45">
      <c r="A84">
        <v>5.55</v>
      </c>
      <c r="B84">
        <v>28.82</v>
      </c>
    </row>
    <row r="85" spans="1:2" x14ac:dyDescent="0.45">
      <c r="A85">
        <v>5.62</v>
      </c>
      <c r="B85">
        <v>23.3</v>
      </c>
    </row>
    <row r="86" spans="1:2" x14ac:dyDescent="0.45">
      <c r="A86">
        <v>5.69</v>
      </c>
      <c r="B86">
        <v>18.010000000000002</v>
      </c>
    </row>
    <row r="87" spans="1:2" x14ac:dyDescent="0.45">
      <c r="A87">
        <v>5.76</v>
      </c>
      <c r="B87">
        <v>13.59</v>
      </c>
    </row>
    <row r="88" spans="1:2" x14ac:dyDescent="0.45">
      <c r="A88">
        <v>5.83</v>
      </c>
      <c r="B88">
        <v>10.28</v>
      </c>
    </row>
    <row r="89" spans="1:2" x14ac:dyDescent="0.45">
      <c r="A89">
        <v>5.89</v>
      </c>
      <c r="B89">
        <v>8.07</v>
      </c>
    </row>
    <row r="90" spans="1:2" x14ac:dyDescent="0.45">
      <c r="A90">
        <v>5.96</v>
      </c>
      <c r="B90">
        <v>6.74</v>
      </c>
    </row>
    <row r="91" spans="1:2" x14ac:dyDescent="0.45">
      <c r="A91">
        <v>6.03</v>
      </c>
      <c r="B91">
        <v>5.96</v>
      </c>
    </row>
    <row r="92" spans="1:2" x14ac:dyDescent="0.45">
      <c r="A92">
        <v>6.1</v>
      </c>
      <c r="B92">
        <v>5.08</v>
      </c>
    </row>
    <row r="93" spans="1:2" x14ac:dyDescent="0.45">
      <c r="A93">
        <v>6.17</v>
      </c>
      <c r="B93">
        <v>4.3099999999999996</v>
      </c>
    </row>
    <row r="94" spans="1:2" x14ac:dyDescent="0.45">
      <c r="A94">
        <v>6.23</v>
      </c>
      <c r="B94">
        <v>3.54</v>
      </c>
    </row>
    <row r="95" spans="1:2" x14ac:dyDescent="0.45">
      <c r="A95">
        <v>6.3</v>
      </c>
      <c r="B95">
        <v>2.97</v>
      </c>
    </row>
    <row r="96" spans="1:2" x14ac:dyDescent="0.45">
      <c r="A96">
        <v>6.37</v>
      </c>
      <c r="B96">
        <v>2.2000000000000002</v>
      </c>
    </row>
    <row r="97" spans="1:2" x14ac:dyDescent="0.45">
      <c r="A97">
        <v>6.44</v>
      </c>
      <c r="B97">
        <v>1.32</v>
      </c>
    </row>
    <row r="98" spans="1:2" x14ac:dyDescent="0.45">
      <c r="A98">
        <v>6.51</v>
      </c>
      <c r="B98">
        <v>0.33</v>
      </c>
    </row>
    <row r="99" spans="1:2" x14ac:dyDescent="0.45">
      <c r="A99">
        <v>6.57</v>
      </c>
      <c r="B99">
        <v>-0.55000000000000004</v>
      </c>
    </row>
    <row r="100" spans="1:2" x14ac:dyDescent="0.45">
      <c r="A100">
        <v>6.64</v>
      </c>
      <c r="B100">
        <v>-1.43</v>
      </c>
    </row>
    <row r="101" spans="1:2" x14ac:dyDescent="0.45">
      <c r="A101">
        <v>6.71</v>
      </c>
      <c r="B101">
        <v>-1.98</v>
      </c>
    </row>
    <row r="102" spans="1:2" x14ac:dyDescent="0.45">
      <c r="A102">
        <v>6.78</v>
      </c>
      <c r="B102">
        <v>-2.2000000000000002</v>
      </c>
    </row>
    <row r="103" spans="1:2" x14ac:dyDescent="0.45">
      <c r="A103">
        <v>6.85</v>
      </c>
      <c r="B103">
        <v>-2.1</v>
      </c>
    </row>
    <row r="104" spans="1:2" x14ac:dyDescent="0.45">
      <c r="A104">
        <v>6.91</v>
      </c>
      <c r="B104">
        <v>-1.66</v>
      </c>
    </row>
    <row r="105" spans="1:2" x14ac:dyDescent="0.45">
      <c r="A105">
        <v>6.98</v>
      </c>
      <c r="B105">
        <v>-1.43</v>
      </c>
    </row>
    <row r="106" spans="1:2" x14ac:dyDescent="0.45">
      <c r="A106">
        <v>7.05</v>
      </c>
      <c r="B106">
        <v>-1.43</v>
      </c>
    </row>
    <row r="107" spans="1:2" x14ac:dyDescent="0.45">
      <c r="A107">
        <v>7.12</v>
      </c>
      <c r="B107">
        <v>-1.88</v>
      </c>
    </row>
    <row r="108" spans="1:2" x14ac:dyDescent="0.45">
      <c r="A108">
        <v>7.19</v>
      </c>
      <c r="B108">
        <v>-2.2000000000000002</v>
      </c>
    </row>
    <row r="109" spans="1:2" x14ac:dyDescent="0.45">
      <c r="A109">
        <v>7.26</v>
      </c>
      <c r="B109">
        <v>-2.5299999999999998</v>
      </c>
    </row>
    <row r="110" spans="1:2" x14ac:dyDescent="0.45">
      <c r="A110">
        <v>7.32</v>
      </c>
      <c r="B110">
        <v>-2.75</v>
      </c>
    </row>
    <row r="111" spans="1:2" x14ac:dyDescent="0.45">
      <c r="A111">
        <v>7.39</v>
      </c>
      <c r="B111">
        <v>-2.75</v>
      </c>
    </row>
    <row r="112" spans="1:2" x14ac:dyDescent="0.45">
      <c r="A112">
        <v>7.46</v>
      </c>
      <c r="B112">
        <v>-2.75</v>
      </c>
    </row>
    <row r="113" spans="1:2" x14ac:dyDescent="0.45">
      <c r="A113">
        <v>7.53</v>
      </c>
      <c r="B113">
        <v>-2.65</v>
      </c>
    </row>
    <row r="114" spans="1:2" x14ac:dyDescent="0.45">
      <c r="A114">
        <v>7.6</v>
      </c>
      <c r="B114">
        <v>-2.5299999999999998</v>
      </c>
    </row>
    <row r="115" spans="1:2" x14ac:dyDescent="0.45">
      <c r="A115">
        <v>7.66</v>
      </c>
      <c r="B115">
        <v>-2.5299999999999998</v>
      </c>
    </row>
    <row r="116" spans="1:2" x14ac:dyDescent="0.45">
      <c r="A116">
        <v>7.73</v>
      </c>
      <c r="B116">
        <v>-2.5299999999999998</v>
      </c>
    </row>
    <row r="117" spans="1:2" x14ac:dyDescent="0.45">
      <c r="A117">
        <v>7.8</v>
      </c>
      <c r="B117">
        <v>-2.5299999999999998</v>
      </c>
    </row>
    <row r="118" spans="1:2" x14ac:dyDescent="0.45">
      <c r="A118">
        <v>7.87</v>
      </c>
      <c r="B118">
        <v>-2.5299999999999998</v>
      </c>
    </row>
    <row r="119" spans="1:2" x14ac:dyDescent="0.45">
      <c r="A119">
        <v>7.94</v>
      </c>
      <c r="B119">
        <v>-2.2000000000000002</v>
      </c>
    </row>
    <row r="120" spans="1:2" x14ac:dyDescent="0.45">
      <c r="A120">
        <v>8</v>
      </c>
      <c r="B120">
        <v>-0.22</v>
      </c>
    </row>
    <row r="121" spans="1:2" x14ac:dyDescent="0.45">
      <c r="A121">
        <v>8.07</v>
      </c>
      <c r="B121">
        <v>3.54</v>
      </c>
    </row>
    <row r="122" spans="1:2" x14ac:dyDescent="0.45">
      <c r="A122">
        <v>8.14</v>
      </c>
      <c r="B122">
        <v>8.2899999999999991</v>
      </c>
    </row>
    <row r="123" spans="1:2" x14ac:dyDescent="0.45">
      <c r="A123">
        <v>8.2100000000000009</v>
      </c>
      <c r="B123">
        <v>14.24</v>
      </c>
    </row>
    <row r="124" spans="1:2" x14ac:dyDescent="0.45">
      <c r="A124">
        <v>8.2799999999999994</v>
      </c>
      <c r="B124">
        <v>21.22</v>
      </c>
    </row>
    <row r="125" spans="1:2" x14ac:dyDescent="0.45">
      <c r="A125">
        <v>8.34</v>
      </c>
      <c r="B125">
        <v>28.82</v>
      </c>
    </row>
    <row r="126" spans="1:2" x14ac:dyDescent="0.45">
      <c r="A126">
        <v>8.41</v>
      </c>
      <c r="B126">
        <v>36.67</v>
      </c>
    </row>
    <row r="127" spans="1:2" x14ac:dyDescent="0.45">
      <c r="A127">
        <v>8.48</v>
      </c>
      <c r="B127">
        <v>44.51</v>
      </c>
    </row>
    <row r="128" spans="1:2" x14ac:dyDescent="0.45">
      <c r="A128">
        <v>8.5500000000000007</v>
      </c>
      <c r="B128">
        <v>52.8</v>
      </c>
    </row>
    <row r="129" spans="1:2" x14ac:dyDescent="0.45">
      <c r="A129">
        <v>8.6199999999999992</v>
      </c>
      <c r="B129">
        <v>60.97</v>
      </c>
    </row>
    <row r="130" spans="1:2" x14ac:dyDescent="0.45">
      <c r="A130">
        <v>8.68</v>
      </c>
      <c r="B130">
        <v>69.59</v>
      </c>
    </row>
    <row r="131" spans="1:2" x14ac:dyDescent="0.45">
      <c r="A131">
        <v>8.75</v>
      </c>
      <c r="B131">
        <v>78.19</v>
      </c>
    </row>
    <row r="132" spans="1:2" x14ac:dyDescent="0.45">
      <c r="A132">
        <v>8.82</v>
      </c>
      <c r="B132">
        <v>86.03</v>
      </c>
    </row>
    <row r="133" spans="1:2" x14ac:dyDescent="0.45">
      <c r="A133">
        <v>8.89</v>
      </c>
      <c r="B133">
        <v>90.12</v>
      </c>
    </row>
    <row r="134" spans="1:2" x14ac:dyDescent="0.45">
      <c r="A134">
        <v>8.9600000000000009</v>
      </c>
      <c r="B134">
        <v>100.22</v>
      </c>
    </row>
    <row r="135" spans="1:2" x14ac:dyDescent="0.45">
      <c r="A135">
        <v>9.02</v>
      </c>
      <c r="B135">
        <v>100.22</v>
      </c>
    </row>
    <row r="136" spans="1:2" x14ac:dyDescent="0.45">
      <c r="A136">
        <v>9.09</v>
      </c>
      <c r="B136">
        <v>100.22</v>
      </c>
    </row>
    <row r="137" spans="1:2" x14ac:dyDescent="0.45">
      <c r="A137">
        <v>9.16</v>
      </c>
      <c r="B137">
        <v>100.22</v>
      </c>
    </row>
    <row r="138" spans="1:2" x14ac:dyDescent="0.45">
      <c r="A138">
        <v>9.23</v>
      </c>
      <c r="B138">
        <v>100.22</v>
      </c>
    </row>
    <row r="139" spans="1:2" x14ac:dyDescent="0.45">
      <c r="A139">
        <v>9.3000000000000007</v>
      </c>
      <c r="B139">
        <v>100.22</v>
      </c>
    </row>
    <row r="140" spans="1:2" x14ac:dyDescent="0.45">
      <c r="A140">
        <v>9.36</v>
      </c>
      <c r="B140">
        <v>100.22</v>
      </c>
    </row>
    <row r="141" spans="1:2" x14ac:dyDescent="0.45">
      <c r="A141">
        <v>9.43</v>
      </c>
      <c r="B141">
        <v>100.22</v>
      </c>
    </row>
    <row r="142" spans="1:2" x14ac:dyDescent="0.45">
      <c r="A142">
        <v>9.5</v>
      </c>
      <c r="B142">
        <v>100.22</v>
      </c>
    </row>
    <row r="143" spans="1:2" x14ac:dyDescent="0.45">
      <c r="A143">
        <v>9.57</v>
      </c>
      <c r="B143">
        <v>100.22</v>
      </c>
    </row>
    <row r="144" spans="1:2" x14ac:dyDescent="0.45">
      <c r="A144">
        <v>9.64</v>
      </c>
      <c r="B144">
        <v>100.22</v>
      </c>
    </row>
    <row r="145" spans="1:2" x14ac:dyDescent="0.45">
      <c r="A145">
        <v>9.6999999999999993</v>
      </c>
      <c r="B145">
        <v>100.22</v>
      </c>
    </row>
    <row r="146" spans="1:2" x14ac:dyDescent="0.45">
      <c r="A146">
        <v>9.77</v>
      </c>
      <c r="B146">
        <v>100.22</v>
      </c>
    </row>
    <row r="147" spans="1:2" x14ac:dyDescent="0.45">
      <c r="A147">
        <v>9.84</v>
      </c>
      <c r="B147">
        <v>100.22</v>
      </c>
    </row>
    <row r="148" spans="1:2" x14ac:dyDescent="0.45">
      <c r="A148">
        <v>9.91</v>
      </c>
      <c r="B148">
        <v>100.22</v>
      </c>
    </row>
    <row r="149" spans="1:2" x14ac:dyDescent="0.45">
      <c r="A149">
        <v>9.98</v>
      </c>
      <c r="B149">
        <v>100.22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zoomScale="85" zoomScaleNormal="8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20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-2.97</v>
      </c>
      <c r="M3">
        <f>M2/100</f>
        <v>0.2</v>
      </c>
      <c r="N3">
        <f>A44</f>
        <v>2.81</v>
      </c>
      <c r="O3">
        <f>N3-$N$3</f>
        <v>0</v>
      </c>
      <c r="P3">
        <f t="shared" ref="P3:P19" si="0">B44</f>
        <v>-1.54</v>
      </c>
      <c r="Q3" s="3"/>
      <c r="R3" s="3"/>
      <c r="S3" s="2">
        <f>'Etude équilibre'!$N$3*(P3-'Etude équilibre'!$N$8)</f>
        <v>41.397896868497881</v>
      </c>
      <c r="T3" s="2">
        <f>-('Etude équilibre'!$C$3+'Etude équilibre'!$C$4*$M$3)*COS(P3*PI()/180)</f>
        <v>-31.043551900032018</v>
      </c>
      <c r="U3" s="2">
        <f>S3+T3</f>
        <v>10.354344968465863</v>
      </c>
      <c r="V3" s="5"/>
    </row>
    <row r="4" spans="1:22" x14ac:dyDescent="0.45">
      <c r="A4">
        <v>0</v>
      </c>
      <c r="B4">
        <v>-2.75</v>
      </c>
      <c r="N4">
        <f t="shared" ref="N4:N19" si="1">A45</f>
        <v>2.88</v>
      </c>
      <c r="O4">
        <f t="shared" ref="O4:O19" si="2">N4-$N$3</f>
        <v>6.999999999999984E-2</v>
      </c>
      <c r="P4">
        <f t="shared" si="0"/>
        <v>1.1100000000000001</v>
      </c>
      <c r="Q4" s="6">
        <f>N4-N3</f>
        <v>6.999999999999984E-2</v>
      </c>
      <c r="R4" s="2">
        <f>(P3+P5-2*P4)*(PI()/180)/Q4^2</f>
        <v>4.2742757191698058</v>
      </c>
      <c r="S4" s="2">
        <f>'Etude équilibre'!$N$3*(P4-'Etude équilibre'!$N$8)</f>
        <v>40.309910311861827</v>
      </c>
      <c r="T4" s="2">
        <f>-('Etude équilibre'!$C$3+'Etude équilibre'!$C$4*$M$3)*COS(P4*PI()/180)</f>
        <v>-31.048941141441599</v>
      </c>
      <c r="U4" s="2">
        <f t="shared" ref="U4:U14" si="3">S4+T4</f>
        <v>9.2609691704202284</v>
      </c>
      <c r="V4" s="2">
        <f>U4/R4</f>
        <v>2.1666756613022122</v>
      </c>
    </row>
    <row r="5" spans="1:22" x14ac:dyDescent="0.45">
      <c r="A5">
        <v>7.0000000000000007E-2</v>
      </c>
      <c r="B5">
        <v>-2.75</v>
      </c>
      <c r="N5">
        <f t="shared" si="1"/>
        <v>2.95</v>
      </c>
      <c r="O5">
        <f t="shared" si="2"/>
        <v>0.14000000000000012</v>
      </c>
      <c r="P5">
        <f t="shared" si="0"/>
        <v>4.96</v>
      </c>
      <c r="Q5" s="6">
        <f t="shared" ref="Q5:Q18" si="4">N5-N4</f>
        <v>7.0000000000000284E-2</v>
      </c>
      <c r="R5" s="2">
        <f t="shared" ref="R5:R18" si="5">(P4+P6-2*P5)*(PI()/180)/Q5^2</f>
        <v>3.6331343612942875</v>
      </c>
      <c r="S5" s="2">
        <f>'Etude équilibre'!$N$3*(P5-'Etude équilibre'!$N$8)</f>
        <v>38.729250597503786</v>
      </c>
      <c r="T5" s="2">
        <f>-('Etude équilibre'!$C$3+'Etude équilibre'!$C$4*$M$3)*COS(P5*PI()/180)</f>
        <v>-30.938477937959394</v>
      </c>
      <c r="U5" s="2">
        <f t="shared" si="3"/>
        <v>7.7907726595443911</v>
      </c>
      <c r="V5" s="2">
        <f t="shared" ref="V5:V14" si="6">U5/R5</f>
        <v>2.1443667876816326</v>
      </c>
    </row>
    <row r="6" spans="1:22" x14ac:dyDescent="0.45">
      <c r="A6">
        <v>0.14000000000000001</v>
      </c>
      <c r="B6">
        <v>-2.75</v>
      </c>
      <c r="N6">
        <f t="shared" si="1"/>
        <v>3.02</v>
      </c>
      <c r="O6">
        <f t="shared" si="2"/>
        <v>0.20999999999999996</v>
      </c>
      <c r="P6">
        <f t="shared" si="0"/>
        <v>9.83</v>
      </c>
      <c r="Q6" s="6">
        <f t="shared" si="4"/>
        <v>6.999999999999984E-2</v>
      </c>
      <c r="R6" s="2">
        <f t="shared" si="5"/>
        <v>2.3508516455433943</v>
      </c>
      <c r="S6" s="2">
        <f>'Etude équilibre'!$N$3*(P6-'Etude équilibre'!$N$8)</f>
        <v>36.729818699082053</v>
      </c>
      <c r="T6" s="2">
        <f>-('Etude équilibre'!$C$3+'Etude équilibre'!$C$4*$M$3)*COS(P6*PI()/180)</f>
        <v>-30.598842504455181</v>
      </c>
      <c r="U6" s="2">
        <f t="shared" si="3"/>
        <v>6.1309761946268715</v>
      </c>
      <c r="V6" s="2">
        <f t="shared" si="6"/>
        <v>2.6079809018359854</v>
      </c>
    </row>
    <row r="7" spans="1:22" x14ac:dyDescent="0.45">
      <c r="A7">
        <v>0.21</v>
      </c>
      <c r="B7">
        <v>-2.75</v>
      </c>
      <c r="N7">
        <f t="shared" si="1"/>
        <v>3.09</v>
      </c>
      <c r="O7">
        <f t="shared" si="2"/>
        <v>0.2799999999999998</v>
      </c>
      <c r="P7">
        <f t="shared" si="0"/>
        <v>15.36</v>
      </c>
      <c r="Q7" s="6">
        <f t="shared" si="4"/>
        <v>6.999999999999984E-2</v>
      </c>
      <c r="R7" s="2">
        <f t="shared" si="5"/>
        <v>1.9590430379528432</v>
      </c>
      <c r="S7" s="2">
        <f>'Etude équilibre'!$N$3*(P7-'Etude équilibre'!$N$8)</f>
        <v>34.45941656391323</v>
      </c>
      <c r="T7" s="2">
        <f>-('Etude équilibre'!$C$3+'Etude équilibre'!$C$4*$M$3)*COS(P7*PI()/180)</f>
        <v>-29.945509811858422</v>
      </c>
      <c r="U7" s="2">
        <f t="shared" si="3"/>
        <v>4.5139067520548082</v>
      </c>
      <c r="V7" s="2">
        <f t="shared" si="6"/>
        <v>2.3041386353470528</v>
      </c>
    </row>
    <row r="8" spans="1:22" x14ac:dyDescent="0.45">
      <c r="A8">
        <v>0.28000000000000003</v>
      </c>
      <c r="B8">
        <v>-2.65</v>
      </c>
      <c r="N8">
        <f t="shared" si="1"/>
        <v>3.16</v>
      </c>
      <c r="O8">
        <f t="shared" si="2"/>
        <v>0.35000000000000009</v>
      </c>
      <c r="P8">
        <f t="shared" si="0"/>
        <v>21.44</v>
      </c>
      <c r="Q8" s="6">
        <f t="shared" si="4"/>
        <v>7.0000000000000284E-2</v>
      </c>
      <c r="R8" s="2">
        <f t="shared" si="5"/>
        <v>0.74799825085470961</v>
      </c>
      <c r="S8" s="2">
        <f>'Etude équilibre'!$N$3*(P8-'Etude équilibre'!$N$8)</f>
        <v>31.963205898121828</v>
      </c>
      <c r="T8" s="2">
        <f>-('Etude équilibre'!$C$3+'Etude équilibre'!$C$4*$M$3)*COS(P8*PI()/180)</f>
        <v>-28.905805302640811</v>
      </c>
      <c r="U8" s="2">
        <f t="shared" si="3"/>
        <v>3.0574005954810168</v>
      </c>
      <c r="V8" s="2">
        <f t="shared" si="6"/>
        <v>4.0874435093764454</v>
      </c>
    </row>
    <row r="9" spans="1:22" x14ac:dyDescent="0.45">
      <c r="A9">
        <v>0.35</v>
      </c>
      <c r="B9">
        <v>-2.5299999999999998</v>
      </c>
      <c r="N9">
        <f t="shared" si="1"/>
        <v>3.23</v>
      </c>
      <c r="O9">
        <f t="shared" si="2"/>
        <v>0.41999999999999993</v>
      </c>
      <c r="P9">
        <f t="shared" si="0"/>
        <v>27.73</v>
      </c>
      <c r="Q9" s="6">
        <f t="shared" si="4"/>
        <v>6.999999999999984E-2</v>
      </c>
      <c r="R9" s="2">
        <f t="shared" si="5"/>
        <v>1.5672344303622796</v>
      </c>
      <c r="S9" s="2">
        <f>'Etude équilibre'!$N$3*(P9-'Etude équilibre'!$N$8)</f>
        <v>29.380777429729076</v>
      </c>
      <c r="T9" s="2">
        <f>-('Etude équilibre'!$C$3+'Etude équilibre'!$C$4*$M$3)*COS(P9*PI()/180)</f>
        <v>-27.488132030199804</v>
      </c>
      <c r="U9" s="2">
        <f t="shared" si="3"/>
        <v>1.8926453995292718</v>
      </c>
      <c r="V9" s="2">
        <f t="shared" si="6"/>
        <v>1.2076338822468127</v>
      </c>
    </row>
    <row r="10" spans="1:22" x14ac:dyDescent="0.45">
      <c r="A10">
        <v>0.42</v>
      </c>
      <c r="B10">
        <v>-2.4300000000000002</v>
      </c>
      <c r="N10">
        <f t="shared" si="1"/>
        <v>3.3</v>
      </c>
      <c r="O10">
        <f t="shared" si="2"/>
        <v>0.48999999999999977</v>
      </c>
      <c r="P10">
        <f t="shared" si="0"/>
        <v>34.46</v>
      </c>
      <c r="Q10" s="6">
        <f t="shared" si="4"/>
        <v>6.999999999999984E-2</v>
      </c>
      <c r="R10" s="2">
        <f t="shared" si="5"/>
        <v>-0.35618964326413027</v>
      </c>
      <c r="S10" s="2">
        <f>'Etude équilibre'!$N$3*(P10-'Etude équilibre'!$N$8)</f>
        <v>26.617702136838265</v>
      </c>
      <c r="T10" s="2">
        <f>-('Etude équilibre'!$C$3+'Etude équilibre'!$C$4*$M$3)*COS(P10*PI()/180)</f>
        <v>-25.605321783362811</v>
      </c>
      <c r="U10" s="2">
        <f t="shared" si="3"/>
        <v>1.0123803534754536</v>
      </c>
      <c r="V10" s="2">
        <f t="shared" si="6"/>
        <v>-2.8422509542893395</v>
      </c>
    </row>
    <row r="11" spans="1:22" x14ac:dyDescent="0.45">
      <c r="A11">
        <v>0.49</v>
      </c>
      <c r="B11">
        <v>-2.31</v>
      </c>
      <c r="N11">
        <f t="shared" si="1"/>
        <v>3.37</v>
      </c>
      <c r="O11">
        <f t="shared" si="2"/>
        <v>0.56000000000000005</v>
      </c>
      <c r="P11">
        <f t="shared" si="0"/>
        <v>41.09</v>
      </c>
      <c r="Q11" s="6">
        <f t="shared" si="4"/>
        <v>7.0000000000000284E-2</v>
      </c>
      <c r="R11" s="2">
        <f t="shared" si="5"/>
        <v>-1.2466637514245413</v>
      </c>
      <c r="S11" s="2">
        <f>'Etude équilibre'!$N$3*(P11-'Etude équilibre'!$N$8)</f>
        <v>23.895682940424287</v>
      </c>
      <c r="T11" s="2">
        <f>-('Etude équilibre'!$C$3+'Etude équilibre'!$C$4*$M$3)*COS(P11*PI()/180)</f>
        <v>-23.405299505964699</v>
      </c>
      <c r="U11" s="2">
        <f t="shared" si="3"/>
        <v>0.49038343445958787</v>
      </c>
      <c r="V11" s="2">
        <f t="shared" si="6"/>
        <v>-0.39335661592729804</v>
      </c>
    </row>
    <row r="12" spans="1:22" x14ac:dyDescent="0.45">
      <c r="A12">
        <v>0.56000000000000005</v>
      </c>
      <c r="B12">
        <v>-2.31</v>
      </c>
      <c r="N12">
        <f t="shared" si="1"/>
        <v>3.44</v>
      </c>
      <c r="O12">
        <f t="shared" si="2"/>
        <v>0.62999999999999989</v>
      </c>
      <c r="P12">
        <f t="shared" si="0"/>
        <v>47.37</v>
      </c>
      <c r="Q12" s="6">
        <f t="shared" si="4"/>
        <v>6.999999999999984E-2</v>
      </c>
      <c r="R12" s="2">
        <f t="shared" si="5"/>
        <v>1.2466637514245573</v>
      </c>
      <c r="S12" s="2">
        <f>'Etude équilibre'!$N$3*(P12-'Etude équilibre'!$N$8)</f>
        <v>21.317360081679226</v>
      </c>
      <c r="T12" s="2">
        <f>-('Etude équilibre'!$C$3+'Etude équilibre'!$C$4*$M$3)*COS(P12*PI()/180)</f>
        <v>-21.032192898383485</v>
      </c>
      <c r="U12" s="2">
        <f t="shared" si="3"/>
        <v>0.28516718329574076</v>
      </c>
      <c r="V12" s="2">
        <f t="shared" si="6"/>
        <v>0.22874426481870627</v>
      </c>
    </row>
    <row r="13" spans="1:22" x14ac:dyDescent="0.45">
      <c r="A13">
        <v>0.63</v>
      </c>
      <c r="B13">
        <v>-2.2000000000000002</v>
      </c>
      <c r="N13">
        <f t="shared" si="1"/>
        <v>3.51</v>
      </c>
      <c r="O13">
        <f t="shared" si="2"/>
        <v>0.69999999999999973</v>
      </c>
      <c r="P13">
        <f t="shared" si="0"/>
        <v>54</v>
      </c>
      <c r="Q13" s="6">
        <f t="shared" si="4"/>
        <v>6.999999999999984E-2</v>
      </c>
      <c r="R13" s="2">
        <f t="shared" si="5"/>
        <v>-1.9590430379528685</v>
      </c>
      <c r="S13" s="2">
        <f>'Etude équilibre'!$N$3*(P13-'Etude équilibre'!$N$8)</f>
        <v>18.595340885265244</v>
      </c>
      <c r="T13" s="2">
        <f>-('Etude équilibre'!$C$3+'Etude équilibre'!$C$4*$M$3)*COS(P13*PI()/180)</f>
        <v>-18.253535045483044</v>
      </c>
      <c r="U13" s="2">
        <f t="shared" si="3"/>
        <v>0.34180583978220014</v>
      </c>
      <c r="V13" s="2">
        <f t="shared" si="6"/>
        <v>-0.17447592174359544</v>
      </c>
    </row>
    <row r="14" spans="1:22" x14ac:dyDescent="0.45">
      <c r="A14">
        <v>0.71</v>
      </c>
      <c r="B14">
        <v>-2.1</v>
      </c>
      <c r="N14">
        <f t="shared" si="1"/>
        <v>3.58</v>
      </c>
      <c r="O14">
        <f t="shared" si="2"/>
        <v>0.77</v>
      </c>
      <c r="P14">
        <f t="shared" si="0"/>
        <v>60.08</v>
      </c>
      <c r="Q14" s="6">
        <f t="shared" si="4"/>
        <v>7.0000000000000284E-2</v>
      </c>
      <c r="R14" s="2">
        <f t="shared" si="5"/>
        <v>2.3864706098697845</v>
      </c>
      <c r="S14" s="2">
        <f>'Etude équilibre'!$N$3*(P14-'Etude équilibre'!$N$8)</f>
        <v>16.099130219473846</v>
      </c>
      <c r="T14" s="2">
        <f>-('Etude équilibre'!$C$3+'Etude équilibre'!$C$4*$M$3)*COS(P14*PI()/180)</f>
        <v>-15.489817805079038</v>
      </c>
      <c r="U14" s="2">
        <f t="shared" si="3"/>
        <v>0.60931241439480743</v>
      </c>
      <c r="V14" s="2">
        <f t="shared" si="6"/>
        <v>0.2553194713041339</v>
      </c>
    </row>
    <row r="15" spans="1:22" x14ac:dyDescent="0.45">
      <c r="A15">
        <v>0.77</v>
      </c>
      <c r="B15">
        <v>-1.88</v>
      </c>
      <c r="N15">
        <f t="shared" si="1"/>
        <v>3.66</v>
      </c>
      <c r="O15">
        <f t="shared" si="2"/>
        <v>0.85000000000000009</v>
      </c>
      <c r="P15">
        <f t="shared" si="0"/>
        <v>66.83</v>
      </c>
      <c r="Q15" s="6">
        <f t="shared" si="4"/>
        <v>8.0000000000000071E-2</v>
      </c>
      <c r="R15" s="2">
        <f t="shared" si="5"/>
        <v>-1.308996938995717</v>
      </c>
      <c r="S15" s="2">
        <f>'Etude équilibre'!$N$3*(P15-'Etude équilibre'!$N$8)</f>
        <v>13.327843707287668</v>
      </c>
      <c r="T15" s="2">
        <f>-('Etude équilibre'!$C$3+'Etude équilibre'!$C$4*$M$3)*COS(P15*PI()/180)</f>
        <v>-12.218827840604892</v>
      </c>
      <c r="U15" s="2">
        <f t="shared" ref="U15:U18" si="7">S15+T15</f>
        <v>1.1090158666827765</v>
      </c>
      <c r="V15" s="2">
        <f t="shared" ref="V15:V18" si="8">U15/R15</f>
        <v>-0.84722571431956972</v>
      </c>
    </row>
    <row r="16" spans="1:22" x14ac:dyDescent="0.45">
      <c r="A16">
        <v>0.85</v>
      </c>
      <c r="B16">
        <v>-1.88</v>
      </c>
      <c r="N16">
        <f t="shared" si="1"/>
        <v>3.73</v>
      </c>
      <c r="O16">
        <f t="shared" si="2"/>
        <v>0.91999999999999993</v>
      </c>
      <c r="P16">
        <f t="shared" si="0"/>
        <v>73.099999999999994</v>
      </c>
      <c r="Q16" s="6">
        <f t="shared" si="4"/>
        <v>6.999999999999984E-2</v>
      </c>
      <c r="R16" s="2">
        <f t="shared" si="5"/>
        <v>-0.6411413578754952</v>
      </c>
      <c r="S16" s="2">
        <f>'Etude équilibre'!$N$3*(P16-'Etude équilibre'!$N$8)</f>
        <v>10.753626458190286</v>
      </c>
      <c r="T16" s="2">
        <f>-('Etude équilibre'!$C$3+'Etude équilibre'!$C$4*$M$3)*COS(P16*PI()/180)</f>
        <v>-9.0276893779637462</v>
      </c>
      <c r="U16" s="2">
        <f t="shared" si="7"/>
        <v>1.7259370802265401</v>
      </c>
      <c r="V16" s="2">
        <f t="shared" si="8"/>
        <v>-2.6919758942796261</v>
      </c>
    </row>
    <row r="17" spans="1:22" x14ac:dyDescent="0.45">
      <c r="A17">
        <v>0.92</v>
      </c>
      <c r="B17">
        <v>-1.88</v>
      </c>
      <c r="N17">
        <f t="shared" si="1"/>
        <v>3.8</v>
      </c>
      <c r="O17">
        <f t="shared" si="2"/>
        <v>0.98999999999999977</v>
      </c>
      <c r="P17">
        <f t="shared" si="0"/>
        <v>79.19</v>
      </c>
      <c r="Q17" s="6">
        <f t="shared" si="4"/>
        <v>6.999999999999984E-2</v>
      </c>
      <c r="R17" s="2">
        <f t="shared" si="5"/>
        <v>0.35618964326413027</v>
      </c>
      <c r="S17" s="2">
        <f>'Etude équilibre'!$N$3*(P17-'Etude équilibre'!$N$8)</f>
        <v>8.2533101827512017</v>
      </c>
      <c r="T17" s="2">
        <f>-('Etude équilibre'!$C$3+'Etude équilibre'!$C$4*$M$3)*COS(P17*PI()/180)</f>
        <v>-5.8244073665111378</v>
      </c>
      <c r="U17" s="2">
        <f t="shared" si="7"/>
        <v>2.4289028162400639</v>
      </c>
      <c r="V17" s="2">
        <f t="shared" si="8"/>
        <v>6.819128130682131</v>
      </c>
    </row>
    <row r="18" spans="1:22" x14ac:dyDescent="0.45">
      <c r="A18">
        <v>0.99</v>
      </c>
      <c r="B18">
        <v>-1.88</v>
      </c>
      <c r="N18">
        <f t="shared" si="1"/>
        <v>3.87</v>
      </c>
      <c r="O18">
        <f t="shared" si="2"/>
        <v>1.06</v>
      </c>
      <c r="P18">
        <f t="shared" si="0"/>
        <v>85.38</v>
      </c>
      <c r="Q18" s="6">
        <f t="shared" si="4"/>
        <v>7.0000000000000284E-2</v>
      </c>
      <c r="R18" s="2">
        <f t="shared" si="5"/>
        <v>11.754258227716859</v>
      </c>
      <c r="S18" s="2">
        <f>'Etude équilibre'!$N$3*(P18-'Etude équilibre'!$N$8)</f>
        <v>5.711937810835285</v>
      </c>
      <c r="T18" s="2">
        <f>-('Etude équilibre'!$C$3+'Etude équilibre'!$C$4*$M$3)*COS(P18*PI()/180)</f>
        <v>-2.501364133509818</v>
      </c>
      <c r="U18" s="2">
        <f t="shared" si="7"/>
        <v>3.2105736773254669</v>
      </c>
      <c r="V18" s="2">
        <f t="shared" si="8"/>
        <v>0.27314132590305423</v>
      </c>
    </row>
    <row r="19" spans="1:22" x14ac:dyDescent="0.45">
      <c r="A19">
        <v>1.06</v>
      </c>
      <c r="B19">
        <v>-1.88</v>
      </c>
      <c r="N19">
        <f t="shared" si="1"/>
        <v>3.97</v>
      </c>
      <c r="O19">
        <f t="shared" si="2"/>
        <v>1.1600000000000001</v>
      </c>
      <c r="P19">
        <f t="shared" si="0"/>
        <v>94.87</v>
      </c>
      <c r="Q19" s="3"/>
      <c r="R19" s="3"/>
      <c r="S19" s="2">
        <f>'Etude équilibre'!$N$3*(P19-'Etude équilibre'!$N$8)</f>
        <v>1.8157142551839005</v>
      </c>
      <c r="T19" s="2">
        <f>-('Etude équilibre'!$C$3+'Etude équilibre'!$C$4*$M$3)*COS(P19*PI()/180)</f>
        <v>2.6364016143074998</v>
      </c>
      <c r="U19" s="2">
        <f t="shared" ref="U19" si="9">S19+T19</f>
        <v>4.4521158694914007</v>
      </c>
      <c r="V19" s="5"/>
    </row>
    <row r="20" spans="1:22" x14ac:dyDescent="0.45">
      <c r="A20">
        <v>1.1299999999999999</v>
      </c>
      <c r="B20">
        <v>-1.88</v>
      </c>
    </row>
    <row r="21" spans="1:22" x14ac:dyDescent="0.45">
      <c r="A21">
        <v>1.2</v>
      </c>
      <c r="B21">
        <v>-1.88</v>
      </c>
    </row>
    <row r="22" spans="1:22" x14ac:dyDescent="0.45">
      <c r="A22">
        <v>1.27</v>
      </c>
      <c r="B22">
        <v>-1.88</v>
      </c>
    </row>
    <row r="23" spans="1:22" x14ac:dyDescent="0.45">
      <c r="A23">
        <v>1.34</v>
      </c>
      <c r="B23">
        <v>-1.98</v>
      </c>
    </row>
    <row r="24" spans="1:22" x14ac:dyDescent="0.45">
      <c r="A24">
        <v>1.41</v>
      </c>
      <c r="B24">
        <v>-2.1</v>
      </c>
    </row>
    <row r="25" spans="1:22" x14ac:dyDescent="0.45">
      <c r="A25">
        <v>1.48</v>
      </c>
      <c r="B25">
        <v>-2.2000000000000002</v>
      </c>
    </row>
    <row r="26" spans="1:22" x14ac:dyDescent="0.45">
      <c r="A26">
        <v>1.55</v>
      </c>
      <c r="B26">
        <v>-2.31</v>
      </c>
    </row>
    <row r="27" spans="1:22" x14ac:dyDescent="0.45">
      <c r="A27">
        <v>1.62</v>
      </c>
      <c r="B27">
        <v>-2.31</v>
      </c>
    </row>
    <row r="28" spans="1:22" x14ac:dyDescent="0.45">
      <c r="A28">
        <v>1.69</v>
      </c>
      <c r="B28">
        <v>-2.31</v>
      </c>
    </row>
    <row r="29" spans="1:22" x14ac:dyDescent="0.45">
      <c r="A29">
        <v>1.76</v>
      </c>
      <c r="B29">
        <v>-2.31</v>
      </c>
    </row>
    <row r="30" spans="1:22" x14ac:dyDescent="0.45">
      <c r="A30">
        <v>1.83</v>
      </c>
      <c r="B30">
        <v>-2.31</v>
      </c>
    </row>
    <row r="31" spans="1:22" x14ac:dyDescent="0.45">
      <c r="A31">
        <v>1.9</v>
      </c>
      <c r="B31">
        <v>-2.4300000000000002</v>
      </c>
    </row>
    <row r="32" spans="1:22" x14ac:dyDescent="0.45">
      <c r="A32">
        <v>1.97</v>
      </c>
      <c r="B32">
        <v>-2.4300000000000002</v>
      </c>
    </row>
    <row r="33" spans="1:2" x14ac:dyDescent="0.45">
      <c r="A33">
        <v>2.04</v>
      </c>
      <c r="B33">
        <v>-2.5299999999999998</v>
      </c>
    </row>
    <row r="34" spans="1:2" x14ac:dyDescent="0.45">
      <c r="A34">
        <v>2.11</v>
      </c>
      <c r="B34">
        <v>-2.5299999999999998</v>
      </c>
    </row>
    <row r="35" spans="1:2" x14ac:dyDescent="0.45">
      <c r="A35">
        <v>2.1800000000000002</v>
      </c>
      <c r="B35">
        <v>-2.5299999999999998</v>
      </c>
    </row>
    <row r="36" spans="1:2" x14ac:dyDescent="0.45">
      <c r="A36">
        <v>2.25</v>
      </c>
      <c r="B36">
        <v>-2.65</v>
      </c>
    </row>
    <row r="37" spans="1:2" x14ac:dyDescent="0.45">
      <c r="A37">
        <v>2.3199999999999998</v>
      </c>
      <c r="B37">
        <v>-2.75</v>
      </c>
    </row>
    <row r="38" spans="1:2" x14ac:dyDescent="0.45">
      <c r="A38">
        <v>2.39</v>
      </c>
      <c r="B38">
        <v>-2.87</v>
      </c>
    </row>
    <row r="39" spans="1:2" x14ac:dyDescent="0.45">
      <c r="A39">
        <v>2.46</v>
      </c>
      <c r="B39">
        <v>-2.97</v>
      </c>
    </row>
    <row r="40" spans="1:2" x14ac:dyDescent="0.45">
      <c r="A40">
        <v>2.5299999999999998</v>
      </c>
      <c r="B40">
        <v>-3.09</v>
      </c>
    </row>
    <row r="41" spans="1:2" x14ac:dyDescent="0.45">
      <c r="A41">
        <v>2.6</v>
      </c>
      <c r="B41">
        <v>-3.09</v>
      </c>
    </row>
    <row r="42" spans="1:2" x14ac:dyDescent="0.45">
      <c r="A42">
        <v>2.67</v>
      </c>
      <c r="B42">
        <v>-3.09</v>
      </c>
    </row>
    <row r="43" spans="1:2" x14ac:dyDescent="0.45">
      <c r="A43">
        <v>2.74</v>
      </c>
      <c r="B43">
        <v>-2.97</v>
      </c>
    </row>
    <row r="44" spans="1:2" x14ac:dyDescent="0.45">
      <c r="A44" s="4">
        <v>2.81</v>
      </c>
      <c r="B44" s="4">
        <v>-1.54</v>
      </c>
    </row>
    <row r="45" spans="1:2" x14ac:dyDescent="0.45">
      <c r="A45" s="4">
        <v>2.88</v>
      </c>
      <c r="B45" s="4">
        <v>1.1100000000000001</v>
      </c>
    </row>
    <row r="46" spans="1:2" x14ac:dyDescent="0.45">
      <c r="A46" s="4">
        <v>2.95</v>
      </c>
      <c r="B46" s="4">
        <v>4.96</v>
      </c>
    </row>
    <row r="47" spans="1:2" x14ac:dyDescent="0.45">
      <c r="A47" s="4">
        <v>3.02</v>
      </c>
      <c r="B47" s="4">
        <v>9.83</v>
      </c>
    </row>
    <row r="48" spans="1:2" x14ac:dyDescent="0.45">
      <c r="A48" s="4">
        <v>3.09</v>
      </c>
      <c r="B48" s="4">
        <v>15.36</v>
      </c>
    </row>
    <row r="49" spans="1:2" x14ac:dyDescent="0.45">
      <c r="A49" s="4">
        <v>3.16</v>
      </c>
      <c r="B49" s="4">
        <v>21.44</v>
      </c>
    </row>
    <row r="50" spans="1:2" x14ac:dyDescent="0.45">
      <c r="A50" s="4">
        <v>3.23</v>
      </c>
      <c r="B50" s="4">
        <v>27.73</v>
      </c>
    </row>
    <row r="51" spans="1:2" x14ac:dyDescent="0.45">
      <c r="A51" s="4">
        <v>3.3</v>
      </c>
      <c r="B51" s="4">
        <v>34.46</v>
      </c>
    </row>
    <row r="52" spans="1:2" x14ac:dyDescent="0.45">
      <c r="A52" s="4">
        <v>3.37</v>
      </c>
      <c r="B52" s="4">
        <v>41.09</v>
      </c>
    </row>
    <row r="53" spans="1:2" x14ac:dyDescent="0.45">
      <c r="A53" s="4">
        <v>3.44</v>
      </c>
      <c r="B53" s="4">
        <v>47.37</v>
      </c>
    </row>
    <row r="54" spans="1:2" x14ac:dyDescent="0.45">
      <c r="A54" s="4">
        <v>3.51</v>
      </c>
      <c r="B54" s="4">
        <v>54</v>
      </c>
    </row>
    <row r="55" spans="1:2" x14ac:dyDescent="0.45">
      <c r="A55" s="4">
        <v>3.58</v>
      </c>
      <c r="B55" s="4">
        <v>60.08</v>
      </c>
    </row>
    <row r="56" spans="1:2" x14ac:dyDescent="0.45">
      <c r="A56" s="4">
        <v>3.66</v>
      </c>
      <c r="B56" s="4">
        <v>66.83</v>
      </c>
    </row>
    <row r="57" spans="1:2" x14ac:dyDescent="0.45">
      <c r="A57" s="4">
        <v>3.73</v>
      </c>
      <c r="B57" s="4">
        <v>73.099999999999994</v>
      </c>
    </row>
    <row r="58" spans="1:2" x14ac:dyDescent="0.45">
      <c r="A58" s="4">
        <v>3.8</v>
      </c>
      <c r="B58" s="4">
        <v>79.19</v>
      </c>
    </row>
    <row r="59" spans="1:2" x14ac:dyDescent="0.45">
      <c r="A59" s="4">
        <v>3.87</v>
      </c>
      <c r="B59" s="4">
        <v>85.38</v>
      </c>
    </row>
    <row r="60" spans="1:2" x14ac:dyDescent="0.45">
      <c r="A60" s="4">
        <v>3.97</v>
      </c>
      <c r="B60" s="4">
        <v>94.87</v>
      </c>
    </row>
    <row r="61" spans="1:2" x14ac:dyDescent="0.45">
      <c r="A61">
        <v>4.04</v>
      </c>
      <c r="B61">
        <v>100.22</v>
      </c>
    </row>
    <row r="62" spans="1:2" x14ac:dyDescent="0.45">
      <c r="A62">
        <v>4.12</v>
      </c>
      <c r="B62">
        <v>100.22</v>
      </c>
    </row>
    <row r="63" spans="1:2" x14ac:dyDescent="0.45">
      <c r="A63">
        <v>4.18</v>
      </c>
      <c r="B63">
        <v>100.22</v>
      </c>
    </row>
    <row r="64" spans="1:2" x14ac:dyDescent="0.45">
      <c r="A64">
        <v>4.25</v>
      </c>
      <c r="B64">
        <v>100.22</v>
      </c>
    </row>
    <row r="65" spans="1:2" x14ac:dyDescent="0.45">
      <c r="A65">
        <v>4.32</v>
      </c>
      <c r="B65">
        <v>100.22</v>
      </c>
    </row>
    <row r="66" spans="1:2" x14ac:dyDescent="0.45">
      <c r="A66">
        <v>4.3899999999999997</v>
      </c>
      <c r="B66">
        <v>100.22</v>
      </c>
    </row>
    <row r="67" spans="1:2" x14ac:dyDescent="0.45">
      <c r="A67">
        <v>4.46</v>
      </c>
      <c r="B67">
        <v>100.22</v>
      </c>
    </row>
    <row r="68" spans="1:2" x14ac:dyDescent="0.45">
      <c r="A68">
        <v>4.5199999999999996</v>
      </c>
      <c r="B68">
        <v>100.22</v>
      </c>
    </row>
    <row r="69" spans="1:2" x14ac:dyDescent="0.45">
      <c r="A69">
        <v>4.59</v>
      </c>
      <c r="B69">
        <v>100.22</v>
      </c>
    </row>
    <row r="70" spans="1:2" x14ac:dyDescent="0.45">
      <c r="A70">
        <v>4.66</v>
      </c>
      <c r="B70">
        <v>100.22</v>
      </c>
    </row>
    <row r="71" spans="1:2" x14ac:dyDescent="0.45">
      <c r="A71">
        <v>4.7300000000000004</v>
      </c>
      <c r="B71">
        <v>100.22</v>
      </c>
    </row>
    <row r="72" spans="1:2" x14ac:dyDescent="0.45">
      <c r="A72">
        <v>4.8</v>
      </c>
      <c r="B72">
        <v>100.22</v>
      </c>
    </row>
    <row r="73" spans="1:2" x14ac:dyDescent="0.45">
      <c r="A73">
        <v>4.8600000000000003</v>
      </c>
      <c r="B73">
        <v>100.22</v>
      </c>
    </row>
    <row r="74" spans="1:2" x14ac:dyDescent="0.45">
      <c r="A74">
        <v>4.93</v>
      </c>
      <c r="B74">
        <v>100.22</v>
      </c>
    </row>
    <row r="75" spans="1:2" x14ac:dyDescent="0.45">
      <c r="A75">
        <v>5</v>
      </c>
      <c r="B75">
        <v>89.23</v>
      </c>
    </row>
    <row r="76" spans="1:2" x14ac:dyDescent="0.45">
      <c r="A76">
        <v>5.07</v>
      </c>
      <c r="B76">
        <v>81.84</v>
      </c>
    </row>
    <row r="77" spans="1:2" x14ac:dyDescent="0.45">
      <c r="A77">
        <v>5.14</v>
      </c>
      <c r="B77">
        <v>73.67</v>
      </c>
    </row>
    <row r="78" spans="1:2" x14ac:dyDescent="0.45">
      <c r="A78">
        <v>5.2</v>
      </c>
      <c r="B78">
        <v>65.05</v>
      </c>
    </row>
    <row r="79" spans="1:2" x14ac:dyDescent="0.45">
      <c r="A79">
        <v>5.27</v>
      </c>
      <c r="B79">
        <v>57.43</v>
      </c>
    </row>
    <row r="80" spans="1:2" x14ac:dyDescent="0.45">
      <c r="A80">
        <v>5.34</v>
      </c>
      <c r="B80">
        <v>49.81</v>
      </c>
    </row>
    <row r="81" spans="1:2" x14ac:dyDescent="0.45">
      <c r="A81">
        <v>5.41</v>
      </c>
      <c r="B81">
        <v>42.74</v>
      </c>
    </row>
    <row r="82" spans="1:2" x14ac:dyDescent="0.45">
      <c r="A82">
        <v>5.48</v>
      </c>
      <c r="B82">
        <v>35.67</v>
      </c>
    </row>
    <row r="83" spans="1:2" x14ac:dyDescent="0.45">
      <c r="A83">
        <v>5.54</v>
      </c>
      <c r="B83">
        <v>28.93</v>
      </c>
    </row>
    <row r="84" spans="1:2" x14ac:dyDescent="0.45">
      <c r="A84">
        <v>5.61</v>
      </c>
      <c r="B84">
        <v>22.43</v>
      </c>
    </row>
    <row r="85" spans="1:2" x14ac:dyDescent="0.45">
      <c r="A85">
        <v>5.68</v>
      </c>
      <c r="B85">
        <v>16.45</v>
      </c>
    </row>
    <row r="86" spans="1:2" x14ac:dyDescent="0.45">
      <c r="A86">
        <v>5.75</v>
      </c>
      <c r="B86">
        <v>11.27</v>
      </c>
    </row>
    <row r="87" spans="1:2" x14ac:dyDescent="0.45">
      <c r="A87">
        <v>5.82</v>
      </c>
      <c r="B87">
        <v>7.62</v>
      </c>
    </row>
    <row r="88" spans="1:2" x14ac:dyDescent="0.45">
      <c r="A88">
        <v>5.88</v>
      </c>
      <c r="B88">
        <v>4.8600000000000003</v>
      </c>
    </row>
    <row r="89" spans="1:2" x14ac:dyDescent="0.45">
      <c r="A89">
        <v>5.95</v>
      </c>
      <c r="B89">
        <v>2.65</v>
      </c>
    </row>
    <row r="90" spans="1:2" x14ac:dyDescent="0.45">
      <c r="A90">
        <v>6.02</v>
      </c>
      <c r="B90">
        <v>0.99</v>
      </c>
    </row>
    <row r="91" spans="1:2" x14ac:dyDescent="0.45">
      <c r="A91">
        <v>6.09</v>
      </c>
      <c r="B91">
        <v>0</v>
      </c>
    </row>
    <row r="92" spans="1:2" x14ac:dyDescent="0.45">
      <c r="A92">
        <v>6.16</v>
      </c>
      <c r="B92">
        <v>-0.22</v>
      </c>
    </row>
    <row r="93" spans="1:2" x14ac:dyDescent="0.45">
      <c r="A93">
        <v>6.22</v>
      </c>
      <c r="B93">
        <v>-0.22</v>
      </c>
    </row>
    <row r="94" spans="1:2" x14ac:dyDescent="0.45">
      <c r="A94">
        <v>6.29</v>
      </c>
      <c r="B94">
        <v>-0.11</v>
      </c>
    </row>
    <row r="95" spans="1:2" x14ac:dyDescent="0.45">
      <c r="A95">
        <v>6.36</v>
      </c>
      <c r="B95">
        <v>0</v>
      </c>
    </row>
    <row r="96" spans="1:2" x14ac:dyDescent="0.45">
      <c r="A96">
        <v>6.43</v>
      </c>
      <c r="B96">
        <v>0</v>
      </c>
    </row>
    <row r="97" spans="1:2" x14ac:dyDescent="0.45">
      <c r="A97">
        <v>6.49</v>
      </c>
      <c r="B97">
        <v>-0.11</v>
      </c>
    </row>
    <row r="98" spans="1:2" x14ac:dyDescent="0.45">
      <c r="A98">
        <v>6.56</v>
      </c>
      <c r="B98">
        <v>-0.44</v>
      </c>
    </row>
    <row r="99" spans="1:2" x14ac:dyDescent="0.45">
      <c r="A99">
        <v>6.63</v>
      </c>
      <c r="B99">
        <v>-0.66</v>
      </c>
    </row>
    <row r="100" spans="1:2" x14ac:dyDescent="0.45">
      <c r="A100">
        <v>6.7</v>
      </c>
      <c r="B100">
        <v>-0.99</v>
      </c>
    </row>
    <row r="101" spans="1:2" x14ac:dyDescent="0.45">
      <c r="A101">
        <v>6.77</v>
      </c>
      <c r="B101">
        <v>-1.32</v>
      </c>
    </row>
    <row r="102" spans="1:2" x14ac:dyDescent="0.45">
      <c r="A102">
        <v>6.83</v>
      </c>
      <c r="B102">
        <v>-1.76</v>
      </c>
    </row>
    <row r="103" spans="1:2" x14ac:dyDescent="0.45">
      <c r="A103">
        <v>6.9</v>
      </c>
      <c r="B103">
        <v>-2.4300000000000002</v>
      </c>
    </row>
    <row r="104" spans="1:2" x14ac:dyDescent="0.45">
      <c r="A104">
        <v>6.97</v>
      </c>
      <c r="B104">
        <v>-3.2</v>
      </c>
    </row>
    <row r="105" spans="1:2" x14ac:dyDescent="0.45">
      <c r="A105">
        <v>7.04</v>
      </c>
      <c r="B105">
        <v>-3.86</v>
      </c>
    </row>
    <row r="106" spans="1:2" x14ac:dyDescent="0.45">
      <c r="A106">
        <v>7.11</v>
      </c>
      <c r="B106">
        <v>-4.51</v>
      </c>
    </row>
    <row r="107" spans="1:2" x14ac:dyDescent="0.45">
      <c r="A107">
        <v>7.18</v>
      </c>
      <c r="B107">
        <v>-4.8600000000000003</v>
      </c>
    </row>
    <row r="108" spans="1:2" x14ac:dyDescent="0.45">
      <c r="A108">
        <v>7.24</v>
      </c>
      <c r="B108">
        <v>-5.08</v>
      </c>
    </row>
    <row r="109" spans="1:2" x14ac:dyDescent="0.45">
      <c r="A109">
        <v>7.31</v>
      </c>
      <c r="B109">
        <v>-4.96</v>
      </c>
    </row>
    <row r="110" spans="1:2" x14ac:dyDescent="0.45">
      <c r="A110">
        <v>7.38</v>
      </c>
      <c r="B110">
        <v>-4.74</v>
      </c>
    </row>
    <row r="111" spans="1:2" x14ac:dyDescent="0.45">
      <c r="A111">
        <v>7.45</v>
      </c>
      <c r="B111">
        <v>-4.41</v>
      </c>
    </row>
    <row r="112" spans="1:2" x14ac:dyDescent="0.45">
      <c r="A112">
        <v>7.52</v>
      </c>
      <c r="B112">
        <v>-4.1900000000000004</v>
      </c>
    </row>
    <row r="113" spans="1:2" x14ac:dyDescent="0.45">
      <c r="A113">
        <v>7.58</v>
      </c>
      <c r="B113">
        <v>-4.09</v>
      </c>
    </row>
    <row r="114" spans="1:2" x14ac:dyDescent="0.45">
      <c r="A114">
        <v>7.65</v>
      </c>
      <c r="B114">
        <v>-4.09</v>
      </c>
    </row>
    <row r="115" spans="1:2" x14ac:dyDescent="0.45">
      <c r="A115">
        <v>7.72</v>
      </c>
      <c r="B115">
        <v>-4.09</v>
      </c>
    </row>
    <row r="116" spans="1:2" x14ac:dyDescent="0.45">
      <c r="A116">
        <v>7.79</v>
      </c>
      <c r="B116">
        <v>-4.1900000000000004</v>
      </c>
    </row>
    <row r="117" spans="1:2" x14ac:dyDescent="0.45">
      <c r="A117">
        <v>7.86</v>
      </c>
      <c r="B117">
        <v>-4.3099999999999996</v>
      </c>
    </row>
    <row r="118" spans="1:2" x14ac:dyDescent="0.45">
      <c r="A118">
        <v>7.92</v>
      </c>
      <c r="B118">
        <v>-4.41</v>
      </c>
    </row>
    <row r="119" spans="1:2" x14ac:dyDescent="0.45">
      <c r="A119">
        <v>7.99</v>
      </c>
      <c r="B119">
        <v>-4.41</v>
      </c>
    </row>
    <row r="120" spans="1:2" x14ac:dyDescent="0.45">
      <c r="A120">
        <v>8.06</v>
      </c>
      <c r="B120">
        <v>-4.41</v>
      </c>
    </row>
    <row r="121" spans="1:2" x14ac:dyDescent="0.45">
      <c r="A121">
        <v>8.1300000000000008</v>
      </c>
      <c r="B121">
        <v>-4.41</v>
      </c>
    </row>
    <row r="122" spans="1:2" x14ac:dyDescent="0.45">
      <c r="A122">
        <v>8.1999999999999993</v>
      </c>
      <c r="B122">
        <v>-4.41</v>
      </c>
    </row>
    <row r="123" spans="1:2" x14ac:dyDescent="0.45">
      <c r="A123">
        <v>8.26</v>
      </c>
      <c r="B123">
        <v>-4.51</v>
      </c>
    </row>
    <row r="124" spans="1:2" x14ac:dyDescent="0.45">
      <c r="A124">
        <v>8.33</v>
      </c>
      <c r="B124">
        <v>-4.51</v>
      </c>
    </row>
    <row r="125" spans="1:2" x14ac:dyDescent="0.45">
      <c r="A125">
        <v>8.4</v>
      </c>
      <c r="B125">
        <v>-3.64</v>
      </c>
    </row>
    <row r="126" spans="1:2" x14ac:dyDescent="0.45">
      <c r="A126">
        <v>8.4700000000000006</v>
      </c>
      <c r="B126">
        <v>-1.0900000000000001</v>
      </c>
    </row>
    <row r="127" spans="1:2" x14ac:dyDescent="0.45">
      <c r="A127">
        <v>8.5399999999999991</v>
      </c>
      <c r="B127">
        <v>2.5299999999999998</v>
      </c>
    </row>
    <row r="128" spans="1:2" x14ac:dyDescent="0.45">
      <c r="A128">
        <v>8.6</v>
      </c>
      <c r="B128">
        <v>7.3</v>
      </c>
    </row>
    <row r="129" spans="1:2" x14ac:dyDescent="0.45">
      <c r="A129">
        <v>8.67</v>
      </c>
      <c r="B129">
        <v>12.6</v>
      </c>
    </row>
    <row r="130" spans="1:2" x14ac:dyDescent="0.45">
      <c r="A130">
        <v>8.74</v>
      </c>
      <c r="B130">
        <v>18.55</v>
      </c>
    </row>
    <row r="131" spans="1:2" x14ac:dyDescent="0.45">
      <c r="A131">
        <v>8.81</v>
      </c>
      <c r="B131">
        <v>24.96</v>
      </c>
    </row>
    <row r="132" spans="1:2" x14ac:dyDescent="0.45">
      <c r="A132">
        <v>8.8800000000000008</v>
      </c>
      <c r="B132">
        <v>31.7</v>
      </c>
    </row>
    <row r="133" spans="1:2" x14ac:dyDescent="0.45">
      <c r="A133">
        <v>8.94</v>
      </c>
      <c r="B133">
        <v>38.33</v>
      </c>
    </row>
    <row r="134" spans="1:2" x14ac:dyDescent="0.45">
      <c r="A134">
        <v>9.01</v>
      </c>
      <c r="B134">
        <v>45.05</v>
      </c>
    </row>
    <row r="135" spans="1:2" x14ac:dyDescent="0.45">
      <c r="A135">
        <v>9.08</v>
      </c>
      <c r="B135">
        <v>51.47</v>
      </c>
    </row>
    <row r="136" spans="1:2" x14ac:dyDescent="0.45">
      <c r="A136">
        <v>9.15</v>
      </c>
      <c r="B136">
        <v>57.97</v>
      </c>
    </row>
    <row r="137" spans="1:2" x14ac:dyDescent="0.45">
      <c r="A137">
        <v>9.2200000000000006</v>
      </c>
      <c r="B137">
        <v>64.400000000000006</v>
      </c>
    </row>
    <row r="138" spans="1:2" x14ac:dyDescent="0.45">
      <c r="A138">
        <v>9.2799999999999994</v>
      </c>
      <c r="B138">
        <v>70.900000000000006</v>
      </c>
    </row>
    <row r="139" spans="1:2" x14ac:dyDescent="0.45">
      <c r="A139">
        <v>9.35</v>
      </c>
      <c r="B139">
        <v>76.959999999999994</v>
      </c>
    </row>
    <row r="140" spans="1:2" x14ac:dyDescent="0.45">
      <c r="A140">
        <v>9.42</v>
      </c>
      <c r="B140">
        <v>83.27</v>
      </c>
    </row>
    <row r="141" spans="1:2" x14ac:dyDescent="0.45">
      <c r="A141">
        <v>9.49</v>
      </c>
      <c r="B141">
        <v>89.12</v>
      </c>
    </row>
    <row r="142" spans="1:2" x14ac:dyDescent="0.45">
      <c r="A142">
        <v>9.56</v>
      </c>
      <c r="B142">
        <v>100.22</v>
      </c>
    </row>
    <row r="143" spans="1:2" x14ac:dyDescent="0.45">
      <c r="A143">
        <v>9.6199999999999992</v>
      </c>
      <c r="B143">
        <v>100.22</v>
      </c>
    </row>
    <row r="144" spans="1:2" x14ac:dyDescent="0.45">
      <c r="A144">
        <v>9.69</v>
      </c>
      <c r="B144">
        <v>100.22</v>
      </c>
    </row>
    <row r="145" spans="1:2" x14ac:dyDescent="0.45">
      <c r="A145">
        <v>9.76</v>
      </c>
      <c r="B145">
        <v>100.22</v>
      </c>
    </row>
    <row r="146" spans="1:2" x14ac:dyDescent="0.45">
      <c r="A146">
        <v>9.83</v>
      </c>
      <c r="B146">
        <v>100.22</v>
      </c>
    </row>
    <row r="147" spans="1:2" x14ac:dyDescent="0.45">
      <c r="A147">
        <v>9.9</v>
      </c>
      <c r="B147">
        <v>100.22</v>
      </c>
    </row>
    <row r="148" spans="1:2" x14ac:dyDescent="0.45">
      <c r="A148">
        <v>9.9600000000000009</v>
      </c>
      <c r="B148">
        <v>100.22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zoomScale="85" zoomScaleNormal="8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25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-1.66</v>
      </c>
      <c r="M3">
        <f>M2/100</f>
        <v>0.25</v>
      </c>
      <c r="N3">
        <f>A14</f>
        <v>0.71</v>
      </c>
      <c r="O3">
        <f>N3-$N$3</f>
        <v>0</v>
      </c>
      <c r="P3">
        <f t="shared" ref="P3:P25" si="0">B14</f>
        <v>-0.99</v>
      </c>
      <c r="Q3" s="3"/>
      <c r="R3" s="3"/>
      <c r="S3" s="2">
        <f>'Etude équilibre'!$N$3*(P3-'Etude équilibre'!$N$8)</f>
        <v>41.172088337875302</v>
      </c>
      <c r="T3" s="2">
        <f>-('Etude équilibre'!$C$3+'Etude équilibre'!$C$4*$M$3)*COS(P3*PI()/180)</f>
        <v>-32.308077705733048</v>
      </c>
      <c r="U3" s="2">
        <f>S3+T3</f>
        <v>8.8640106321422536</v>
      </c>
      <c r="V3" s="5"/>
    </row>
    <row r="4" spans="1:22" x14ac:dyDescent="0.45">
      <c r="A4">
        <v>0</v>
      </c>
      <c r="B4">
        <v>-1.66</v>
      </c>
      <c r="N4">
        <f t="shared" ref="N4:N22" si="1">A15</f>
        <v>0.78</v>
      </c>
      <c r="O4">
        <f t="shared" ref="O4:O25" si="2">N4-$N$3</f>
        <v>7.0000000000000062E-2</v>
      </c>
      <c r="P4">
        <f t="shared" si="0"/>
        <v>0.66</v>
      </c>
      <c r="Q4" s="6">
        <f>N4-N3</f>
        <v>7.0000000000000062E-2</v>
      </c>
      <c r="R4" s="2">
        <f>(P3+P5-2*P4)*(PI()/180)/Q4^2</f>
        <v>3.5975153969678972</v>
      </c>
      <c r="S4" s="2">
        <f>'Etude équilibre'!$N$3*(P4-'Etude équilibre'!$N$8)</f>
        <v>40.49466274600757</v>
      </c>
      <c r="T4" s="2">
        <f>-('Etude équilibre'!$C$3+'Etude équilibre'!$C$4*$M$3)*COS(P4*PI()/180)</f>
        <v>-32.31075738594145</v>
      </c>
      <c r="U4" s="2">
        <f t="shared" ref="U4:U19" si="3">S4+T4</f>
        <v>8.1839053600661202</v>
      </c>
      <c r="V4" s="2">
        <f>U4/R4</f>
        <v>2.274877090717605</v>
      </c>
    </row>
    <row r="5" spans="1:22" x14ac:dyDescent="0.45">
      <c r="A5">
        <v>7.0000000000000007E-2</v>
      </c>
      <c r="B5">
        <v>-1.66</v>
      </c>
      <c r="N5">
        <f t="shared" si="1"/>
        <v>0.85</v>
      </c>
      <c r="O5">
        <f t="shared" si="2"/>
        <v>0.14000000000000001</v>
      </c>
      <c r="P5">
        <f t="shared" si="0"/>
        <v>3.32</v>
      </c>
      <c r="Q5" s="6">
        <f t="shared" ref="Q5:Q18" si="4">N5-N4</f>
        <v>6.9999999999999951E-2</v>
      </c>
      <c r="R5" s="2">
        <f t="shared" ref="R5:R24" si="5">(P4+P6-2*P5)*(PI()/180)/Q5^2</f>
        <v>3.063230932071686</v>
      </c>
      <c r="S5" s="2">
        <f>'Etude équilibre'!$N$3*(P5-'Etude équilibre'!$N$8)</f>
        <v>39.402570579723836</v>
      </c>
      <c r="T5" s="2">
        <f>-('Etude équilibre'!$C$3+'Etude équilibre'!$C$4*$M$3)*COS(P5*PI()/180)</f>
        <v>-32.258669218537733</v>
      </c>
      <c r="U5" s="2">
        <f t="shared" si="3"/>
        <v>7.1439013611861029</v>
      </c>
      <c r="V5" s="2">
        <f t="shared" ref="V5:V24" si="6">U5/R5</f>
        <v>2.3321458680735603</v>
      </c>
    </row>
    <row r="6" spans="1:22" x14ac:dyDescent="0.45">
      <c r="A6">
        <v>0.14000000000000001</v>
      </c>
      <c r="B6">
        <v>-1.66</v>
      </c>
      <c r="N6">
        <f t="shared" si="1"/>
        <v>0.92</v>
      </c>
      <c r="O6">
        <f t="shared" si="2"/>
        <v>0.21000000000000008</v>
      </c>
      <c r="P6">
        <f t="shared" si="0"/>
        <v>6.84</v>
      </c>
      <c r="Q6" s="6">
        <f t="shared" si="4"/>
        <v>7.0000000000000062E-2</v>
      </c>
      <c r="R6" s="2">
        <f t="shared" si="5"/>
        <v>2.0658999309320603</v>
      </c>
      <c r="S6" s="2">
        <f>'Etude équilibre'!$N$3*(P6-'Etude équilibre'!$N$8)</f>
        <v>37.957395983739332</v>
      </c>
      <c r="T6" s="2">
        <f>-('Etude équilibre'!$C$3+'Etude équilibre'!$C$4*$M$3)*COS(P6*PI()/180)</f>
        <v>-32.082917488225767</v>
      </c>
      <c r="U6" s="2">
        <f t="shared" si="3"/>
        <v>5.8744784955135643</v>
      </c>
      <c r="V6" s="2">
        <f t="shared" si="6"/>
        <v>2.8435445529364092</v>
      </c>
    </row>
    <row r="7" spans="1:22" x14ac:dyDescent="0.45">
      <c r="A7">
        <v>0.21</v>
      </c>
      <c r="B7">
        <v>-1.76</v>
      </c>
      <c r="N7">
        <f t="shared" si="1"/>
        <v>0.99</v>
      </c>
      <c r="O7">
        <f t="shared" si="2"/>
        <v>0.28000000000000003</v>
      </c>
      <c r="P7">
        <f t="shared" si="0"/>
        <v>10.94</v>
      </c>
      <c r="Q7" s="6">
        <f t="shared" si="4"/>
        <v>6.9999999999999951E-2</v>
      </c>
      <c r="R7" s="2">
        <f t="shared" si="5"/>
        <v>2.6714223244811208</v>
      </c>
      <c r="S7" s="2">
        <f>'Etude équilibre'!$N$3*(P7-'Etude équilibre'!$N$8)</f>
        <v>36.274096028189213</v>
      </c>
      <c r="T7" s="2">
        <f>-('Etude équilibre'!$C$3+'Etude équilibre'!$C$4*$M$3)*COS(P7*PI()/180)</f>
        <v>-31.725661377606109</v>
      </c>
      <c r="U7" s="2">
        <f t="shared" si="3"/>
        <v>4.5484346505831041</v>
      </c>
      <c r="V7" s="2">
        <f t="shared" si="6"/>
        <v>1.7026265779472221</v>
      </c>
    </row>
    <row r="8" spans="1:22" x14ac:dyDescent="0.45">
      <c r="A8">
        <v>0.28000000000000003</v>
      </c>
      <c r="B8">
        <v>-1.66</v>
      </c>
      <c r="N8">
        <f t="shared" si="1"/>
        <v>1.06</v>
      </c>
      <c r="O8">
        <f t="shared" si="2"/>
        <v>0.35000000000000009</v>
      </c>
      <c r="P8">
        <f t="shared" si="0"/>
        <v>15.79</v>
      </c>
      <c r="Q8" s="6">
        <f t="shared" si="4"/>
        <v>7.0000000000000062E-2</v>
      </c>
      <c r="R8" s="2">
        <f t="shared" si="5"/>
        <v>3.5618964326407744E-2</v>
      </c>
      <c r="S8" s="2">
        <f>'Etude équilibre'!$N$3*(P8-'Etude équilibre'!$N$8)</f>
        <v>34.282875349062856</v>
      </c>
      <c r="T8" s="2">
        <f>-('Etude équilibre'!$C$3+'Etude équilibre'!$C$4*$M$3)*COS(P8*PI()/180)</f>
        <v>-31.093590037701944</v>
      </c>
      <c r="U8" s="2">
        <f t="shared" si="3"/>
        <v>3.1892853113609121</v>
      </c>
      <c r="V8" s="2">
        <f t="shared" si="6"/>
        <v>89.538968122000952</v>
      </c>
    </row>
    <row r="9" spans="1:22" x14ac:dyDescent="0.45">
      <c r="A9">
        <v>0.35</v>
      </c>
      <c r="B9">
        <v>-1.66</v>
      </c>
      <c r="N9">
        <f t="shared" si="1"/>
        <v>1.1299999999999999</v>
      </c>
      <c r="O9">
        <f t="shared" si="2"/>
        <v>0.41999999999999993</v>
      </c>
      <c r="P9">
        <f t="shared" si="0"/>
        <v>20.65</v>
      </c>
      <c r="Q9" s="6">
        <f t="shared" si="4"/>
        <v>6.999999999999984E-2</v>
      </c>
      <c r="R9" s="2">
        <f t="shared" si="5"/>
        <v>1.211044787098124</v>
      </c>
      <c r="S9" s="2">
        <f>'Etude équilibre'!$N$3*(P9-'Etude équilibre'!$N$8)</f>
        <v>32.287549060288796</v>
      </c>
      <c r="T9" s="2">
        <f>-('Etude équilibre'!$C$3+'Etude équilibre'!$C$4*$M$3)*COS(P9*PI()/180)</f>
        <v>-30.236866418846361</v>
      </c>
      <c r="U9" s="2">
        <f t="shared" si="3"/>
        <v>2.0506826414424353</v>
      </c>
      <c r="V9" s="2">
        <f t="shared" si="6"/>
        <v>1.6933169303806104</v>
      </c>
    </row>
    <row r="10" spans="1:22" x14ac:dyDescent="0.45">
      <c r="A10">
        <v>0.42</v>
      </c>
      <c r="B10">
        <v>-1.66</v>
      </c>
      <c r="N10">
        <f t="shared" si="1"/>
        <v>1.2</v>
      </c>
      <c r="O10">
        <f t="shared" si="2"/>
        <v>0.49</v>
      </c>
      <c r="P10">
        <f t="shared" si="0"/>
        <v>25.85</v>
      </c>
      <c r="Q10" s="6">
        <f t="shared" si="4"/>
        <v>7.0000000000000062E-2</v>
      </c>
      <c r="R10" s="2">
        <f t="shared" si="5"/>
        <v>-0.4274275719169941</v>
      </c>
      <c r="S10" s="2">
        <f>'Etude équilibre'!$N$3*(P10-'Etude équilibre'!$N$8)</f>
        <v>30.152632043493526</v>
      </c>
      <c r="T10" s="2">
        <f>-('Etude équilibre'!$C$3+'Etude équilibre'!$C$4*$M$3)*COS(P10*PI()/180)</f>
        <v>-29.079627629749453</v>
      </c>
      <c r="U10" s="2">
        <f t="shared" si="3"/>
        <v>1.0730044137440728</v>
      </c>
      <c r="V10" s="2">
        <f t="shared" si="6"/>
        <v>-2.5103771591797286</v>
      </c>
    </row>
    <row r="11" spans="1:22" x14ac:dyDescent="0.45">
      <c r="A11">
        <v>0.5</v>
      </c>
      <c r="B11">
        <v>-1.66</v>
      </c>
      <c r="N11">
        <f t="shared" si="1"/>
        <v>1.27</v>
      </c>
      <c r="O11">
        <f t="shared" si="2"/>
        <v>0.56000000000000005</v>
      </c>
      <c r="P11">
        <f t="shared" si="0"/>
        <v>30.93</v>
      </c>
      <c r="Q11" s="6">
        <f t="shared" si="4"/>
        <v>7.0000000000000062E-2</v>
      </c>
      <c r="R11" s="2">
        <f t="shared" si="5"/>
        <v>0.78361721518112215</v>
      </c>
      <c r="S11" s="2">
        <f>'Etude équilibre'!$N$3*(P11-'Etude équilibre'!$N$8)</f>
        <v>28.066982342470443</v>
      </c>
      <c r="T11" s="2">
        <f>-('Etude équilibre'!$C$3+'Etude équilibre'!$C$4*$M$3)*COS(P11*PI()/180)</f>
        <v>-27.717874105198931</v>
      </c>
      <c r="U11" s="2">
        <f t="shared" si="3"/>
        <v>0.34910823727151197</v>
      </c>
      <c r="V11" s="2">
        <f t="shared" si="6"/>
        <v>0.44550863675298469</v>
      </c>
    </row>
    <row r="12" spans="1:22" x14ac:dyDescent="0.45">
      <c r="A12">
        <v>0.56999999999999995</v>
      </c>
      <c r="B12">
        <v>-1.66</v>
      </c>
      <c r="N12">
        <f t="shared" si="1"/>
        <v>1.34</v>
      </c>
      <c r="O12">
        <f t="shared" si="2"/>
        <v>0.63000000000000012</v>
      </c>
      <c r="P12">
        <f t="shared" si="0"/>
        <v>36.229999999999997</v>
      </c>
      <c r="Q12" s="6">
        <f t="shared" si="4"/>
        <v>7.0000000000000062E-2</v>
      </c>
      <c r="R12" s="2">
        <f t="shared" si="5"/>
        <v>-1.5672344303621937</v>
      </c>
      <c r="S12" s="2">
        <f>'Etude équilibre'!$N$3*(P12-'Etude équilibre'!$N$8)</f>
        <v>25.891009229198339</v>
      </c>
      <c r="T12" s="2">
        <f>-('Etude équilibre'!$C$3+'Etude équilibre'!$C$4*$M$3)*COS(P12*PI()/180)</f>
        <v>-26.06523279675497</v>
      </c>
      <c r="U12" s="2">
        <f t="shared" si="3"/>
        <v>-0.1742235675566306</v>
      </c>
      <c r="V12" s="2">
        <f t="shared" si="6"/>
        <v>0.11116624557333575</v>
      </c>
    </row>
    <row r="13" spans="1:22" x14ac:dyDescent="0.45">
      <c r="A13">
        <v>0.64</v>
      </c>
      <c r="B13">
        <v>-1.66</v>
      </c>
      <c r="N13">
        <f t="shared" si="1"/>
        <v>1.41</v>
      </c>
      <c r="O13">
        <f t="shared" si="2"/>
        <v>0.7</v>
      </c>
      <c r="P13">
        <f t="shared" si="0"/>
        <v>41.09</v>
      </c>
      <c r="Q13" s="6">
        <f t="shared" si="4"/>
        <v>6.999999999999984E-2</v>
      </c>
      <c r="R13" s="2">
        <f t="shared" si="5"/>
        <v>-3.5618964326483891E-2</v>
      </c>
      <c r="S13" s="2">
        <f>'Etude équilibre'!$N$3*(P13-'Etude équilibre'!$N$8)</f>
        <v>23.895682940424287</v>
      </c>
      <c r="T13" s="2">
        <f>-('Etude équilibre'!$C$3+'Etude équilibre'!$C$4*$M$3)*COS(P13*PI()/180)</f>
        <v>-24.353526436290736</v>
      </c>
      <c r="U13" s="2">
        <f t="shared" si="3"/>
        <v>-0.45784349586644879</v>
      </c>
      <c r="V13" s="2">
        <f t="shared" si="6"/>
        <v>12.853924995399904</v>
      </c>
    </row>
    <row r="14" spans="1:22" x14ac:dyDescent="0.45">
      <c r="A14" s="4">
        <v>0.71</v>
      </c>
      <c r="B14" s="4">
        <v>-0.99</v>
      </c>
      <c r="N14">
        <f t="shared" si="1"/>
        <v>1.48</v>
      </c>
      <c r="O14">
        <f t="shared" si="2"/>
        <v>0.77</v>
      </c>
      <c r="P14">
        <f t="shared" si="0"/>
        <v>45.94</v>
      </c>
      <c r="Q14" s="6">
        <f t="shared" si="4"/>
        <v>7.0000000000000062E-2</v>
      </c>
      <c r="R14" s="2">
        <f t="shared" si="5"/>
        <v>-0.74799825085468907</v>
      </c>
      <c r="S14" s="2">
        <f>'Etude équilibre'!$N$3*(P14-'Etude équilibre'!$N$8)</f>
        <v>21.904462261297926</v>
      </c>
      <c r="T14" s="2">
        <f>-('Etude équilibre'!$C$3+'Etude équilibre'!$C$4*$M$3)*COS(P14*PI()/180)</f>
        <v>-22.470755982499352</v>
      </c>
      <c r="U14" s="2">
        <f t="shared" si="3"/>
        <v>-0.56629372120142563</v>
      </c>
      <c r="V14" s="2">
        <f t="shared" si="6"/>
        <v>0.75707893775735247</v>
      </c>
    </row>
    <row r="15" spans="1:22" x14ac:dyDescent="0.45">
      <c r="A15" s="4">
        <v>0.78</v>
      </c>
      <c r="B15" s="4">
        <v>0.66</v>
      </c>
      <c r="N15">
        <f t="shared" si="1"/>
        <v>1.55</v>
      </c>
      <c r="O15">
        <f t="shared" si="2"/>
        <v>0.84000000000000008</v>
      </c>
      <c r="P15">
        <f t="shared" si="0"/>
        <v>50.58</v>
      </c>
      <c r="Q15" s="6">
        <f t="shared" si="4"/>
        <v>7.0000000000000062E-2</v>
      </c>
      <c r="R15" s="2">
        <f t="shared" si="5"/>
        <v>-0.78361721518112215</v>
      </c>
      <c r="S15" s="2">
        <f>'Etude équilibre'!$N$3*(P15-'Etude équilibre'!$N$8)</f>
        <v>19.999459384772909</v>
      </c>
      <c r="T15" s="2">
        <f>-('Etude équilibre'!$C$3+'Etude équilibre'!$C$4*$M$3)*COS(P15*PI()/180)</f>
        <v>-20.518699018738346</v>
      </c>
      <c r="U15" s="2">
        <f t="shared" si="3"/>
        <v>-0.51923963396543726</v>
      </c>
      <c r="V15" s="2">
        <f t="shared" si="6"/>
        <v>0.66261897251124358</v>
      </c>
    </row>
    <row r="16" spans="1:22" x14ac:dyDescent="0.45">
      <c r="A16" s="4">
        <v>0.85</v>
      </c>
      <c r="B16" s="4">
        <v>3.32</v>
      </c>
      <c r="N16">
        <f t="shared" si="1"/>
        <v>1.62</v>
      </c>
      <c r="O16">
        <f t="shared" si="2"/>
        <v>0.91000000000000014</v>
      </c>
      <c r="P16">
        <f t="shared" si="0"/>
        <v>55</v>
      </c>
      <c r="Q16" s="6">
        <f t="shared" si="4"/>
        <v>7.0000000000000062E-2</v>
      </c>
      <c r="R16" s="2">
        <f t="shared" si="5"/>
        <v>0</v>
      </c>
      <c r="S16" s="2">
        <f>'Etude équilibre'!$N$3*(P16-'Etude équilibre'!$N$8)</f>
        <v>18.184779920496922</v>
      </c>
      <c r="T16" s="2">
        <f>-('Etude équilibre'!$C$3+'Etude équilibre'!$C$4*$M$3)*COS(P16*PI()/180)</f>
        <v>-18.533918708963817</v>
      </c>
      <c r="U16" s="2">
        <f t="shared" si="3"/>
        <v>-0.34913878846689528</v>
      </c>
      <c r="V16" s="2" t="e">
        <f t="shared" si="6"/>
        <v>#DIV/0!</v>
      </c>
    </row>
    <row r="17" spans="1:22" x14ac:dyDescent="0.45">
      <c r="A17" s="4">
        <v>0.92</v>
      </c>
      <c r="B17" s="4">
        <v>6.84</v>
      </c>
      <c r="N17">
        <f t="shared" si="1"/>
        <v>1.7</v>
      </c>
      <c r="O17">
        <f t="shared" si="2"/>
        <v>0.99</v>
      </c>
      <c r="P17">
        <f t="shared" si="0"/>
        <v>59.42</v>
      </c>
      <c r="Q17" s="6">
        <f t="shared" si="4"/>
        <v>7.9999999999999849E-2</v>
      </c>
      <c r="R17" s="2">
        <f t="shared" si="5"/>
        <v>-0.59995693037304987</v>
      </c>
      <c r="S17" s="2">
        <f>'Etude équilibre'!$N$3*(P17-'Etude équilibre'!$N$8)</f>
        <v>16.370100456220936</v>
      </c>
      <c r="T17" s="2">
        <f>-('Etude équilibre'!$C$3+'Etude équilibre'!$C$4*$M$3)*COS(P17*PI()/180)</f>
        <v>-16.438895369861594</v>
      </c>
      <c r="U17" s="2">
        <f t="shared" si="3"/>
        <v>-6.8794913640658706E-2</v>
      </c>
      <c r="V17" s="2">
        <f t="shared" si="6"/>
        <v>0.11466642046768659</v>
      </c>
    </row>
    <row r="18" spans="1:22" x14ac:dyDescent="0.45">
      <c r="A18" s="4">
        <v>0.99</v>
      </c>
      <c r="B18" s="4">
        <v>10.94</v>
      </c>
      <c r="N18">
        <f t="shared" si="1"/>
        <v>1.77</v>
      </c>
      <c r="O18">
        <f t="shared" si="2"/>
        <v>1.06</v>
      </c>
      <c r="P18">
        <f t="shared" si="0"/>
        <v>63.62</v>
      </c>
      <c r="Q18" s="6">
        <f t="shared" si="4"/>
        <v>7.0000000000000062E-2</v>
      </c>
      <c r="R18" s="2">
        <f t="shared" si="5"/>
        <v>0</v>
      </c>
      <c r="S18" s="2">
        <f>'Etude équilibre'!$N$3*(P18-'Etude équilibre'!$N$8)</f>
        <v>14.645744404193984</v>
      </c>
      <c r="T18" s="2">
        <f>-('Etude équilibre'!$C$3+'Etude équilibre'!$C$4*$M$3)*COS(P18*PI()/180)</f>
        <v>-14.357348703751169</v>
      </c>
      <c r="U18" s="2">
        <f t="shared" si="3"/>
        <v>0.28839570044281437</v>
      </c>
      <c r="V18" s="2" t="e">
        <f t="shared" si="6"/>
        <v>#DIV/0!</v>
      </c>
    </row>
    <row r="19" spans="1:22" x14ac:dyDescent="0.45">
      <c r="A19" s="4">
        <v>1.06</v>
      </c>
      <c r="B19" s="4">
        <v>15.79</v>
      </c>
      <c r="N19">
        <f t="shared" si="1"/>
        <v>1.84</v>
      </c>
      <c r="O19">
        <f t="shared" si="2"/>
        <v>1.1300000000000001</v>
      </c>
      <c r="P19">
        <f t="shared" si="0"/>
        <v>67.819999999999993</v>
      </c>
      <c r="Q19" s="6">
        <f t="shared" ref="Q19:Q24" si="7">N19-N18</f>
        <v>7.0000000000000062E-2</v>
      </c>
      <c r="R19" s="2">
        <f t="shared" si="5"/>
        <v>-0.4274275719168929</v>
      </c>
      <c r="S19" s="2">
        <f>'Etude équilibre'!$N$3*(P19-'Etude équilibre'!$N$8)</f>
        <v>12.92138835216703</v>
      </c>
      <c r="T19" s="2">
        <f>-('Etude équilibre'!$C$3+'Etude équilibre'!$C$4*$M$3)*COS(P19*PI()/180)</f>
        <v>-12.1986880637601</v>
      </c>
      <c r="U19" s="2">
        <f t="shared" si="3"/>
        <v>0.72270028840693001</v>
      </c>
      <c r="V19" s="2">
        <f t="shared" si="6"/>
        <v>-1.6908134521266882</v>
      </c>
    </row>
    <row r="20" spans="1:22" x14ac:dyDescent="0.45">
      <c r="A20" s="4">
        <v>1.1299999999999999</v>
      </c>
      <c r="B20" s="4">
        <v>20.65</v>
      </c>
      <c r="N20">
        <f t="shared" si="1"/>
        <v>1.91</v>
      </c>
      <c r="O20">
        <f t="shared" si="2"/>
        <v>1.2</v>
      </c>
      <c r="P20">
        <f t="shared" si="0"/>
        <v>71.900000000000006</v>
      </c>
      <c r="Q20" s="6">
        <f t="shared" si="7"/>
        <v>6.999999999999984E-2</v>
      </c>
      <c r="R20" s="2">
        <f t="shared" si="5"/>
        <v>-0.3918086075906142</v>
      </c>
      <c r="S20" s="2">
        <f>'Etude équilibre'!$N$3*(P20-'Etude équilibre'!$N$8)</f>
        <v>11.246299615912269</v>
      </c>
      <c r="T20" s="2">
        <f>-('Etude équilibre'!$C$3+'Etude équilibre'!$C$4*$M$3)*COS(P20*PI()/180)</f>
        <v>-10.038856770683301</v>
      </c>
      <c r="U20" s="2">
        <f t="shared" ref="U20:U25" si="8">S20+T20</f>
        <v>1.2074428452289681</v>
      </c>
      <c r="V20" s="2">
        <f t="shared" si="6"/>
        <v>-3.0817159751900571</v>
      </c>
    </row>
    <row r="21" spans="1:22" x14ac:dyDescent="0.45">
      <c r="A21" s="4">
        <v>1.2</v>
      </c>
      <c r="B21" s="4">
        <v>25.85</v>
      </c>
      <c r="N21">
        <f t="shared" si="1"/>
        <v>1.98</v>
      </c>
      <c r="O21">
        <f t="shared" si="2"/>
        <v>1.27</v>
      </c>
      <c r="P21">
        <f t="shared" si="0"/>
        <v>75.87</v>
      </c>
      <c r="Q21" s="6">
        <f t="shared" si="7"/>
        <v>7.0000000000000062E-2</v>
      </c>
      <c r="R21" s="2">
        <f t="shared" si="5"/>
        <v>-0.3918086075906117</v>
      </c>
      <c r="S21" s="2">
        <f>'Etude équilibre'!$N$3*(P21-'Etude équilibre'!$N$8)</f>
        <v>9.6163725857820292</v>
      </c>
      <c r="T21" s="2">
        <f>-('Etude équilibre'!$C$3+'Etude équilibre'!$C$4*$M$3)*COS(P21*PI()/180)</f>
        <v>-7.8883159830896288</v>
      </c>
      <c r="U21" s="2">
        <f t="shared" si="8"/>
        <v>1.7280566026924005</v>
      </c>
      <c r="V21" s="2">
        <f t="shared" si="6"/>
        <v>-4.4104610496408281</v>
      </c>
    </row>
    <row r="22" spans="1:22" x14ac:dyDescent="0.45">
      <c r="A22" s="4">
        <v>1.27</v>
      </c>
      <c r="B22" s="4">
        <v>30.93</v>
      </c>
      <c r="N22">
        <f t="shared" si="1"/>
        <v>2.0499999999999998</v>
      </c>
      <c r="O22">
        <f t="shared" si="2"/>
        <v>1.3399999999999999</v>
      </c>
      <c r="P22">
        <f t="shared" si="0"/>
        <v>79.73</v>
      </c>
      <c r="Q22" s="6">
        <f t="shared" si="7"/>
        <v>6.999999999999984E-2</v>
      </c>
      <c r="R22" s="2">
        <f t="shared" si="5"/>
        <v>0.81923617950750982</v>
      </c>
      <c r="S22" s="2">
        <f>'Etude équilibre'!$N$3*(P22-'Etude équilibre'!$N$8)</f>
        <v>8.0316072617763048</v>
      </c>
      <c r="T22" s="2">
        <f>-('Etude équilibre'!$C$3+'Etude équilibre'!$C$4*$M$3)*COS(P22*PI()/180)</f>
        <v>-5.7609711706877951</v>
      </c>
      <c r="U22" s="2">
        <f t="shared" si="8"/>
        <v>2.2706360910885097</v>
      </c>
      <c r="V22" s="2">
        <f t="shared" si="6"/>
        <v>2.7716501637580513</v>
      </c>
    </row>
    <row r="23" spans="1:22" x14ac:dyDescent="0.45">
      <c r="A23" s="4">
        <v>1.34</v>
      </c>
      <c r="B23" s="4">
        <v>36.229999999999997</v>
      </c>
      <c r="N23">
        <f>A34</f>
        <v>2.12</v>
      </c>
      <c r="O23">
        <f t="shared" si="2"/>
        <v>1.4100000000000001</v>
      </c>
      <c r="P23">
        <f t="shared" si="0"/>
        <v>83.82</v>
      </c>
      <c r="Q23" s="6">
        <f t="shared" si="7"/>
        <v>7.0000000000000284E-2</v>
      </c>
      <c r="R23" s="2">
        <f t="shared" si="5"/>
        <v>5.4497015419415398</v>
      </c>
      <c r="S23" s="2">
        <f>'Etude équilibre'!$N$3*(P23-'Etude équilibre'!$N$8)</f>
        <v>6.3524129158738694</v>
      </c>
      <c r="T23" s="2">
        <f>-('Etude équilibre'!$C$3+'Etude équilibre'!$C$4*$M$3)*COS(P23*PI()/180)</f>
        <v>-3.4785589393020766</v>
      </c>
      <c r="U23" s="2">
        <f t="shared" si="8"/>
        <v>2.8738539765717928</v>
      </c>
      <c r="V23" s="2">
        <f t="shared" si="6"/>
        <v>0.52734153502797843</v>
      </c>
    </row>
    <row r="24" spans="1:22" x14ac:dyDescent="0.45">
      <c r="A24" s="4">
        <v>1.41</v>
      </c>
      <c r="B24" s="4">
        <v>41.09</v>
      </c>
      <c r="N24">
        <f>A35</f>
        <v>2.2200000000000002</v>
      </c>
      <c r="O24">
        <f t="shared" si="2"/>
        <v>1.5100000000000002</v>
      </c>
      <c r="P24">
        <f t="shared" si="0"/>
        <v>89.44</v>
      </c>
      <c r="Q24" s="6">
        <f t="shared" si="7"/>
        <v>0.10000000000000009</v>
      </c>
      <c r="R24" s="2">
        <f t="shared" si="5"/>
        <v>0.82030474843733148</v>
      </c>
      <c r="S24" s="2">
        <f>'Etude équilibre'!$N$3*(P24-'Etude équilibre'!$N$8)</f>
        <v>4.0450602938758946</v>
      </c>
      <c r="T24" s="2">
        <f>-('Etude équilibre'!$C$3+'Etude équilibre'!$C$4*$M$3)*COS(P24*PI()/180)</f>
        <v>-0.31581622098013917</v>
      </c>
      <c r="U24" s="2">
        <f t="shared" si="8"/>
        <v>3.7292440728957557</v>
      </c>
      <c r="V24" s="2">
        <f t="shared" si="6"/>
        <v>4.5461690670447918</v>
      </c>
    </row>
    <row r="25" spans="1:22" x14ac:dyDescent="0.45">
      <c r="A25" s="4">
        <v>1.48</v>
      </c>
      <c r="B25" s="4">
        <v>45.94</v>
      </c>
      <c r="N25">
        <f t="shared" ref="N25" si="9">A36</f>
        <v>2.2999999999999998</v>
      </c>
      <c r="O25">
        <f t="shared" si="2"/>
        <v>1.5899999999999999</v>
      </c>
      <c r="P25">
        <f t="shared" si="0"/>
        <v>95.53</v>
      </c>
      <c r="Q25" s="3"/>
      <c r="R25" s="3"/>
      <c r="S25" s="2">
        <f>'Etude équilibre'!$N$3*(P25-'Etude équilibre'!$N$8)</f>
        <v>1.5447440184368091</v>
      </c>
      <c r="T25" s="2">
        <f>-('Etude équilibre'!$C$3+'Etude équilibre'!$C$4*$M$3)*COS(P25*PI()/180)</f>
        <v>3.1138950085284889</v>
      </c>
      <c r="U25" s="2">
        <f t="shared" si="8"/>
        <v>4.6586390269652984</v>
      </c>
      <c r="V25" s="5"/>
    </row>
    <row r="26" spans="1:22" x14ac:dyDescent="0.45">
      <c r="A26" s="4">
        <v>1.55</v>
      </c>
      <c r="B26" s="4">
        <v>50.58</v>
      </c>
    </row>
    <row r="27" spans="1:22" x14ac:dyDescent="0.45">
      <c r="A27" s="4">
        <v>1.62</v>
      </c>
      <c r="B27" s="4">
        <v>55</v>
      </c>
    </row>
    <row r="28" spans="1:22" x14ac:dyDescent="0.45">
      <c r="A28" s="4">
        <v>1.7</v>
      </c>
      <c r="B28" s="4">
        <v>59.42</v>
      </c>
    </row>
    <row r="29" spans="1:22" x14ac:dyDescent="0.45">
      <c r="A29" s="4">
        <v>1.77</v>
      </c>
      <c r="B29" s="4">
        <v>63.62</v>
      </c>
    </row>
    <row r="30" spans="1:22" x14ac:dyDescent="0.45">
      <c r="A30" s="4">
        <v>1.84</v>
      </c>
      <c r="B30" s="4">
        <v>67.819999999999993</v>
      </c>
    </row>
    <row r="31" spans="1:22" x14ac:dyDescent="0.45">
      <c r="A31" s="4">
        <v>1.91</v>
      </c>
      <c r="B31" s="4">
        <v>71.900000000000006</v>
      </c>
    </row>
    <row r="32" spans="1:22" x14ac:dyDescent="0.45">
      <c r="A32" s="4">
        <v>1.98</v>
      </c>
      <c r="B32" s="4">
        <v>75.87</v>
      </c>
    </row>
    <row r="33" spans="1:2" x14ac:dyDescent="0.45">
      <c r="A33" s="4">
        <v>2.0499999999999998</v>
      </c>
      <c r="B33" s="4">
        <v>79.73</v>
      </c>
    </row>
    <row r="34" spans="1:2" x14ac:dyDescent="0.45">
      <c r="A34" s="4">
        <v>2.12</v>
      </c>
      <c r="B34" s="4">
        <v>83.82</v>
      </c>
    </row>
    <row r="35" spans="1:2" x14ac:dyDescent="0.45">
      <c r="A35" s="4">
        <v>2.2200000000000002</v>
      </c>
      <c r="B35" s="4">
        <v>89.44</v>
      </c>
    </row>
    <row r="36" spans="1:2" x14ac:dyDescent="0.45">
      <c r="A36" s="4">
        <v>2.2999999999999998</v>
      </c>
      <c r="B36" s="4">
        <v>95.53</v>
      </c>
    </row>
    <row r="37" spans="1:2" x14ac:dyDescent="0.45">
      <c r="A37">
        <v>2.37</v>
      </c>
      <c r="B37">
        <v>100.22</v>
      </c>
    </row>
    <row r="38" spans="1:2" x14ac:dyDescent="0.45">
      <c r="A38">
        <v>2.44</v>
      </c>
      <c r="B38">
        <v>100.22</v>
      </c>
    </row>
    <row r="39" spans="1:2" x14ac:dyDescent="0.45">
      <c r="A39">
        <v>2.5</v>
      </c>
      <c r="B39">
        <v>100.22</v>
      </c>
    </row>
    <row r="40" spans="1:2" x14ac:dyDescent="0.45">
      <c r="A40">
        <v>2.57</v>
      </c>
      <c r="B40">
        <v>100.22</v>
      </c>
    </row>
    <row r="41" spans="1:2" x14ac:dyDescent="0.45">
      <c r="A41">
        <v>2.64</v>
      </c>
      <c r="B41">
        <v>100.22</v>
      </c>
    </row>
    <row r="42" spans="1:2" x14ac:dyDescent="0.45">
      <c r="A42">
        <v>2.71</v>
      </c>
      <c r="B42">
        <v>89.44</v>
      </c>
    </row>
    <row r="43" spans="1:2" x14ac:dyDescent="0.45">
      <c r="A43">
        <v>2.78</v>
      </c>
      <c r="B43">
        <v>83.82</v>
      </c>
    </row>
    <row r="44" spans="1:2" x14ac:dyDescent="0.45">
      <c r="A44">
        <v>2.84</v>
      </c>
      <c r="B44">
        <v>76.64</v>
      </c>
    </row>
    <row r="45" spans="1:2" x14ac:dyDescent="0.45">
      <c r="A45">
        <v>2.91</v>
      </c>
      <c r="B45">
        <v>68.14</v>
      </c>
    </row>
    <row r="46" spans="1:2" x14ac:dyDescent="0.45">
      <c r="A46">
        <v>2.98</v>
      </c>
      <c r="B46">
        <v>59.85</v>
      </c>
    </row>
    <row r="47" spans="1:2" x14ac:dyDescent="0.45">
      <c r="A47">
        <v>3.05</v>
      </c>
      <c r="B47">
        <v>51.58</v>
      </c>
    </row>
    <row r="48" spans="1:2" x14ac:dyDescent="0.45">
      <c r="A48">
        <v>3.12</v>
      </c>
      <c r="B48">
        <v>44.06</v>
      </c>
    </row>
    <row r="49" spans="1:2" x14ac:dyDescent="0.45">
      <c r="A49">
        <v>3.18</v>
      </c>
      <c r="B49">
        <v>36.79</v>
      </c>
    </row>
    <row r="50" spans="1:2" x14ac:dyDescent="0.45">
      <c r="A50">
        <v>3.25</v>
      </c>
      <c r="B50">
        <v>30.15</v>
      </c>
    </row>
    <row r="51" spans="1:2" x14ac:dyDescent="0.45">
      <c r="A51">
        <v>3.32</v>
      </c>
      <c r="B51">
        <v>24.08</v>
      </c>
    </row>
    <row r="52" spans="1:2" x14ac:dyDescent="0.45">
      <c r="A52">
        <v>3.39</v>
      </c>
      <c r="B52">
        <v>18.45</v>
      </c>
    </row>
    <row r="53" spans="1:2" x14ac:dyDescent="0.45">
      <c r="A53">
        <v>3.46</v>
      </c>
      <c r="B53">
        <v>13.47</v>
      </c>
    </row>
    <row r="54" spans="1:2" x14ac:dyDescent="0.45">
      <c r="A54">
        <v>3.52</v>
      </c>
      <c r="B54">
        <v>9.61</v>
      </c>
    </row>
    <row r="55" spans="1:2" x14ac:dyDescent="0.45">
      <c r="A55">
        <v>3.59</v>
      </c>
      <c r="B55">
        <v>6.74</v>
      </c>
    </row>
    <row r="56" spans="1:2" x14ac:dyDescent="0.45">
      <c r="A56">
        <v>3.66</v>
      </c>
      <c r="B56">
        <v>4.53</v>
      </c>
    </row>
    <row r="57" spans="1:2" x14ac:dyDescent="0.45">
      <c r="A57">
        <v>3.73</v>
      </c>
      <c r="B57">
        <v>2.97</v>
      </c>
    </row>
    <row r="58" spans="1:2" x14ac:dyDescent="0.45">
      <c r="A58">
        <v>3.8</v>
      </c>
      <c r="B58">
        <v>1.99</v>
      </c>
    </row>
    <row r="59" spans="1:2" x14ac:dyDescent="0.45">
      <c r="A59">
        <v>3.86</v>
      </c>
      <c r="B59">
        <v>1.43</v>
      </c>
    </row>
    <row r="60" spans="1:2" x14ac:dyDescent="0.45">
      <c r="A60">
        <v>3.93</v>
      </c>
      <c r="B60">
        <v>0.99</v>
      </c>
    </row>
    <row r="61" spans="1:2" x14ac:dyDescent="0.45">
      <c r="A61">
        <v>4</v>
      </c>
      <c r="B61">
        <v>0.55000000000000004</v>
      </c>
    </row>
    <row r="62" spans="1:2" x14ac:dyDescent="0.45">
      <c r="A62">
        <v>4.07</v>
      </c>
      <c r="B62">
        <v>-0.11</v>
      </c>
    </row>
    <row r="63" spans="1:2" x14ac:dyDescent="0.45">
      <c r="A63">
        <v>4.1399999999999997</v>
      </c>
      <c r="B63">
        <v>-0.66</v>
      </c>
    </row>
    <row r="64" spans="1:2" x14ac:dyDescent="0.45">
      <c r="A64">
        <v>4.2</v>
      </c>
      <c r="B64">
        <v>-0.99</v>
      </c>
    </row>
    <row r="65" spans="1:2" x14ac:dyDescent="0.45">
      <c r="A65">
        <v>4.2699999999999996</v>
      </c>
      <c r="B65">
        <v>-1.32</v>
      </c>
    </row>
    <row r="66" spans="1:2" x14ac:dyDescent="0.45">
      <c r="A66">
        <v>4.34</v>
      </c>
      <c r="B66">
        <v>-1.54</v>
      </c>
    </row>
    <row r="67" spans="1:2" x14ac:dyDescent="0.45">
      <c r="A67">
        <v>4.41</v>
      </c>
      <c r="B67">
        <v>-1.88</v>
      </c>
    </row>
    <row r="68" spans="1:2" x14ac:dyDescent="0.45">
      <c r="A68">
        <v>4.4800000000000004</v>
      </c>
      <c r="B68">
        <v>-2.1</v>
      </c>
    </row>
    <row r="69" spans="1:2" x14ac:dyDescent="0.45">
      <c r="A69">
        <v>4.54</v>
      </c>
      <c r="B69">
        <v>-2.31</v>
      </c>
    </row>
    <row r="70" spans="1:2" x14ac:dyDescent="0.45">
      <c r="A70">
        <v>4.6100000000000003</v>
      </c>
      <c r="B70">
        <v>-2.31</v>
      </c>
    </row>
    <row r="71" spans="1:2" x14ac:dyDescent="0.45">
      <c r="A71">
        <v>4.68</v>
      </c>
      <c r="B71">
        <v>-2.31</v>
      </c>
    </row>
    <row r="72" spans="1:2" x14ac:dyDescent="0.45">
      <c r="A72">
        <v>4.75</v>
      </c>
      <c r="B72">
        <v>-2.31</v>
      </c>
    </row>
    <row r="73" spans="1:2" x14ac:dyDescent="0.45">
      <c r="A73">
        <v>4.82</v>
      </c>
      <c r="B73">
        <v>-2.31</v>
      </c>
    </row>
    <row r="74" spans="1:2" x14ac:dyDescent="0.45">
      <c r="A74">
        <v>4.88</v>
      </c>
      <c r="B74">
        <v>-2.31</v>
      </c>
    </row>
    <row r="75" spans="1:2" x14ac:dyDescent="0.45">
      <c r="A75">
        <v>4.95</v>
      </c>
      <c r="B75">
        <v>-2.31</v>
      </c>
    </row>
    <row r="76" spans="1:2" x14ac:dyDescent="0.45">
      <c r="A76">
        <v>5.0199999999999996</v>
      </c>
      <c r="B76">
        <v>-2.31</v>
      </c>
    </row>
    <row r="77" spans="1:2" x14ac:dyDescent="0.45">
      <c r="A77">
        <v>5.09</v>
      </c>
      <c r="B77">
        <v>-2.31</v>
      </c>
    </row>
    <row r="78" spans="1:2" x14ac:dyDescent="0.45">
      <c r="A78">
        <v>5.16</v>
      </c>
      <c r="B78">
        <v>-2.2000000000000002</v>
      </c>
    </row>
    <row r="79" spans="1:2" x14ac:dyDescent="0.45">
      <c r="A79">
        <v>5.22</v>
      </c>
      <c r="B79">
        <v>-2.1</v>
      </c>
    </row>
    <row r="80" spans="1:2" x14ac:dyDescent="0.45">
      <c r="A80">
        <v>5.29</v>
      </c>
      <c r="B80">
        <v>-1.98</v>
      </c>
    </row>
    <row r="81" spans="1:2" x14ac:dyDescent="0.45">
      <c r="A81">
        <v>5.36</v>
      </c>
      <c r="B81">
        <v>-1.88</v>
      </c>
    </row>
    <row r="82" spans="1:2" x14ac:dyDescent="0.45">
      <c r="A82">
        <v>5.43</v>
      </c>
      <c r="B82">
        <v>-1.98</v>
      </c>
    </row>
    <row r="83" spans="1:2" x14ac:dyDescent="0.45">
      <c r="A83">
        <v>5.5</v>
      </c>
      <c r="B83">
        <v>-1.98</v>
      </c>
    </row>
    <row r="84" spans="1:2" x14ac:dyDescent="0.45">
      <c r="A84">
        <v>5.56</v>
      </c>
      <c r="B84">
        <v>-2.1</v>
      </c>
    </row>
    <row r="85" spans="1:2" x14ac:dyDescent="0.45">
      <c r="A85">
        <v>5.63</v>
      </c>
      <c r="B85">
        <v>-2.1</v>
      </c>
    </row>
    <row r="86" spans="1:2" x14ac:dyDescent="0.45">
      <c r="A86">
        <v>5.7</v>
      </c>
      <c r="B86">
        <v>-1.98</v>
      </c>
    </row>
    <row r="87" spans="1:2" x14ac:dyDescent="0.45">
      <c r="A87">
        <v>5.77</v>
      </c>
      <c r="B87">
        <v>-1.98</v>
      </c>
    </row>
    <row r="88" spans="1:2" x14ac:dyDescent="0.45">
      <c r="A88">
        <v>5.84</v>
      </c>
      <c r="B88">
        <v>-1.88</v>
      </c>
    </row>
    <row r="89" spans="1:2" x14ac:dyDescent="0.45">
      <c r="A89">
        <v>5.9</v>
      </c>
      <c r="B89">
        <v>-1.88</v>
      </c>
    </row>
    <row r="90" spans="1:2" x14ac:dyDescent="0.45">
      <c r="A90">
        <v>5.97</v>
      </c>
      <c r="B90">
        <v>-1.88</v>
      </c>
    </row>
    <row r="91" spans="1:2" x14ac:dyDescent="0.45">
      <c r="A91">
        <v>6.04</v>
      </c>
      <c r="B91">
        <v>-1.88</v>
      </c>
    </row>
    <row r="92" spans="1:2" x14ac:dyDescent="0.45">
      <c r="A92">
        <v>6.11</v>
      </c>
      <c r="B92">
        <v>-1.88</v>
      </c>
    </row>
    <row r="93" spans="1:2" x14ac:dyDescent="0.45">
      <c r="A93">
        <v>6.18</v>
      </c>
      <c r="B93">
        <v>-1.88</v>
      </c>
    </row>
    <row r="94" spans="1:2" x14ac:dyDescent="0.45">
      <c r="A94">
        <v>6.25</v>
      </c>
      <c r="B94">
        <v>-1.88</v>
      </c>
    </row>
    <row r="95" spans="1:2" x14ac:dyDescent="0.45">
      <c r="A95">
        <v>6.31</v>
      </c>
      <c r="B95">
        <v>-1.88</v>
      </c>
    </row>
    <row r="96" spans="1:2" x14ac:dyDescent="0.45">
      <c r="A96">
        <v>6.38</v>
      </c>
      <c r="B96">
        <v>-1.88</v>
      </c>
    </row>
    <row r="97" spans="1:2" x14ac:dyDescent="0.45">
      <c r="A97">
        <v>6.45</v>
      </c>
      <c r="B97">
        <v>-1.54</v>
      </c>
    </row>
    <row r="98" spans="1:2" x14ac:dyDescent="0.45">
      <c r="A98">
        <v>6.52</v>
      </c>
      <c r="B98">
        <v>-0.32</v>
      </c>
    </row>
    <row r="99" spans="1:2" x14ac:dyDescent="0.45">
      <c r="A99">
        <v>6.59</v>
      </c>
      <c r="B99">
        <v>2.11</v>
      </c>
    </row>
    <row r="100" spans="1:2" x14ac:dyDescent="0.45">
      <c r="A100">
        <v>6.65</v>
      </c>
      <c r="B100">
        <v>5.19</v>
      </c>
    </row>
    <row r="101" spans="1:2" x14ac:dyDescent="0.45">
      <c r="A101">
        <v>6.72</v>
      </c>
      <c r="B101">
        <v>9.18</v>
      </c>
    </row>
    <row r="102" spans="1:2" x14ac:dyDescent="0.45">
      <c r="A102">
        <v>6.79</v>
      </c>
      <c r="B102">
        <v>13.47</v>
      </c>
    </row>
    <row r="103" spans="1:2" x14ac:dyDescent="0.45">
      <c r="A103">
        <v>6.86</v>
      </c>
      <c r="B103">
        <v>18.329999999999998</v>
      </c>
    </row>
    <row r="104" spans="1:2" x14ac:dyDescent="0.45">
      <c r="A104">
        <v>6.93</v>
      </c>
      <c r="B104">
        <v>23.42</v>
      </c>
    </row>
    <row r="105" spans="1:2" x14ac:dyDescent="0.45">
      <c r="A105">
        <v>6.99</v>
      </c>
      <c r="B105">
        <v>28.61</v>
      </c>
    </row>
    <row r="106" spans="1:2" x14ac:dyDescent="0.45">
      <c r="A106">
        <v>7.06</v>
      </c>
      <c r="B106">
        <v>33.57</v>
      </c>
    </row>
    <row r="107" spans="1:2" x14ac:dyDescent="0.45">
      <c r="A107">
        <v>7.13</v>
      </c>
      <c r="B107">
        <v>38.43</v>
      </c>
    </row>
    <row r="108" spans="1:2" x14ac:dyDescent="0.45">
      <c r="A108">
        <v>7.2</v>
      </c>
      <c r="B108">
        <v>43.18</v>
      </c>
    </row>
    <row r="109" spans="1:2" x14ac:dyDescent="0.45">
      <c r="A109">
        <v>7.27</v>
      </c>
      <c r="B109">
        <v>47.82</v>
      </c>
    </row>
    <row r="110" spans="1:2" x14ac:dyDescent="0.45">
      <c r="A110">
        <v>7.33</v>
      </c>
      <c r="B110">
        <v>52.35</v>
      </c>
    </row>
    <row r="111" spans="1:2" x14ac:dyDescent="0.45">
      <c r="A111">
        <v>7.4</v>
      </c>
      <c r="B111">
        <v>56.66</v>
      </c>
    </row>
    <row r="112" spans="1:2" x14ac:dyDescent="0.45">
      <c r="A112">
        <v>7.47</v>
      </c>
      <c r="B112">
        <v>60.85</v>
      </c>
    </row>
    <row r="113" spans="1:2" x14ac:dyDescent="0.45">
      <c r="A113">
        <v>7.54</v>
      </c>
      <c r="B113">
        <v>65.17</v>
      </c>
    </row>
    <row r="114" spans="1:2" x14ac:dyDescent="0.45">
      <c r="A114">
        <v>7.61</v>
      </c>
      <c r="B114">
        <v>69.14</v>
      </c>
    </row>
    <row r="115" spans="1:2" x14ac:dyDescent="0.45">
      <c r="A115">
        <v>7.67</v>
      </c>
      <c r="B115">
        <v>73.22</v>
      </c>
    </row>
    <row r="116" spans="1:2" x14ac:dyDescent="0.45">
      <c r="A116">
        <v>7.74</v>
      </c>
      <c r="B116">
        <v>76.959999999999994</v>
      </c>
    </row>
    <row r="117" spans="1:2" x14ac:dyDescent="0.45">
      <c r="A117">
        <v>7.81</v>
      </c>
      <c r="B117">
        <v>80.95</v>
      </c>
    </row>
    <row r="118" spans="1:2" x14ac:dyDescent="0.45">
      <c r="A118">
        <v>7.88</v>
      </c>
      <c r="B118">
        <v>84.81</v>
      </c>
    </row>
    <row r="119" spans="1:2" x14ac:dyDescent="0.45">
      <c r="A119">
        <v>7.95</v>
      </c>
      <c r="B119">
        <v>88.67</v>
      </c>
    </row>
    <row r="120" spans="1:2" x14ac:dyDescent="0.45">
      <c r="A120">
        <v>8.01</v>
      </c>
      <c r="B120">
        <v>90.66</v>
      </c>
    </row>
    <row r="121" spans="1:2" x14ac:dyDescent="0.45">
      <c r="A121">
        <v>8.08</v>
      </c>
      <c r="B121">
        <v>100.22</v>
      </c>
    </row>
    <row r="122" spans="1:2" x14ac:dyDescent="0.45">
      <c r="A122">
        <v>8.15</v>
      </c>
      <c r="B122">
        <v>100.22</v>
      </c>
    </row>
    <row r="123" spans="1:2" x14ac:dyDescent="0.45">
      <c r="A123">
        <v>8.2200000000000006</v>
      </c>
      <c r="B123">
        <v>100.22</v>
      </c>
    </row>
    <row r="124" spans="1:2" x14ac:dyDescent="0.45">
      <c r="A124">
        <v>8.2899999999999991</v>
      </c>
      <c r="B124">
        <v>100.22</v>
      </c>
    </row>
    <row r="125" spans="1:2" x14ac:dyDescent="0.45">
      <c r="A125">
        <v>8.35</v>
      </c>
      <c r="B125">
        <v>100.22</v>
      </c>
    </row>
    <row r="126" spans="1:2" x14ac:dyDescent="0.45">
      <c r="A126">
        <v>8.42</v>
      </c>
      <c r="B126">
        <v>100.22</v>
      </c>
    </row>
    <row r="127" spans="1:2" x14ac:dyDescent="0.45">
      <c r="A127">
        <v>8.49</v>
      </c>
      <c r="B127">
        <v>100.22</v>
      </c>
    </row>
    <row r="128" spans="1:2" x14ac:dyDescent="0.45">
      <c r="A128">
        <v>8.56</v>
      </c>
      <c r="B128">
        <v>100.22</v>
      </c>
    </row>
    <row r="129" spans="1:2" x14ac:dyDescent="0.45">
      <c r="A129">
        <v>8.6300000000000008</v>
      </c>
      <c r="B129">
        <v>100.22</v>
      </c>
    </row>
    <row r="130" spans="1:2" x14ac:dyDescent="0.45">
      <c r="A130">
        <v>8.69</v>
      </c>
      <c r="B130">
        <v>100.22</v>
      </c>
    </row>
    <row r="131" spans="1:2" x14ac:dyDescent="0.45">
      <c r="A131">
        <v>8.76</v>
      </c>
      <c r="B131">
        <v>100.22</v>
      </c>
    </row>
    <row r="132" spans="1:2" x14ac:dyDescent="0.45">
      <c r="A132">
        <v>8.83</v>
      </c>
      <c r="B132">
        <v>100.22</v>
      </c>
    </row>
    <row r="133" spans="1:2" x14ac:dyDescent="0.45">
      <c r="A133">
        <v>8.9</v>
      </c>
      <c r="B133">
        <v>100.22</v>
      </c>
    </row>
    <row r="134" spans="1:2" x14ac:dyDescent="0.45">
      <c r="A134">
        <v>8.9700000000000006</v>
      </c>
      <c r="B134">
        <v>100.22</v>
      </c>
    </row>
    <row r="135" spans="1:2" x14ac:dyDescent="0.45">
      <c r="A135">
        <v>9.0299999999999994</v>
      </c>
      <c r="B135">
        <v>100.22</v>
      </c>
    </row>
    <row r="136" spans="1:2" x14ac:dyDescent="0.45">
      <c r="A136">
        <v>9.1</v>
      </c>
      <c r="B136">
        <v>100.22</v>
      </c>
    </row>
    <row r="137" spans="1:2" x14ac:dyDescent="0.45">
      <c r="A137">
        <v>9.17</v>
      </c>
      <c r="B137">
        <v>100.22</v>
      </c>
    </row>
    <row r="138" spans="1:2" x14ac:dyDescent="0.45">
      <c r="A138">
        <v>9.24</v>
      </c>
      <c r="B138">
        <v>100.22</v>
      </c>
    </row>
    <row r="139" spans="1:2" x14ac:dyDescent="0.45">
      <c r="A139">
        <v>9.31</v>
      </c>
      <c r="B139">
        <v>100.22</v>
      </c>
    </row>
    <row r="140" spans="1:2" x14ac:dyDescent="0.45">
      <c r="A140">
        <v>9.3699999999999992</v>
      </c>
      <c r="B140">
        <v>100.22</v>
      </c>
    </row>
    <row r="141" spans="1:2" x14ac:dyDescent="0.45">
      <c r="A141">
        <v>9.44</v>
      </c>
      <c r="B141">
        <v>100.22</v>
      </c>
    </row>
    <row r="142" spans="1:2" x14ac:dyDescent="0.45">
      <c r="A142">
        <v>9.51</v>
      </c>
      <c r="B142">
        <v>100.22</v>
      </c>
    </row>
    <row r="143" spans="1:2" x14ac:dyDescent="0.45">
      <c r="A143">
        <v>9.58</v>
      </c>
      <c r="B143">
        <v>100.22</v>
      </c>
    </row>
    <row r="144" spans="1:2" x14ac:dyDescent="0.45">
      <c r="A144">
        <v>9.65</v>
      </c>
      <c r="B144">
        <v>100.22</v>
      </c>
    </row>
    <row r="145" spans="1:2" x14ac:dyDescent="0.45">
      <c r="A145">
        <v>9.7100000000000009</v>
      </c>
      <c r="B145">
        <v>100.22</v>
      </c>
    </row>
    <row r="146" spans="1:2" x14ac:dyDescent="0.45">
      <c r="A146">
        <v>9.7799999999999994</v>
      </c>
      <c r="B146">
        <v>100.22</v>
      </c>
    </row>
    <row r="147" spans="1:2" x14ac:dyDescent="0.45">
      <c r="A147">
        <v>9.85</v>
      </c>
      <c r="B147">
        <v>100.22</v>
      </c>
    </row>
    <row r="148" spans="1:2" x14ac:dyDescent="0.45">
      <c r="A148">
        <v>9.92</v>
      </c>
      <c r="B148">
        <v>100.22</v>
      </c>
    </row>
    <row r="149" spans="1:2" x14ac:dyDescent="0.45">
      <c r="A149">
        <v>9.99</v>
      </c>
      <c r="B149">
        <v>100.22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zoomScale="85" zoomScaleNormal="8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30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-2.75</v>
      </c>
      <c r="M3">
        <f>M2/100</f>
        <v>0.3</v>
      </c>
      <c r="N3">
        <f>A17</f>
        <v>0.92</v>
      </c>
      <c r="O3">
        <f>N3-$N$3</f>
        <v>0</v>
      </c>
      <c r="P3">
        <f t="shared" ref="P3:P34" si="0">B17</f>
        <v>-1.32</v>
      </c>
      <c r="Q3" s="3"/>
      <c r="R3" s="3"/>
      <c r="S3" s="2">
        <f>'Etude équilibre'!$N$3*(P3-'Etude équilibre'!$N$8)</f>
        <v>41.307573456248846</v>
      </c>
      <c r="T3" s="2">
        <f>-('Etude équilibre'!$C$3+'Etude équilibre'!$C$4*$M$3)*COS(P3*PI()/180)</f>
        <v>-33.562124906064177</v>
      </c>
      <c r="U3" s="2">
        <f>S3+T3</f>
        <v>7.745448550184669</v>
      </c>
      <c r="V3" s="5"/>
    </row>
    <row r="4" spans="1:22" x14ac:dyDescent="0.45">
      <c r="A4">
        <v>0</v>
      </c>
      <c r="B4">
        <v>-2.75</v>
      </c>
      <c r="N4">
        <f t="shared" ref="N4:N61" si="1">A18</f>
        <v>0.99</v>
      </c>
      <c r="O4">
        <f t="shared" ref="O4:O61" si="2">N4-$N$3</f>
        <v>6.9999999999999951E-2</v>
      </c>
      <c r="P4">
        <f t="shared" si="0"/>
        <v>0.89</v>
      </c>
      <c r="Q4" s="6">
        <f>N4-N3</f>
        <v>6.9999999999999951E-2</v>
      </c>
      <c r="R4" s="2">
        <f>(P3+P5-2*P4)*(PI()/180)/Q4^2</f>
        <v>2.3152326812169699</v>
      </c>
      <c r="S4" s="2">
        <f>'Etude équilibre'!$N$3*(P4-'Etude équilibre'!$N$8)</f>
        <v>40.400233724110855</v>
      </c>
      <c r="T4" s="2">
        <f>-('Etude équilibre'!$C$3+'Etude équilibre'!$C$4*$M$3)*COS(P4*PI()/180)</f>
        <v>-33.56698363018792</v>
      </c>
      <c r="U4" s="2">
        <f t="shared" ref="U4:U25" si="3">S4+T4</f>
        <v>6.8332500939229348</v>
      </c>
      <c r="V4" s="2">
        <f>U4/R4</f>
        <v>2.9514312532644156</v>
      </c>
    </row>
    <row r="5" spans="1:22" x14ac:dyDescent="0.45">
      <c r="A5">
        <v>7.0000000000000007E-2</v>
      </c>
      <c r="B5">
        <v>-2.65</v>
      </c>
      <c r="N5">
        <f t="shared" si="1"/>
        <v>1.06</v>
      </c>
      <c r="O5">
        <f t="shared" si="2"/>
        <v>0.14000000000000001</v>
      </c>
      <c r="P5">
        <f t="shared" si="0"/>
        <v>3.75</v>
      </c>
      <c r="Q5" s="6">
        <f t="shared" ref="Q5:Q24" si="4">N5-N4</f>
        <v>7.0000000000000062E-2</v>
      </c>
      <c r="R5" s="2">
        <f t="shared" ref="R5:R60" si="5">(P4+P6-2*P5)*(PI()/180)/Q5^2</f>
        <v>2.4577085385226214</v>
      </c>
      <c r="S5" s="2">
        <f>'Etude équilibre'!$N$3*(P5-'Etude équilibre'!$N$8)</f>
        <v>39.226029364873455</v>
      </c>
      <c r="T5" s="2">
        <f>-('Etude équilibre'!$C$3+'Etude équilibre'!$C$4*$M$3)*COS(P5*PI()/180)</f>
        <v>-33.499155523369197</v>
      </c>
      <c r="U5" s="2">
        <f t="shared" si="3"/>
        <v>5.7268738415042577</v>
      </c>
      <c r="V5" s="2">
        <f t="shared" ref="V5:V60" si="6">U5/R5</f>
        <v>2.3301680210407691</v>
      </c>
    </row>
    <row r="6" spans="1:22" x14ac:dyDescent="0.45">
      <c r="A6">
        <v>0.14000000000000001</v>
      </c>
      <c r="B6">
        <v>-2.75</v>
      </c>
      <c r="N6">
        <f t="shared" si="1"/>
        <v>1.1299999999999999</v>
      </c>
      <c r="O6">
        <f t="shared" si="2"/>
        <v>0.20999999999999985</v>
      </c>
      <c r="P6">
        <f t="shared" si="0"/>
        <v>7.3</v>
      </c>
      <c r="Q6" s="6">
        <f t="shared" si="4"/>
        <v>6.999999999999984E-2</v>
      </c>
      <c r="R6" s="2">
        <f t="shared" si="5"/>
        <v>1.9234240736264161</v>
      </c>
      <c r="S6" s="2">
        <f>'Etude équilibre'!$N$3*(P6-'Etude équilibre'!$N$8)</f>
        <v>37.768537939945908</v>
      </c>
      <c r="T6" s="2">
        <f>-('Etude équilibre'!$C$3+'Etude équilibre'!$C$4*$M$3)*COS(P6*PI()/180)</f>
        <v>-33.298921742611668</v>
      </c>
      <c r="U6" s="2">
        <f t="shared" si="3"/>
        <v>4.4696161973342399</v>
      </c>
      <c r="V6" s="2">
        <f t="shared" si="6"/>
        <v>2.3237809376625109</v>
      </c>
    </row>
    <row r="7" spans="1:22" x14ac:dyDescent="0.45">
      <c r="A7">
        <v>0.21</v>
      </c>
      <c r="B7">
        <v>-2.75</v>
      </c>
      <c r="N7">
        <f t="shared" si="1"/>
        <v>1.21</v>
      </c>
      <c r="O7">
        <f t="shared" si="2"/>
        <v>0.28999999999999992</v>
      </c>
      <c r="P7">
        <f t="shared" si="0"/>
        <v>11.39</v>
      </c>
      <c r="Q7" s="6">
        <f t="shared" si="4"/>
        <v>8.0000000000000071E-2</v>
      </c>
      <c r="R7" s="2">
        <f t="shared" si="5"/>
        <v>-8.1812308687237142E-2</v>
      </c>
      <c r="S7" s="2">
        <f>'Etude équilibre'!$N$3*(P7-'Etude équilibre'!$N$8)</f>
        <v>36.08934359404347</v>
      </c>
      <c r="T7" s="2">
        <f>-('Etude équilibre'!$C$3+'Etude équilibre'!$C$4*$M$3)*COS(P7*PI()/180)</f>
        <v>-32.909874244813707</v>
      </c>
      <c r="U7" s="2">
        <f t="shared" si="3"/>
        <v>3.1794693492297625</v>
      </c>
      <c r="V7" s="2">
        <f t="shared" si="6"/>
        <v>-38.862970624440585</v>
      </c>
    </row>
    <row r="8" spans="1:22" x14ac:dyDescent="0.45">
      <c r="A8">
        <v>0.28000000000000003</v>
      </c>
      <c r="B8">
        <v>-2.75</v>
      </c>
      <c r="N8">
        <f t="shared" si="1"/>
        <v>1.27</v>
      </c>
      <c r="O8">
        <f t="shared" si="2"/>
        <v>0.35</v>
      </c>
      <c r="P8">
        <f t="shared" si="0"/>
        <v>15.45</v>
      </c>
      <c r="Q8" s="6">
        <f t="shared" si="4"/>
        <v>6.0000000000000053E-2</v>
      </c>
      <c r="R8" s="2">
        <f t="shared" si="5"/>
        <v>1.7453292519943409</v>
      </c>
      <c r="S8" s="2">
        <f>'Etude équilibre'!$N$3*(P8-'Etude équilibre'!$N$8)</f>
        <v>34.422466077084074</v>
      </c>
      <c r="T8" s="2">
        <f>-('Etude équilibre'!$C$3+'Etude équilibre'!$C$4*$M$3)*COS(P8*PI()/180)</f>
        <v>-32.357887167298173</v>
      </c>
      <c r="U8" s="2">
        <f t="shared" si="3"/>
        <v>2.0645789097859009</v>
      </c>
      <c r="V8" s="2">
        <f t="shared" si="6"/>
        <v>1.1829165800245209</v>
      </c>
    </row>
    <row r="9" spans="1:22" x14ac:dyDescent="0.45">
      <c r="A9">
        <v>0.35</v>
      </c>
      <c r="B9">
        <v>-2.75</v>
      </c>
      <c r="N9">
        <f t="shared" si="1"/>
        <v>1.35</v>
      </c>
      <c r="O9">
        <f t="shared" si="2"/>
        <v>0.43000000000000005</v>
      </c>
      <c r="P9">
        <f t="shared" si="0"/>
        <v>19.87</v>
      </c>
      <c r="Q9" s="6">
        <f t="shared" si="4"/>
        <v>8.0000000000000071E-2</v>
      </c>
      <c r="R9" s="2">
        <f t="shared" si="5"/>
        <v>0.62722769993545247</v>
      </c>
      <c r="S9" s="2">
        <f>'Etude équilibre'!$N$3*(P9-'Etude équilibre'!$N$8)</f>
        <v>32.607786612808091</v>
      </c>
      <c r="T9" s="2">
        <f>-('Etude équilibre'!$C$3+'Etude équilibre'!$C$4*$M$3)*COS(P9*PI()/180)</f>
        <v>-31.572423164041329</v>
      </c>
      <c r="U9" s="2">
        <f t="shared" si="3"/>
        <v>1.0353634487667627</v>
      </c>
      <c r="V9" s="2">
        <f t="shared" si="6"/>
        <v>1.6506979026489281</v>
      </c>
    </row>
    <row r="10" spans="1:22" x14ac:dyDescent="0.45">
      <c r="A10">
        <v>0.42</v>
      </c>
      <c r="B10">
        <v>-2.75</v>
      </c>
      <c r="N10">
        <f t="shared" si="1"/>
        <v>1.42</v>
      </c>
      <c r="O10">
        <f t="shared" si="2"/>
        <v>0.49999999999999989</v>
      </c>
      <c r="P10">
        <f t="shared" si="0"/>
        <v>24.52</v>
      </c>
      <c r="Q10" s="6">
        <f t="shared" si="4"/>
        <v>6.999999999999984E-2</v>
      </c>
      <c r="R10" s="2">
        <f t="shared" si="5"/>
        <v>-1.6028533946886623</v>
      </c>
      <c r="S10" s="2">
        <f>'Etude équilibre'!$N$3*(P10-'Etude équilibre'!$N$8)</f>
        <v>30.698678126635397</v>
      </c>
      <c r="T10" s="2">
        <f>-('Etude équilibre'!$C$3+'Etude équilibre'!$C$4*$M$3)*COS(P10*PI()/180)</f>
        <v>-30.543479030860574</v>
      </c>
      <c r="U10" s="2">
        <f t="shared" si="3"/>
        <v>0.15519909577482238</v>
      </c>
      <c r="V10" s="2">
        <f t="shared" si="6"/>
        <v>-9.6826756763345914E-2</v>
      </c>
    </row>
    <row r="11" spans="1:22" x14ac:dyDescent="0.45">
      <c r="A11">
        <v>0.49</v>
      </c>
      <c r="B11">
        <v>-2.75</v>
      </c>
      <c r="N11">
        <f t="shared" si="1"/>
        <v>1.49</v>
      </c>
      <c r="O11">
        <f t="shared" si="2"/>
        <v>0.56999999999999995</v>
      </c>
      <c r="P11">
        <f t="shared" si="0"/>
        <v>28.72</v>
      </c>
      <c r="Q11" s="6">
        <f t="shared" si="4"/>
        <v>7.0000000000000062E-2</v>
      </c>
      <c r="R11" s="2">
        <f t="shared" si="5"/>
        <v>0</v>
      </c>
      <c r="S11" s="2">
        <f>'Etude équilibre'!$N$3*(P11-'Etude équilibre'!$N$8)</f>
        <v>28.974322074608438</v>
      </c>
      <c r="T11" s="2">
        <f>-('Etude équilibre'!$C$3+'Etude équilibre'!$C$4*$M$3)*COS(P11*PI()/180)</f>
        <v>-29.4410741134459</v>
      </c>
      <c r="U11" s="2">
        <f t="shared" si="3"/>
        <v>-0.46675203883746264</v>
      </c>
      <c r="V11" s="2" t="e">
        <f t="shared" si="6"/>
        <v>#DIV/0!</v>
      </c>
    </row>
    <row r="12" spans="1:22" x14ac:dyDescent="0.45">
      <c r="A12">
        <v>0.56999999999999995</v>
      </c>
      <c r="B12">
        <v>-2.75</v>
      </c>
      <c r="N12">
        <f t="shared" si="1"/>
        <v>1.56</v>
      </c>
      <c r="O12">
        <f t="shared" si="2"/>
        <v>0.64</v>
      </c>
      <c r="P12">
        <f t="shared" si="0"/>
        <v>32.92</v>
      </c>
      <c r="Q12" s="6">
        <f t="shared" si="4"/>
        <v>7.0000000000000062E-2</v>
      </c>
      <c r="R12" s="2">
        <f t="shared" si="5"/>
        <v>-0.81923617950755523</v>
      </c>
      <c r="S12" s="2">
        <f>'Etude équilibre'!$N$3*(P12-'Etude équilibre'!$N$8)</f>
        <v>27.249966022581482</v>
      </c>
      <c r="T12" s="2">
        <f>-('Etude équilibre'!$C$3+'Etude équilibre'!$C$4*$M$3)*COS(P12*PI()/180)</f>
        <v>-28.180539845895073</v>
      </c>
      <c r="U12" s="2">
        <f t="shared" si="3"/>
        <v>-0.93057382331359051</v>
      </c>
      <c r="V12" s="2">
        <f t="shared" si="6"/>
        <v>1.1359042075912231</v>
      </c>
    </row>
    <row r="13" spans="1:22" x14ac:dyDescent="0.45">
      <c r="A13">
        <v>0.64</v>
      </c>
      <c r="B13">
        <v>-2.75</v>
      </c>
      <c r="N13">
        <f t="shared" si="1"/>
        <v>1.63</v>
      </c>
      <c r="O13">
        <f t="shared" si="2"/>
        <v>0.70999999999999985</v>
      </c>
      <c r="P13">
        <f t="shared" si="0"/>
        <v>36.89</v>
      </c>
      <c r="Q13" s="6">
        <f t="shared" si="4"/>
        <v>6.999999999999984E-2</v>
      </c>
      <c r="R13" s="2">
        <f t="shared" si="5"/>
        <v>-0.39180860759056357</v>
      </c>
      <c r="S13" s="2">
        <f>'Etude équilibre'!$N$3*(P13-'Etude équilibre'!$N$8)</f>
        <v>25.620038992451242</v>
      </c>
      <c r="T13" s="2">
        <f>-('Etude équilibre'!$C$3+'Etude équilibre'!$C$4*$M$3)*COS(P13*PI()/180)</f>
        <v>-26.84975820992673</v>
      </c>
      <c r="U13" s="2">
        <f t="shared" si="3"/>
        <v>-1.2297192174754876</v>
      </c>
      <c r="V13" s="2">
        <f t="shared" si="6"/>
        <v>3.1385712147511904</v>
      </c>
    </row>
    <row r="14" spans="1:22" x14ac:dyDescent="0.45">
      <c r="A14">
        <v>0.71</v>
      </c>
      <c r="B14">
        <v>-2.75</v>
      </c>
      <c r="N14">
        <f t="shared" si="1"/>
        <v>1.7</v>
      </c>
      <c r="O14">
        <f t="shared" si="2"/>
        <v>0.77999999999999992</v>
      </c>
      <c r="P14">
        <f t="shared" si="0"/>
        <v>40.75</v>
      </c>
      <c r="Q14" s="6">
        <f t="shared" si="4"/>
        <v>7.0000000000000062E-2</v>
      </c>
      <c r="R14" s="2">
        <f t="shared" si="5"/>
        <v>-1.5316154660358619</v>
      </c>
      <c r="S14" s="2">
        <f>'Etude équilibre'!$N$3*(P14-'Etude équilibre'!$N$8)</f>
        <v>24.035273668445519</v>
      </c>
      <c r="T14" s="2">
        <f>-('Etude équilibre'!$C$3+'Etude équilibre'!$C$4*$M$3)*COS(P14*PI()/180)</f>
        <v>-25.432239608155324</v>
      </c>
      <c r="U14" s="2">
        <f t="shared" si="3"/>
        <v>-1.3969659397098049</v>
      </c>
      <c r="V14" s="2">
        <f t="shared" si="6"/>
        <v>0.91208659790139246</v>
      </c>
    </row>
    <row r="15" spans="1:22" x14ac:dyDescent="0.45">
      <c r="A15">
        <v>0.78</v>
      </c>
      <c r="B15">
        <v>-2.75</v>
      </c>
      <c r="N15">
        <f t="shared" si="1"/>
        <v>1.77</v>
      </c>
      <c r="O15">
        <f t="shared" si="2"/>
        <v>0.85</v>
      </c>
      <c r="P15">
        <f t="shared" si="0"/>
        <v>44.18</v>
      </c>
      <c r="Q15" s="6">
        <f t="shared" si="4"/>
        <v>7.0000000000000062E-2</v>
      </c>
      <c r="R15" s="2">
        <f t="shared" si="5"/>
        <v>-1.2110447870980656</v>
      </c>
      <c r="S15" s="2">
        <f>'Etude équilibre'!$N$3*(P15-'Etude équilibre'!$N$8)</f>
        <v>22.627049559290171</v>
      </c>
      <c r="T15" s="2">
        <f>-('Etude équilibre'!$C$3+'Etude équilibre'!$C$4*$M$3)*COS(P15*PI()/180)</f>
        <v>-24.075598421264516</v>
      </c>
      <c r="U15" s="2">
        <f t="shared" si="3"/>
        <v>-1.448548861974345</v>
      </c>
      <c r="V15" s="2">
        <f t="shared" si="6"/>
        <v>1.1961150218443963</v>
      </c>
    </row>
    <row r="16" spans="1:22" x14ac:dyDescent="0.45">
      <c r="A16">
        <v>0.85</v>
      </c>
      <c r="B16">
        <v>-2.4300000000000002</v>
      </c>
      <c r="N16">
        <f t="shared" si="1"/>
        <v>1.84</v>
      </c>
      <c r="O16">
        <f t="shared" si="2"/>
        <v>0.92</v>
      </c>
      <c r="P16">
        <f t="shared" si="0"/>
        <v>47.27</v>
      </c>
      <c r="Q16" s="6">
        <f t="shared" si="4"/>
        <v>7.0000000000000062E-2</v>
      </c>
      <c r="R16" s="2">
        <f t="shared" si="5"/>
        <v>-0.35618964326417862</v>
      </c>
      <c r="S16" s="2">
        <f>'Etude équilibre'!$N$3*(P16-'Etude équilibre'!$N$8)</f>
        <v>21.358416178156055</v>
      </c>
      <c r="T16" s="2">
        <f>-('Etude équilibre'!$C$3+'Etude équilibre'!$C$4*$M$3)*COS(P16*PI()/180)</f>
        <v>-22.779436145111049</v>
      </c>
      <c r="U16" s="2">
        <f t="shared" si="3"/>
        <v>-1.4210199669549937</v>
      </c>
      <c r="V16" s="2">
        <f t="shared" si="6"/>
        <v>3.9895038888063681</v>
      </c>
    </row>
    <row r="17" spans="1:22" x14ac:dyDescent="0.45">
      <c r="A17" s="4">
        <v>0.92</v>
      </c>
      <c r="B17" s="4">
        <v>-1.32</v>
      </c>
      <c r="N17">
        <f t="shared" si="1"/>
        <v>1.91</v>
      </c>
      <c r="O17">
        <f t="shared" si="2"/>
        <v>0.98999999999999988</v>
      </c>
      <c r="P17">
        <f t="shared" si="0"/>
        <v>50.26</v>
      </c>
      <c r="Q17" s="6">
        <f t="shared" si="4"/>
        <v>6.999999999999984E-2</v>
      </c>
      <c r="R17" s="2">
        <f t="shared" si="5"/>
        <v>-1.9946620022792003</v>
      </c>
      <c r="S17" s="2">
        <f>'Etude équilibre'!$N$3*(P17-'Etude équilibre'!$N$8)</f>
        <v>20.130838893498773</v>
      </c>
      <c r="T17" s="2">
        <f>-('Etude équilibre'!$C$3+'Etude équilibre'!$C$4*$M$3)*COS(P17*PI()/180)</f>
        <v>-21.462123110014993</v>
      </c>
      <c r="U17" s="2">
        <f t="shared" si="3"/>
        <v>-1.3312842165162202</v>
      </c>
      <c r="V17" s="2">
        <f t="shared" si="6"/>
        <v>0.66742346071416037</v>
      </c>
    </row>
    <row r="18" spans="1:22" x14ac:dyDescent="0.45">
      <c r="A18" s="4">
        <v>0.99</v>
      </c>
      <c r="B18" s="4">
        <v>0.89</v>
      </c>
      <c r="N18">
        <f t="shared" si="1"/>
        <v>1.98</v>
      </c>
      <c r="O18">
        <f t="shared" si="2"/>
        <v>1.06</v>
      </c>
      <c r="P18">
        <f t="shared" si="0"/>
        <v>52.69</v>
      </c>
      <c r="Q18" s="6">
        <f t="shared" si="4"/>
        <v>7.0000000000000062E-2</v>
      </c>
      <c r="R18" s="2">
        <f t="shared" si="5"/>
        <v>0</v>
      </c>
      <c r="S18" s="2">
        <f>'Etude équilibre'!$N$3*(P18-'Etude équilibre'!$N$8)</f>
        <v>19.13317574911175</v>
      </c>
      <c r="T18" s="2">
        <f>-('Etude équilibre'!$C$3+'Etude équilibre'!$C$4*$M$3)*COS(P18*PI()/180)</f>
        <v>-20.348317565779862</v>
      </c>
      <c r="U18" s="2">
        <f t="shared" si="3"/>
        <v>-1.2151418166681118</v>
      </c>
      <c r="V18" s="2" t="e">
        <f t="shared" si="6"/>
        <v>#DIV/0!</v>
      </c>
    </row>
    <row r="19" spans="1:22" x14ac:dyDescent="0.45">
      <c r="A19" s="4">
        <v>1.06</v>
      </c>
      <c r="B19" s="4">
        <v>3.75</v>
      </c>
      <c r="N19">
        <f t="shared" si="1"/>
        <v>2.0499999999999998</v>
      </c>
      <c r="O19">
        <f t="shared" si="2"/>
        <v>1.1299999999999999</v>
      </c>
      <c r="P19">
        <f t="shared" si="0"/>
        <v>55.12</v>
      </c>
      <c r="Q19" s="6">
        <f t="shared" si="4"/>
        <v>6.999999999999984E-2</v>
      </c>
      <c r="R19" s="2">
        <f t="shared" si="5"/>
        <v>-1.2466637514245067</v>
      </c>
      <c r="S19" s="2">
        <f>'Etude équilibre'!$N$3*(P19-'Etude équilibre'!$N$8)</f>
        <v>18.135512604724724</v>
      </c>
      <c r="T19" s="2">
        <f>-('Etude équilibre'!$C$3+'Etude équilibre'!$C$4*$M$3)*COS(P19*PI()/180)</f>
        <v>-19.197916268365805</v>
      </c>
      <c r="U19" s="2">
        <f t="shared" si="3"/>
        <v>-1.0624036636410814</v>
      </c>
      <c r="V19" s="2">
        <f t="shared" si="6"/>
        <v>0.85219744492219374</v>
      </c>
    </row>
    <row r="20" spans="1:22" x14ac:dyDescent="0.45">
      <c r="A20" s="4">
        <v>1.1299999999999999</v>
      </c>
      <c r="B20" s="4">
        <v>7.3</v>
      </c>
      <c r="N20">
        <f t="shared" si="1"/>
        <v>2.12</v>
      </c>
      <c r="O20">
        <f t="shared" si="2"/>
        <v>1.2000000000000002</v>
      </c>
      <c r="P20">
        <f t="shared" si="0"/>
        <v>57.2</v>
      </c>
      <c r="Q20" s="6">
        <f t="shared" si="4"/>
        <v>7.0000000000000284E-2</v>
      </c>
      <c r="R20" s="2">
        <f t="shared" si="5"/>
        <v>-0.32057067893774355</v>
      </c>
      <c r="S20" s="2">
        <f>'Etude équilibre'!$N$3*(P20-'Etude équilibre'!$N$8)</f>
        <v>17.281545798006611</v>
      </c>
      <c r="T20" s="2">
        <f>-('Etude équilibre'!$C$3+'Etude équilibre'!$C$4*$M$3)*COS(P20*PI()/180)</f>
        <v>-18.185704574000503</v>
      </c>
      <c r="U20" s="2">
        <f t="shared" si="3"/>
        <v>-0.90415877599389205</v>
      </c>
      <c r="V20" s="2">
        <f t="shared" si="6"/>
        <v>2.8204662353710903</v>
      </c>
    </row>
    <row r="21" spans="1:22" x14ac:dyDescent="0.45">
      <c r="A21" s="4">
        <v>1.21</v>
      </c>
      <c r="B21" s="4">
        <v>11.39</v>
      </c>
      <c r="N21">
        <f t="shared" si="1"/>
        <v>2.19</v>
      </c>
      <c r="O21">
        <f t="shared" si="2"/>
        <v>1.27</v>
      </c>
      <c r="P21">
        <f t="shared" si="0"/>
        <v>59.19</v>
      </c>
      <c r="Q21" s="6">
        <f t="shared" si="4"/>
        <v>6.999999999999984E-2</v>
      </c>
      <c r="R21" s="2">
        <f t="shared" si="5"/>
        <v>-1.1754258227716401</v>
      </c>
      <c r="S21" s="2">
        <f>'Etude équilibre'!$N$3*(P21-'Etude équilibre'!$N$8)</f>
        <v>16.464529478117651</v>
      </c>
      <c r="T21" s="2">
        <f>-('Etude équilibre'!$C$3+'Etude équilibre'!$C$4*$M$3)*COS(P21*PI()/180)</f>
        <v>-17.19484086348286</v>
      </c>
      <c r="U21" s="2">
        <f t="shared" si="3"/>
        <v>-0.73031138536520857</v>
      </c>
      <c r="V21" s="2">
        <f t="shared" si="6"/>
        <v>0.62131643802340752</v>
      </c>
    </row>
    <row r="22" spans="1:22" x14ac:dyDescent="0.45">
      <c r="A22" s="4">
        <v>1.27</v>
      </c>
      <c r="B22" s="4">
        <v>15.45</v>
      </c>
      <c r="N22">
        <f t="shared" si="1"/>
        <v>2.2599999999999998</v>
      </c>
      <c r="O22">
        <f t="shared" si="2"/>
        <v>1.3399999999999999</v>
      </c>
      <c r="P22">
        <f t="shared" si="0"/>
        <v>60.85</v>
      </c>
      <c r="Q22" s="6">
        <f t="shared" si="4"/>
        <v>6.999999999999984E-2</v>
      </c>
      <c r="R22" s="2">
        <f t="shared" si="5"/>
        <v>-0.42742757191699682</v>
      </c>
      <c r="S22" s="2">
        <f>'Etude équilibre'!$N$3*(P22-'Etude équilibre'!$N$8)</f>
        <v>15.782998276602235</v>
      </c>
      <c r="T22" s="2">
        <f>-('Etude équilibre'!$C$3+'Etude équilibre'!$C$4*$M$3)*COS(P22*PI()/180)</f>
        <v>-16.352373470216033</v>
      </c>
      <c r="U22" s="2">
        <f t="shared" si="3"/>
        <v>-0.56937519361379785</v>
      </c>
      <c r="V22" s="2">
        <f t="shared" si="6"/>
        <v>1.3320974851017944</v>
      </c>
    </row>
    <row r="23" spans="1:22" x14ac:dyDescent="0.45">
      <c r="A23" s="4">
        <v>1.35</v>
      </c>
      <c r="B23" s="4">
        <v>19.87</v>
      </c>
      <c r="N23">
        <f t="shared" si="1"/>
        <v>2.34</v>
      </c>
      <c r="O23">
        <f t="shared" si="2"/>
        <v>1.42</v>
      </c>
      <c r="P23">
        <f t="shared" si="0"/>
        <v>62.39</v>
      </c>
      <c r="Q23" s="6">
        <f t="shared" si="4"/>
        <v>8.0000000000000071E-2</v>
      </c>
      <c r="R23" s="2">
        <f t="shared" si="5"/>
        <v>-0.27270769562409797</v>
      </c>
      <c r="S23" s="2">
        <f>'Etude équilibre'!$N$3*(P23-'Etude équilibre'!$N$8)</f>
        <v>15.150734390859018</v>
      </c>
      <c r="T23" s="2">
        <f>-('Etude équilibre'!$C$3+'Etude équilibre'!$C$4*$M$3)*COS(P23*PI()/180)</f>
        <v>-15.558519052449737</v>
      </c>
      <c r="U23" s="2">
        <f t="shared" si="3"/>
        <v>-0.40778466159071947</v>
      </c>
      <c r="V23" s="2">
        <f t="shared" si="6"/>
        <v>1.4953177637964881</v>
      </c>
    </row>
    <row r="24" spans="1:22" x14ac:dyDescent="0.45">
      <c r="A24" s="4">
        <v>1.42</v>
      </c>
      <c r="B24" s="4">
        <v>24.52</v>
      </c>
      <c r="N24">
        <f t="shared" si="1"/>
        <v>2.41</v>
      </c>
      <c r="O24">
        <f t="shared" si="2"/>
        <v>1.4900000000000002</v>
      </c>
      <c r="P24">
        <f t="shared" si="0"/>
        <v>63.83</v>
      </c>
      <c r="Q24" s="6">
        <f t="shared" si="4"/>
        <v>7.0000000000000284E-2</v>
      </c>
      <c r="R24" s="2">
        <f t="shared" si="5"/>
        <v>-1.1754258227716758</v>
      </c>
      <c r="S24" s="2">
        <f>'Etude équilibre'!$N$3*(P24-'Etude équilibre'!$N$8)</f>
        <v>14.559526601592635</v>
      </c>
      <c r="T24" s="2">
        <f>-('Etude équilibre'!$C$3+'Etude équilibre'!$C$4*$M$3)*COS(P24*PI()/180)</f>
        <v>-14.806034039268352</v>
      </c>
      <c r="U24" s="2">
        <f t="shared" si="3"/>
        <v>-0.24650743767571726</v>
      </c>
      <c r="V24" s="2">
        <f t="shared" si="6"/>
        <v>0.20971756184022583</v>
      </c>
    </row>
    <row r="25" spans="1:22" x14ac:dyDescent="0.45">
      <c r="A25" s="4">
        <v>1.49</v>
      </c>
      <c r="B25" s="4">
        <v>28.72</v>
      </c>
      <c r="N25">
        <f t="shared" si="1"/>
        <v>2.48</v>
      </c>
      <c r="O25">
        <f t="shared" si="2"/>
        <v>1.56</v>
      </c>
      <c r="P25">
        <f t="shared" si="0"/>
        <v>64.94</v>
      </c>
      <c r="Q25" s="6">
        <f t="shared" ref="Q25:Q60" si="7">N25-N24</f>
        <v>6.999999999999984E-2</v>
      </c>
      <c r="R25" s="2">
        <f t="shared" si="5"/>
        <v>0</v>
      </c>
      <c r="S25" s="2">
        <f>'Etude équilibre'!$N$3*(P25-'Etude équilibre'!$N$8)</f>
        <v>14.103803930699797</v>
      </c>
      <c r="T25" s="2">
        <f>-('Etude équilibre'!$C$3+'Etude équilibre'!$C$4*$M$3)*COS(P25*PI()/180)</f>
        <v>-14.219585822290837</v>
      </c>
      <c r="U25" s="2">
        <f t="shared" si="3"/>
        <v>-0.11578189159103935</v>
      </c>
      <c r="V25" s="2" t="e">
        <f t="shared" si="6"/>
        <v>#DIV/0!</v>
      </c>
    </row>
    <row r="26" spans="1:22" x14ac:dyDescent="0.45">
      <c r="A26" s="4">
        <v>1.56</v>
      </c>
      <c r="B26" s="4">
        <v>32.92</v>
      </c>
      <c r="N26">
        <f t="shared" si="1"/>
        <v>2.5499999999999998</v>
      </c>
      <c r="O26">
        <f t="shared" si="2"/>
        <v>1.63</v>
      </c>
      <c r="P26">
        <f t="shared" si="0"/>
        <v>66.05</v>
      </c>
      <c r="Q26" s="6">
        <f t="shared" si="7"/>
        <v>6.999999999999984E-2</v>
      </c>
      <c r="R26" s="2">
        <f t="shared" si="5"/>
        <v>-0.81923617950750982</v>
      </c>
      <c r="S26" s="2">
        <f>'Etude équilibre'!$N$3*(P26-'Etude équilibre'!$N$8)</f>
        <v>13.648081259806959</v>
      </c>
      <c r="T26" s="2">
        <f>-('Etude équilibre'!$C$3+'Etude équilibre'!$C$4*$M$3)*COS(P26*PI()/180)</f>
        <v>-13.627800889751631</v>
      </c>
      <c r="U26" s="2">
        <f t="shared" ref="U26:U61" si="8">S26+T26</f>
        <v>2.0280370055328234E-2</v>
      </c>
      <c r="V26" s="2">
        <f t="shared" si="6"/>
        <v>-2.4755217802416803E-2</v>
      </c>
    </row>
    <row r="27" spans="1:22" x14ac:dyDescent="0.45">
      <c r="A27" s="4">
        <v>1.63</v>
      </c>
      <c r="B27" s="4">
        <v>36.89</v>
      </c>
      <c r="N27">
        <f t="shared" si="1"/>
        <v>2.62</v>
      </c>
      <c r="O27">
        <f t="shared" si="2"/>
        <v>1.7000000000000002</v>
      </c>
      <c r="P27">
        <f t="shared" si="0"/>
        <v>66.930000000000007</v>
      </c>
      <c r="Q27" s="6">
        <f t="shared" si="7"/>
        <v>7.0000000000000284E-2</v>
      </c>
      <c r="R27" s="2">
        <f t="shared" si="5"/>
        <v>-0.3918086075906092</v>
      </c>
      <c r="S27" s="2">
        <f>'Etude équilibre'!$N$3*(P27-'Etude équilibre'!$N$8)</f>
        <v>13.286787610810832</v>
      </c>
      <c r="T27" s="2">
        <f>-('Etude équilibre'!$C$3+'Etude équilibre'!$C$4*$M$3)*COS(P27*PI()/180)</f>
        <v>-13.154992357742309</v>
      </c>
      <c r="U27" s="2">
        <f t="shared" si="8"/>
        <v>0.13179525306852291</v>
      </c>
      <c r="V27" s="2">
        <f t="shared" si="6"/>
        <v>-0.33637661479410991</v>
      </c>
    </row>
    <row r="28" spans="1:22" x14ac:dyDescent="0.45">
      <c r="A28" s="4">
        <v>1.7</v>
      </c>
      <c r="B28" s="4">
        <v>40.75</v>
      </c>
      <c r="N28">
        <f t="shared" si="1"/>
        <v>2.69</v>
      </c>
      <c r="O28">
        <f t="shared" si="2"/>
        <v>1.77</v>
      </c>
      <c r="P28">
        <f t="shared" si="0"/>
        <v>67.7</v>
      </c>
      <c r="Q28" s="6">
        <f t="shared" si="7"/>
        <v>6.999999999999984E-2</v>
      </c>
      <c r="R28" s="2">
        <f t="shared" si="5"/>
        <v>0.42742757191699682</v>
      </c>
      <c r="S28" s="2">
        <f>'Etude équilibre'!$N$3*(P28-'Etude équilibre'!$N$8)</f>
        <v>12.970655667939225</v>
      </c>
      <c r="T28" s="2">
        <f>-('Etude équilibre'!$C$3+'Etude équilibre'!$C$4*$M$3)*COS(P28*PI()/180)</f>
        <v>-12.738735512938858</v>
      </c>
      <c r="U28" s="2">
        <f t="shared" si="8"/>
        <v>0.23192015500036689</v>
      </c>
      <c r="V28" s="2">
        <f t="shared" si="6"/>
        <v>0.54259521434289693</v>
      </c>
    </row>
    <row r="29" spans="1:22" x14ac:dyDescent="0.45">
      <c r="A29" s="4">
        <v>1.77</v>
      </c>
      <c r="B29" s="4">
        <v>44.18</v>
      </c>
      <c r="N29">
        <f t="shared" si="1"/>
        <v>2.76</v>
      </c>
      <c r="O29">
        <f t="shared" si="2"/>
        <v>1.8399999999999999</v>
      </c>
      <c r="P29">
        <f t="shared" si="0"/>
        <v>68.59</v>
      </c>
      <c r="Q29" s="6">
        <f t="shared" si="7"/>
        <v>6.999999999999984E-2</v>
      </c>
      <c r="R29" s="2">
        <f t="shared" si="5"/>
        <v>-0.81923617950761107</v>
      </c>
      <c r="S29" s="2">
        <f>'Etude équilibre'!$N$3*(P29-'Etude équilibre'!$N$8)</f>
        <v>12.605256409295418</v>
      </c>
      <c r="T29" s="2">
        <f>-('Etude équilibre'!$C$3+'Etude équilibre'!$C$4*$M$3)*COS(P29*PI()/180)</f>
        <v>-12.254745920161048</v>
      </c>
      <c r="U29" s="2">
        <f t="shared" si="8"/>
        <v>0.35051048913437022</v>
      </c>
      <c r="V29" s="2">
        <f t="shared" si="6"/>
        <v>-0.42785035366118596</v>
      </c>
    </row>
    <row r="30" spans="1:22" x14ac:dyDescent="0.45">
      <c r="A30" s="4">
        <v>1.84</v>
      </c>
      <c r="B30" s="4">
        <v>47.27</v>
      </c>
      <c r="N30">
        <f t="shared" si="1"/>
        <v>2.83</v>
      </c>
      <c r="O30">
        <f t="shared" si="2"/>
        <v>1.9100000000000001</v>
      </c>
      <c r="P30">
        <f t="shared" si="0"/>
        <v>69.25</v>
      </c>
      <c r="Q30" s="6">
        <f t="shared" si="7"/>
        <v>7.0000000000000284E-2</v>
      </c>
      <c r="R30" s="2">
        <f t="shared" si="5"/>
        <v>-0.3918086075906092</v>
      </c>
      <c r="S30" s="2">
        <f>'Etude équilibre'!$N$3*(P30-'Etude équilibre'!$N$8)</f>
        <v>12.334286172548326</v>
      </c>
      <c r="T30" s="2">
        <f>-('Etude équilibre'!$C$3+'Etude équilibre'!$C$4*$M$3)*COS(P30*PI()/180)</f>
        <v>-11.893916370363966</v>
      </c>
      <c r="U30" s="2">
        <f t="shared" si="8"/>
        <v>0.44036980218436028</v>
      </c>
      <c r="V30" s="2">
        <f t="shared" si="6"/>
        <v>-1.1239411121985647</v>
      </c>
    </row>
    <row r="31" spans="1:22" x14ac:dyDescent="0.45">
      <c r="A31" s="4">
        <v>1.91</v>
      </c>
      <c r="B31" s="4">
        <v>50.26</v>
      </c>
      <c r="N31">
        <f t="shared" si="1"/>
        <v>2.9</v>
      </c>
      <c r="O31">
        <f t="shared" si="2"/>
        <v>1.98</v>
      </c>
      <c r="P31">
        <f t="shared" si="0"/>
        <v>69.8</v>
      </c>
      <c r="Q31" s="6">
        <f t="shared" si="7"/>
        <v>6.999999999999984E-2</v>
      </c>
      <c r="R31" s="2">
        <f t="shared" si="5"/>
        <v>3.5618964326483891E-2</v>
      </c>
      <c r="S31" s="2">
        <f>'Etude équilibre'!$N$3*(P31-'Etude équilibre'!$N$8)</f>
        <v>12.10847764192575</v>
      </c>
      <c r="T31" s="2">
        <f>-('Etude équilibre'!$C$3+'Etude équilibre'!$C$4*$M$3)*COS(P31*PI()/180)</f>
        <v>-11.592017469412664</v>
      </c>
      <c r="U31" s="2">
        <f t="shared" si="8"/>
        <v>0.51646017251308685</v>
      </c>
      <c r="V31" s="2">
        <f t="shared" si="6"/>
        <v>14.49958420405507</v>
      </c>
    </row>
    <row r="32" spans="1:22" x14ac:dyDescent="0.45">
      <c r="A32" s="4">
        <v>1.98</v>
      </c>
      <c r="B32" s="4">
        <v>52.69</v>
      </c>
      <c r="N32">
        <f t="shared" si="1"/>
        <v>2.97</v>
      </c>
      <c r="O32">
        <f t="shared" si="2"/>
        <v>2.0500000000000003</v>
      </c>
      <c r="P32">
        <f t="shared" si="0"/>
        <v>70.36</v>
      </c>
      <c r="Q32" s="6">
        <f t="shared" si="7"/>
        <v>7.0000000000000284E-2</v>
      </c>
      <c r="R32" s="2">
        <f t="shared" si="5"/>
        <v>-0.46304653624337366</v>
      </c>
      <c r="S32" s="2">
        <f>'Etude équilibre'!$N$3*(P32-'Etude équilibre'!$N$8)</f>
        <v>11.878563501655488</v>
      </c>
      <c r="T32" s="2">
        <f>-('Etude équilibre'!$C$3+'Etude équilibre'!$C$4*$M$3)*COS(P32*PI()/180)</f>
        <v>-11.283532204307564</v>
      </c>
      <c r="U32" s="2">
        <f t="shared" si="8"/>
        <v>0.59503129734792459</v>
      </c>
      <c r="V32" s="2">
        <f t="shared" si="6"/>
        <v>-1.2850356298425711</v>
      </c>
    </row>
    <row r="33" spans="1:22" x14ac:dyDescent="0.45">
      <c r="A33" s="4">
        <v>2.0499999999999998</v>
      </c>
      <c r="B33" s="4">
        <v>55.12</v>
      </c>
      <c r="N33">
        <f t="shared" si="1"/>
        <v>3.04</v>
      </c>
      <c r="O33">
        <f t="shared" si="2"/>
        <v>2.12</v>
      </c>
      <c r="P33">
        <f t="shared" si="0"/>
        <v>70.790000000000006</v>
      </c>
      <c r="Q33" s="6">
        <f t="shared" si="7"/>
        <v>6.999999999999984E-2</v>
      </c>
      <c r="R33" s="2">
        <f t="shared" si="5"/>
        <v>7.123792865276532E-2</v>
      </c>
      <c r="S33" s="2">
        <f>'Etude équilibre'!$N$3*(P33-'Etude équilibre'!$N$8)</f>
        <v>11.702022286805107</v>
      </c>
      <c r="T33" s="2">
        <f>-('Etude équilibre'!$C$3+'Etude équilibre'!$C$4*$M$3)*COS(P33*PI()/180)</f>
        <v>-11.045926444758164</v>
      </c>
      <c r="U33" s="2">
        <f t="shared" si="8"/>
        <v>0.65609584204694293</v>
      </c>
      <c r="V33" s="2">
        <f t="shared" si="6"/>
        <v>9.2099230628244069</v>
      </c>
    </row>
    <row r="34" spans="1:22" x14ac:dyDescent="0.45">
      <c r="A34" s="4">
        <v>2.12</v>
      </c>
      <c r="B34" s="4">
        <v>57.2</v>
      </c>
      <c r="N34">
        <f t="shared" si="1"/>
        <v>3.11</v>
      </c>
      <c r="O34">
        <f t="shared" si="2"/>
        <v>2.19</v>
      </c>
      <c r="P34">
        <f t="shared" si="0"/>
        <v>71.239999999999995</v>
      </c>
      <c r="Q34" s="6">
        <f t="shared" si="7"/>
        <v>6.999999999999984E-2</v>
      </c>
      <c r="R34" s="2">
        <f t="shared" si="5"/>
        <v>-7.123792865276532E-2</v>
      </c>
      <c r="S34" s="2">
        <f>'Etude équilibre'!$N$3*(P34-'Etude équilibre'!$N$8)</f>
        <v>11.517269852659366</v>
      </c>
      <c r="T34" s="2">
        <f>-('Etude équilibre'!$C$3+'Etude équilibre'!$C$4*$M$3)*COS(P34*PI()/180)</f>
        <v>-10.796603253529883</v>
      </c>
      <c r="U34" s="2">
        <f t="shared" si="8"/>
        <v>0.72066659912948339</v>
      </c>
      <c r="V34" s="2">
        <f t="shared" si="6"/>
        <v>-10.116332868719766</v>
      </c>
    </row>
    <row r="35" spans="1:22" x14ac:dyDescent="0.45">
      <c r="A35" s="4">
        <v>2.19</v>
      </c>
      <c r="B35" s="4">
        <v>59.19</v>
      </c>
      <c r="N35">
        <f t="shared" si="1"/>
        <v>3.19</v>
      </c>
      <c r="O35">
        <f t="shared" si="2"/>
        <v>2.27</v>
      </c>
      <c r="P35">
        <f t="shared" ref="P35:P61" si="9">B49</f>
        <v>71.67</v>
      </c>
      <c r="Q35" s="6">
        <f t="shared" si="7"/>
        <v>8.0000000000000071E-2</v>
      </c>
      <c r="R35" s="2">
        <f t="shared" si="5"/>
        <v>-0.24543692606171144</v>
      </c>
      <c r="S35" s="2">
        <f>'Etude équilibre'!$N$3*(P35-'Etude équilibre'!$N$8)</f>
        <v>11.340728637808985</v>
      </c>
      <c r="T35" s="2">
        <f>-('Etude équilibre'!$C$3+'Etude équilibre'!$C$4*$M$3)*COS(P35*PI()/180)</f>
        <v>-10.557738635636282</v>
      </c>
      <c r="U35" s="2">
        <f t="shared" si="8"/>
        <v>0.78299000217270276</v>
      </c>
      <c r="V35" s="2">
        <f t="shared" si="6"/>
        <v>-3.1901882684752647</v>
      </c>
    </row>
    <row r="36" spans="1:22" x14ac:dyDescent="0.45">
      <c r="A36" s="4">
        <v>2.2599999999999998</v>
      </c>
      <c r="B36" s="4">
        <v>60.85</v>
      </c>
      <c r="N36">
        <f t="shared" si="1"/>
        <v>3.26</v>
      </c>
      <c r="O36">
        <f t="shared" si="2"/>
        <v>2.34</v>
      </c>
      <c r="P36">
        <f t="shared" si="9"/>
        <v>72.010000000000005</v>
      </c>
      <c r="Q36" s="6">
        <f t="shared" si="7"/>
        <v>6.999999999999984E-2</v>
      </c>
      <c r="R36" s="2">
        <f t="shared" si="5"/>
        <v>-7.1237928652866558E-2</v>
      </c>
      <c r="S36" s="2">
        <f>'Etude équilibre'!$N$3*(P36-'Etude équilibre'!$N$8)</f>
        <v>11.201137909787754</v>
      </c>
      <c r="T36" s="2">
        <f>-('Etude équilibre'!$C$3+'Etude équilibre'!$C$4*$M$3)*COS(P36*PI()/180)</f>
        <v>-10.368447290372135</v>
      </c>
      <c r="U36" s="2">
        <f t="shared" si="8"/>
        <v>0.83269061941561873</v>
      </c>
      <c r="V36" s="2">
        <f t="shared" si="6"/>
        <v>-11.688866242493027</v>
      </c>
    </row>
    <row r="37" spans="1:22" x14ac:dyDescent="0.45">
      <c r="A37" s="4">
        <v>2.34</v>
      </c>
      <c r="B37" s="4">
        <v>62.39</v>
      </c>
      <c r="N37">
        <f t="shared" si="1"/>
        <v>3.33</v>
      </c>
      <c r="O37">
        <f t="shared" si="2"/>
        <v>2.41</v>
      </c>
      <c r="P37">
        <f t="shared" si="9"/>
        <v>72.33</v>
      </c>
      <c r="Q37" s="6">
        <f t="shared" si="7"/>
        <v>7.0000000000000284E-2</v>
      </c>
      <c r="R37" s="2">
        <f t="shared" si="5"/>
        <v>0.10685689297924784</v>
      </c>
      <c r="S37" s="2">
        <f>'Etude équilibre'!$N$3*(P37-'Etude équilibre'!$N$8)</f>
        <v>11.069758401061893</v>
      </c>
      <c r="T37" s="2">
        <f>-('Etude équilibre'!$C$3+'Etude équilibre'!$C$4*$M$3)*COS(P37*PI()/180)</f>
        <v>-10.18995708347934</v>
      </c>
      <c r="U37" s="2">
        <f t="shared" si="8"/>
        <v>0.87980131758255276</v>
      </c>
      <c r="V37" s="2">
        <f t="shared" si="6"/>
        <v>8.2334540435628671</v>
      </c>
    </row>
    <row r="38" spans="1:22" x14ac:dyDescent="0.45">
      <c r="A38" s="4">
        <v>2.41</v>
      </c>
      <c r="B38" s="4">
        <v>63.83</v>
      </c>
      <c r="N38">
        <f t="shared" si="1"/>
        <v>3.39</v>
      </c>
      <c r="O38">
        <f t="shared" si="2"/>
        <v>2.4700000000000002</v>
      </c>
      <c r="P38">
        <f t="shared" si="9"/>
        <v>72.680000000000007</v>
      </c>
      <c r="Q38" s="6">
        <f t="shared" si="7"/>
        <v>6.0000000000000053E-2</v>
      </c>
      <c r="R38" s="2">
        <f t="shared" si="5"/>
        <v>-0.14544410433300384</v>
      </c>
      <c r="S38" s="2">
        <f>'Etude équilibre'!$N$3*(P38-'Etude équilibre'!$N$8)</f>
        <v>10.926062063392976</v>
      </c>
      <c r="T38" s="2">
        <f>-('Etude équilibre'!$C$3+'Etude équilibre'!$C$4*$M$3)*COS(P38*PI()/180)</f>
        <v>-9.9943696716242485</v>
      </c>
      <c r="U38" s="2">
        <f t="shared" si="8"/>
        <v>0.93169239176872765</v>
      </c>
      <c r="V38" s="2">
        <f t="shared" si="6"/>
        <v>-6.4058450223293804</v>
      </c>
    </row>
    <row r="39" spans="1:22" x14ac:dyDescent="0.45">
      <c r="A39" s="4">
        <v>2.48</v>
      </c>
      <c r="B39" s="4">
        <v>64.94</v>
      </c>
      <c r="N39">
        <f t="shared" si="1"/>
        <v>3.47</v>
      </c>
      <c r="O39">
        <f t="shared" si="2"/>
        <v>2.5500000000000003</v>
      </c>
      <c r="P39">
        <f t="shared" si="9"/>
        <v>73</v>
      </c>
      <c r="Q39" s="6">
        <f t="shared" si="7"/>
        <v>8.0000000000000071E-2</v>
      </c>
      <c r="R39" s="2">
        <f t="shared" si="5"/>
        <v>2.7270769562386547E-2</v>
      </c>
      <c r="S39" s="2">
        <f>'Etude équilibre'!$N$3*(P39-'Etude équilibre'!$N$8)</f>
        <v>10.794682554667116</v>
      </c>
      <c r="T39" s="2">
        <f>-('Etude équilibre'!$C$3+'Etude équilibre'!$C$4*$M$3)*COS(P39*PI()/180)</f>
        <v>-9.8152203473331969</v>
      </c>
      <c r="U39" s="2">
        <f t="shared" si="8"/>
        <v>0.97946220733391876</v>
      </c>
      <c r="V39" s="2">
        <f t="shared" si="6"/>
        <v>35.916192430625458</v>
      </c>
    </row>
    <row r="40" spans="1:22" x14ac:dyDescent="0.45">
      <c r="A40" s="4">
        <v>2.5499999999999998</v>
      </c>
      <c r="B40" s="4">
        <v>66.05</v>
      </c>
      <c r="N40">
        <f t="shared" si="1"/>
        <v>3.54</v>
      </c>
      <c r="O40">
        <f t="shared" si="2"/>
        <v>2.62</v>
      </c>
      <c r="P40">
        <f t="shared" si="9"/>
        <v>73.33</v>
      </c>
      <c r="Q40" s="6">
        <f t="shared" si="7"/>
        <v>6.999999999999984E-2</v>
      </c>
      <c r="R40" s="2">
        <f t="shared" si="5"/>
        <v>0.39180860759051295</v>
      </c>
      <c r="S40" s="2">
        <f>'Etude équilibre'!$N$3*(P40-'Etude équilibre'!$N$8)</f>
        <v>10.659197436293571</v>
      </c>
      <c r="T40" s="2">
        <f>-('Etude équilibre'!$C$3+'Etude équilibre'!$C$4*$M$3)*COS(P40*PI()/180)</f>
        <v>-9.6301520031466907</v>
      </c>
      <c r="U40" s="2">
        <f t="shared" si="8"/>
        <v>1.0290454331468801</v>
      </c>
      <c r="V40" s="2">
        <f t="shared" si="6"/>
        <v>2.6263982291638581</v>
      </c>
    </row>
    <row r="41" spans="1:22" x14ac:dyDescent="0.45">
      <c r="A41" s="4">
        <v>2.62</v>
      </c>
      <c r="B41" s="4">
        <v>66.930000000000007</v>
      </c>
      <c r="N41">
        <f t="shared" si="1"/>
        <v>3.61</v>
      </c>
      <c r="O41">
        <f t="shared" si="2"/>
        <v>2.69</v>
      </c>
      <c r="P41">
        <f t="shared" si="9"/>
        <v>73.77</v>
      </c>
      <c r="Q41" s="6">
        <f t="shared" si="7"/>
        <v>6.999999999999984E-2</v>
      </c>
      <c r="R41" s="2">
        <f t="shared" si="5"/>
        <v>-0.78361721518112715</v>
      </c>
      <c r="S41" s="2">
        <f>'Etude équilibre'!$N$3*(P41-'Etude équilibre'!$N$8)</f>
        <v>10.478550611795511</v>
      </c>
      <c r="T41" s="2">
        <f>-('Etude équilibre'!$C$3+'Etude équilibre'!$C$4*$M$3)*COS(P41*PI()/180)</f>
        <v>-9.3828983379604729</v>
      </c>
      <c r="U41" s="2">
        <f t="shared" si="8"/>
        <v>1.0956522738350376</v>
      </c>
      <c r="V41" s="2">
        <f t="shared" si="6"/>
        <v>-1.3981983200583283</v>
      </c>
    </row>
    <row r="42" spans="1:22" x14ac:dyDescent="0.45">
      <c r="A42" s="4">
        <v>2.69</v>
      </c>
      <c r="B42" s="4">
        <v>67.7</v>
      </c>
      <c r="N42">
        <f t="shared" si="1"/>
        <v>3.68</v>
      </c>
      <c r="O42">
        <f t="shared" si="2"/>
        <v>2.7600000000000002</v>
      </c>
      <c r="P42">
        <f t="shared" si="9"/>
        <v>73.989999999999995</v>
      </c>
      <c r="Q42" s="6">
        <f t="shared" si="7"/>
        <v>7.0000000000000284E-2</v>
      </c>
      <c r="R42" s="2">
        <f t="shared" si="5"/>
        <v>0.81923617950749938</v>
      </c>
      <c r="S42" s="2">
        <f>'Etude équilibre'!$N$3*(P42-'Etude équilibre'!$N$8)</f>
        <v>10.388227199546479</v>
      </c>
      <c r="T42" s="2">
        <f>-('Etude équilibre'!$C$3+'Etude équilibre'!$C$4*$M$3)*COS(P42*PI()/180)</f>
        <v>-9.2590630888568874</v>
      </c>
      <c r="U42" s="2">
        <f t="shared" si="8"/>
        <v>1.129164110689592</v>
      </c>
      <c r="V42" s="2">
        <f t="shared" si="6"/>
        <v>1.3783132861251466</v>
      </c>
    </row>
    <row r="43" spans="1:22" x14ac:dyDescent="0.45">
      <c r="A43" s="4">
        <v>2.76</v>
      </c>
      <c r="B43" s="4">
        <v>68.59</v>
      </c>
      <c r="N43">
        <f t="shared" si="1"/>
        <v>3.75</v>
      </c>
      <c r="O43">
        <f t="shared" si="2"/>
        <v>2.83</v>
      </c>
      <c r="P43">
        <f t="shared" si="9"/>
        <v>74.44</v>
      </c>
      <c r="Q43" s="6">
        <f t="shared" si="7"/>
        <v>6.999999999999984E-2</v>
      </c>
      <c r="R43" s="2">
        <f t="shared" si="5"/>
        <v>-0.85485514383399364</v>
      </c>
      <c r="S43" s="2">
        <f>'Etude équilibre'!$N$3*(P43-'Etude équilibre'!$N$8)</f>
        <v>10.203474765400733</v>
      </c>
      <c r="T43" s="2">
        <f>-('Etude équilibre'!$C$3+'Etude équilibre'!$C$4*$M$3)*COS(P43*PI()/180)</f>
        <v>-9.0053405139900775</v>
      </c>
      <c r="U43" s="2">
        <f t="shared" si="8"/>
        <v>1.1981342514106554</v>
      </c>
      <c r="V43" s="2">
        <f t="shared" si="6"/>
        <v>-1.4015640662078346</v>
      </c>
    </row>
    <row r="44" spans="1:22" x14ac:dyDescent="0.45">
      <c r="A44" s="4">
        <v>2.83</v>
      </c>
      <c r="B44" s="4">
        <v>69.25</v>
      </c>
      <c r="N44">
        <f t="shared" si="1"/>
        <v>3.82</v>
      </c>
      <c r="O44">
        <f t="shared" si="2"/>
        <v>2.9</v>
      </c>
      <c r="P44">
        <f t="shared" si="9"/>
        <v>74.650000000000006</v>
      </c>
      <c r="Q44" s="6">
        <f t="shared" si="7"/>
        <v>6.999999999999984E-2</v>
      </c>
      <c r="R44" s="2">
        <f t="shared" si="5"/>
        <v>0.81923617950750982</v>
      </c>
      <c r="S44" s="2">
        <f>'Etude équilibre'!$N$3*(P44-'Etude équilibre'!$N$8)</f>
        <v>10.117256962799383</v>
      </c>
      <c r="T44" s="2">
        <f>-('Etude équilibre'!$C$3+'Etude équilibre'!$C$4*$M$3)*COS(P44*PI()/180)</f>
        <v>-8.8867455905893635</v>
      </c>
      <c r="U44" s="2">
        <f t="shared" si="8"/>
        <v>1.2305113722100192</v>
      </c>
      <c r="V44" s="2">
        <f t="shared" si="6"/>
        <v>1.5020227414147538</v>
      </c>
    </row>
    <row r="45" spans="1:22" x14ac:dyDescent="0.45">
      <c r="A45" s="4">
        <v>2.9</v>
      </c>
      <c r="B45" s="4">
        <v>69.8</v>
      </c>
      <c r="N45">
        <f t="shared" si="1"/>
        <v>3.89</v>
      </c>
      <c r="O45">
        <f t="shared" si="2"/>
        <v>2.97</v>
      </c>
      <c r="P45">
        <f t="shared" si="9"/>
        <v>75.09</v>
      </c>
      <c r="Q45" s="6">
        <f t="shared" si="7"/>
        <v>7.0000000000000284E-2</v>
      </c>
      <c r="R45" s="2">
        <f t="shared" si="5"/>
        <v>0</v>
      </c>
      <c r="S45" s="2">
        <f>'Etude équilibre'!$N$3*(P45-'Etude équilibre'!$N$8)</f>
        <v>9.9366101383013206</v>
      </c>
      <c r="T45" s="2">
        <f>-('Etude équilibre'!$C$3+'Etude équilibre'!$C$4*$M$3)*COS(P45*PI()/180)</f>
        <v>-8.6378757683393008</v>
      </c>
      <c r="U45" s="2">
        <f t="shared" si="8"/>
        <v>1.2987343699620197</v>
      </c>
      <c r="V45" s="2" t="e">
        <f t="shared" si="6"/>
        <v>#DIV/0!</v>
      </c>
    </row>
    <row r="46" spans="1:22" x14ac:dyDescent="0.45">
      <c r="A46" s="4">
        <v>2.97</v>
      </c>
      <c r="B46" s="4">
        <v>70.36</v>
      </c>
      <c r="N46">
        <f t="shared" si="1"/>
        <v>3.96</v>
      </c>
      <c r="O46">
        <f t="shared" si="2"/>
        <v>3.04</v>
      </c>
      <c r="P46">
        <f t="shared" si="9"/>
        <v>75.53</v>
      </c>
      <c r="Q46" s="6">
        <f t="shared" si="7"/>
        <v>6.999999999999984E-2</v>
      </c>
      <c r="R46" s="2">
        <f t="shared" si="5"/>
        <v>3.561896432638266E-2</v>
      </c>
      <c r="S46" s="2">
        <f>'Etude équilibre'!$N$3*(P46-'Etude équilibre'!$N$8)</f>
        <v>9.7559633138032602</v>
      </c>
      <c r="T46" s="2">
        <f>-('Etude équilibre'!$C$3+'Etude équilibre'!$C$4*$M$3)*COS(P46*PI()/180)</f>
        <v>-8.3884965390904647</v>
      </c>
      <c r="U46" s="2">
        <f t="shared" si="8"/>
        <v>1.3674667747127955</v>
      </c>
      <c r="V46" s="2">
        <f t="shared" si="6"/>
        <v>38.391536659585711</v>
      </c>
    </row>
    <row r="47" spans="1:22" x14ac:dyDescent="0.45">
      <c r="A47" s="4">
        <v>3.04</v>
      </c>
      <c r="B47" s="4">
        <v>70.790000000000006</v>
      </c>
      <c r="N47">
        <f t="shared" si="1"/>
        <v>4.03</v>
      </c>
      <c r="O47">
        <f t="shared" si="2"/>
        <v>3.1100000000000003</v>
      </c>
      <c r="P47">
        <f t="shared" si="9"/>
        <v>75.98</v>
      </c>
      <c r="Q47" s="6">
        <f t="shared" si="7"/>
        <v>7.0000000000000284E-2</v>
      </c>
      <c r="R47" s="2">
        <f t="shared" si="5"/>
        <v>-3.561896432648344E-2</v>
      </c>
      <c r="S47" s="2">
        <f>'Etude équilibre'!$N$3*(P47-'Etude équilibre'!$N$8)</f>
        <v>9.5712108796575137</v>
      </c>
      <c r="T47" s="2">
        <f>-('Etude équilibre'!$C$3+'Etude équilibre'!$C$4*$M$3)*COS(P47*PI()/180)</f>
        <v>-8.1329380227617722</v>
      </c>
      <c r="U47" s="2">
        <f t="shared" si="8"/>
        <v>1.4382728568957415</v>
      </c>
      <c r="V47" s="2">
        <f t="shared" si="6"/>
        <v>-40.379412599213495</v>
      </c>
    </row>
    <row r="48" spans="1:22" x14ac:dyDescent="0.45">
      <c r="A48" s="4">
        <v>3.11</v>
      </c>
      <c r="B48" s="4">
        <v>71.239999999999995</v>
      </c>
      <c r="N48">
        <f t="shared" si="1"/>
        <v>4.0999999999999996</v>
      </c>
      <c r="O48">
        <f t="shared" si="2"/>
        <v>3.1799999999999997</v>
      </c>
      <c r="P48">
        <f t="shared" si="9"/>
        <v>76.42</v>
      </c>
      <c r="Q48" s="6">
        <f t="shared" si="7"/>
        <v>6.9999999999999396E-2</v>
      </c>
      <c r="R48" s="2">
        <f t="shared" si="5"/>
        <v>0.35618964326413477</v>
      </c>
      <c r="S48" s="2">
        <f>'Etude équilibre'!$N$3*(P48-'Etude équilibre'!$N$8)</f>
        <v>9.3905640551594534</v>
      </c>
      <c r="T48" s="2">
        <f>-('Etude équilibre'!$C$3+'Etude équilibre'!$C$4*$M$3)*COS(P48*PI()/180)</f>
        <v>-7.8825733923000829</v>
      </c>
      <c r="U48" s="2">
        <f t="shared" si="8"/>
        <v>1.5079906628593704</v>
      </c>
      <c r="V48" s="2">
        <f t="shared" si="6"/>
        <v>4.2336735258220575</v>
      </c>
    </row>
    <row r="49" spans="1:22" x14ac:dyDescent="0.45">
      <c r="A49" s="4">
        <v>3.19</v>
      </c>
      <c r="B49" s="4">
        <v>71.67</v>
      </c>
      <c r="N49">
        <f t="shared" si="1"/>
        <v>4.17</v>
      </c>
      <c r="O49">
        <f t="shared" si="2"/>
        <v>3.25</v>
      </c>
      <c r="P49">
        <f t="shared" si="9"/>
        <v>76.959999999999994</v>
      </c>
      <c r="Q49" s="6">
        <f t="shared" si="7"/>
        <v>7.0000000000000284E-2</v>
      </c>
      <c r="R49" s="2">
        <f t="shared" si="5"/>
        <v>0.53428446489623926</v>
      </c>
      <c r="S49" s="2">
        <f>'Etude équilibre'!$N$3*(P49-'Etude équilibre'!$N$8)</f>
        <v>9.1688611341845618</v>
      </c>
      <c r="T49" s="2">
        <f>-('Etude équilibre'!$C$3+'Etude équilibre'!$C$4*$M$3)*COS(P49*PI()/180)</f>
        <v>-7.57467389429039</v>
      </c>
      <c r="U49" s="2">
        <f t="shared" si="8"/>
        <v>1.5941872398941719</v>
      </c>
      <c r="V49" s="2">
        <f t="shared" si="6"/>
        <v>2.9837798862517388</v>
      </c>
    </row>
    <row r="50" spans="1:22" x14ac:dyDescent="0.45">
      <c r="A50" s="4">
        <v>3.26</v>
      </c>
      <c r="B50" s="4">
        <v>72.010000000000005</v>
      </c>
      <c r="N50">
        <f t="shared" si="1"/>
        <v>4.24</v>
      </c>
      <c r="O50">
        <f t="shared" si="2"/>
        <v>3.3200000000000003</v>
      </c>
      <c r="P50">
        <f t="shared" si="9"/>
        <v>77.650000000000006</v>
      </c>
      <c r="Q50" s="6">
        <f t="shared" si="7"/>
        <v>7.0000000000000284E-2</v>
      </c>
      <c r="R50" s="2">
        <f t="shared" si="5"/>
        <v>-0.53428446489634052</v>
      </c>
      <c r="S50" s="2">
        <f>'Etude équilibre'!$N$3*(P50-'Etude équilibre'!$N$8)</f>
        <v>8.8855740684944138</v>
      </c>
      <c r="T50" s="2">
        <f>-('Etude équilibre'!$C$3+'Etude équilibre'!$C$4*$M$3)*COS(P50*PI()/180)</f>
        <v>-7.180271321337254</v>
      </c>
      <c r="U50" s="2">
        <f t="shared" si="8"/>
        <v>1.7053027471571598</v>
      </c>
      <c r="V50" s="2">
        <f t="shared" si="6"/>
        <v>-3.1917505733355265</v>
      </c>
    </row>
    <row r="51" spans="1:22" x14ac:dyDescent="0.45">
      <c r="A51" s="4">
        <v>3.33</v>
      </c>
      <c r="B51" s="4">
        <v>72.33</v>
      </c>
      <c r="N51">
        <f t="shared" si="1"/>
        <v>4.3099999999999996</v>
      </c>
      <c r="O51">
        <f t="shared" si="2"/>
        <v>3.3899999999999997</v>
      </c>
      <c r="P51">
        <f t="shared" si="9"/>
        <v>78.19</v>
      </c>
      <c r="Q51" s="6">
        <f t="shared" si="7"/>
        <v>6.9999999999999396E-2</v>
      </c>
      <c r="R51" s="2">
        <f t="shared" si="5"/>
        <v>1.2466637514246235</v>
      </c>
      <c r="S51" s="2">
        <f>'Etude équilibre'!$N$3*(P51-'Etude équilibre'!$N$8)</f>
        <v>8.663871147519524</v>
      </c>
      <c r="T51" s="2">
        <f>-('Etude équilibre'!$C$3+'Etude équilibre'!$C$4*$M$3)*COS(P51*PI()/180)</f>
        <v>-6.8708791693643212</v>
      </c>
      <c r="U51" s="2">
        <f t="shared" si="8"/>
        <v>1.7929919781552028</v>
      </c>
      <c r="V51" s="2">
        <f t="shared" si="6"/>
        <v>1.4382322226873634</v>
      </c>
    </row>
    <row r="52" spans="1:22" x14ac:dyDescent="0.45">
      <c r="A52" s="4">
        <v>3.39</v>
      </c>
      <c r="B52" s="4">
        <v>72.680000000000007</v>
      </c>
      <c r="N52">
        <f t="shared" si="1"/>
        <v>4.3899999999999997</v>
      </c>
      <c r="O52">
        <f t="shared" si="2"/>
        <v>3.4699999999999998</v>
      </c>
      <c r="P52">
        <f t="shared" si="9"/>
        <v>79.08</v>
      </c>
      <c r="Q52" s="6">
        <f t="shared" si="7"/>
        <v>8.0000000000000071E-2</v>
      </c>
      <c r="R52" s="2">
        <f t="shared" si="5"/>
        <v>-0.32724923474894857</v>
      </c>
      <c r="S52" s="2">
        <f>'Etude équilibre'!$N$3*(P52-'Etude équilibre'!$N$8)</f>
        <v>8.2984718888757154</v>
      </c>
      <c r="T52" s="2">
        <f>-('Etude équilibre'!$C$3+'Etude équilibre'!$C$4*$M$3)*COS(P52*PI()/180)</f>
        <v>-6.3596361835863018</v>
      </c>
      <c r="U52" s="2">
        <f t="shared" si="8"/>
        <v>1.9388357052894136</v>
      </c>
      <c r="V52" s="2">
        <f t="shared" si="6"/>
        <v>-5.9246454977253178</v>
      </c>
    </row>
    <row r="53" spans="1:22" x14ac:dyDescent="0.45">
      <c r="A53" s="4">
        <v>3.47</v>
      </c>
      <c r="B53" s="4">
        <v>73</v>
      </c>
      <c r="N53">
        <f t="shared" si="1"/>
        <v>4.46</v>
      </c>
      <c r="O53">
        <f t="shared" si="2"/>
        <v>3.54</v>
      </c>
      <c r="P53">
        <f t="shared" si="9"/>
        <v>79.849999999999994</v>
      </c>
      <c r="Q53" s="6">
        <f t="shared" si="7"/>
        <v>7.0000000000000284E-2</v>
      </c>
      <c r="R53" s="2">
        <f t="shared" si="5"/>
        <v>0.81923617950760064</v>
      </c>
      <c r="S53" s="2">
        <f>'Etude équilibre'!$N$3*(P53-'Etude équilibre'!$N$8)</f>
        <v>7.9823399460041093</v>
      </c>
      <c r="T53" s="2">
        <f>-('Etude équilibre'!$C$3+'Etude équilibre'!$C$4*$M$3)*COS(P53*PI()/180)</f>
        <v>-5.9160822780181963</v>
      </c>
      <c r="U53" s="2">
        <f t="shared" si="8"/>
        <v>2.066257667985913</v>
      </c>
      <c r="V53" s="2">
        <f t="shared" si="6"/>
        <v>2.5221758018888165</v>
      </c>
    </row>
    <row r="54" spans="1:22" x14ac:dyDescent="0.45">
      <c r="A54" s="4">
        <v>3.54</v>
      </c>
      <c r="B54" s="4">
        <v>73.33</v>
      </c>
      <c r="N54">
        <f t="shared" si="1"/>
        <v>4.53</v>
      </c>
      <c r="O54">
        <f t="shared" si="2"/>
        <v>3.6100000000000003</v>
      </c>
      <c r="P54">
        <f t="shared" si="9"/>
        <v>80.849999999999994</v>
      </c>
      <c r="Q54" s="6">
        <f t="shared" si="7"/>
        <v>7.0000000000000284E-2</v>
      </c>
      <c r="R54" s="2">
        <f t="shared" si="5"/>
        <v>0.3918086075906092</v>
      </c>
      <c r="S54" s="2">
        <f>'Etude équilibre'!$N$3*(P54-'Etude équilibre'!$N$8)</f>
        <v>7.571778981235787</v>
      </c>
      <c r="T54" s="2">
        <f>-('Etude équilibre'!$C$3+'Etude équilibre'!$C$4*$M$3)*COS(P54*PI()/180)</f>
        <v>-5.3384553029632595</v>
      </c>
      <c r="U54" s="2">
        <f t="shared" si="8"/>
        <v>2.2333236782725274</v>
      </c>
      <c r="V54" s="2">
        <f t="shared" si="6"/>
        <v>5.7000373013909647</v>
      </c>
    </row>
    <row r="55" spans="1:22" x14ac:dyDescent="0.45">
      <c r="A55" s="4">
        <v>3.61</v>
      </c>
      <c r="B55" s="4">
        <v>73.77</v>
      </c>
      <c r="N55">
        <f t="shared" si="1"/>
        <v>4.5999999999999996</v>
      </c>
      <c r="O55">
        <f t="shared" si="2"/>
        <v>3.6799999999999997</v>
      </c>
      <c r="P55">
        <f t="shared" si="9"/>
        <v>81.96</v>
      </c>
      <c r="Q55" s="6">
        <f t="shared" si="7"/>
        <v>6.9999999999999396E-2</v>
      </c>
      <c r="R55" s="2">
        <f t="shared" si="5"/>
        <v>0.32057067893775165</v>
      </c>
      <c r="S55" s="2">
        <f>'Etude équilibre'!$N$3*(P55-'Etude équilibre'!$N$8)</f>
        <v>7.1160563103429491</v>
      </c>
      <c r="T55" s="2">
        <f>-('Etude équilibre'!$C$3+'Etude équilibre'!$C$4*$M$3)*COS(P55*PI()/180)</f>
        <v>-4.6953926352338673</v>
      </c>
      <c r="U55" s="2">
        <f t="shared" si="8"/>
        <v>2.4206636751090818</v>
      </c>
      <c r="V55" s="2">
        <f t="shared" si="6"/>
        <v>7.5511075533490253</v>
      </c>
    </row>
    <row r="56" spans="1:22" x14ac:dyDescent="0.45">
      <c r="A56" s="4">
        <v>3.68</v>
      </c>
      <c r="B56" s="4">
        <v>73.989999999999995</v>
      </c>
      <c r="N56">
        <f t="shared" si="1"/>
        <v>4.67</v>
      </c>
      <c r="O56">
        <f t="shared" si="2"/>
        <v>3.75</v>
      </c>
      <c r="P56">
        <f t="shared" si="9"/>
        <v>83.16</v>
      </c>
      <c r="Q56" s="6">
        <f t="shared" si="7"/>
        <v>7.0000000000000284E-2</v>
      </c>
      <c r="R56" s="2">
        <f t="shared" si="5"/>
        <v>0.46304653624337366</v>
      </c>
      <c r="S56" s="2">
        <f>'Etude équilibre'!$N$3*(P56-'Etude équilibre'!$N$8)</f>
        <v>6.6233831526209608</v>
      </c>
      <c r="T56" s="2">
        <f>-('Etude équilibre'!$C$3+'Etude équilibre'!$C$4*$M$3)*COS(P56*PI()/180)</f>
        <v>-3.9982147731475055</v>
      </c>
      <c r="U56" s="2">
        <f t="shared" si="8"/>
        <v>2.6251683794734553</v>
      </c>
      <c r="V56" s="2">
        <f t="shared" si="6"/>
        <v>5.6693402800743273</v>
      </c>
    </row>
    <row r="57" spans="1:22" x14ac:dyDescent="0.45">
      <c r="A57" s="4">
        <v>3.75</v>
      </c>
      <c r="B57" s="4">
        <v>74.44</v>
      </c>
      <c r="N57">
        <f t="shared" si="1"/>
        <v>4.74</v>
      </c>
      <c r="O57">
        <f t="shared" si="2"/>
        <v>3.8200000000000003</v>
      </c>
      <c r="P57">
        <f t="shared" si="9"/>
        <v>84.49</v>
      </c>
      <c r="Q57" s="6">
        <f t="shared" si="7"/>
        <v>7.0000000000000284E-2</v>
      </c>
      <c r="R57" s="2">
        <f t="shared" si="5"/>
        <v>3.918086075905586</v>
      </c>
      <c r="S57" s="2">
        <f>'Etude équilibre'!$N$3*(P57-'Etude équilibre'!$N$8)</f>
        <v>6.0773370694790927</v>
      </c>
      <c r="T57" s="2">
        <f>-('Etude équilibre'!$C$3+'Etude équilibre'!$C$4*$M$3)*COS(P57*PI()/180)</f>
        <v>-3.2234732131172379</v>
      </c>
      <c r="U57" s="2">
        <f t="shared" si="8"/>
        <v>2.8538638563618548</v>
      </c>
      <c r="V57" s="2">
        <f t="shared" si="6"/>
        <v>0.72838212358625687</v>
      </c>
    </row>
    <row r="58" spans="1:22" x14ac:dyDescent="0.45">
      <c r="A58" s="4">
        <v>3.82</v>
      </c>
      <c r="B58" s="4">
        <v>74.650000000000006</v>
      </c>
      <c r="N58">
        <f t="shared" si="1"/>
        <v>4.84</v>
      </c>
      <c r="O58">
        <f t="shared" si="2"/>
        <v>3.92</v>
      </c>
      <c r="P58">
        <f t="shared" si="9"/>
        <v>86.92</v>
      </c>
      <c r="Q58" s="6">
        <f t="shared" si="7"/>
        <v>9.9999999999999645E-2</v>
      </c>
      <c r="R58" s="2">
        <f t="shared" si="5"/>
        <v>-1.3439035240356612</v>
      </c>
      <c r="S58" s="2">
        <f>'Etude équilibre'!$N$3*(P58-'Etude équilibre'!$N$8)</f>
        <v>5.0796739250920657</v>
      </c>
      <c r="T58" s="2">
        <f>-('Etude équilibre'!$C$3+'Etude équilibre'!$C$4*$M$3)*COS(P58*PI()/180)</f>
        <v>-1.8037801885141465</v>
      </c>
      <c r="U58" s="2">
        <f t="shared" si="8"/>
        <v>3.2758937365779195</v>
      </c>
      <c r="V58" s="2">
        <f t="shared" si="6"/>
        <v>-2.4375959121980784</v>
      </c>
    </row>
    <row r="59" spans="1:22" x14ac:dyDescent="0.45">
      <c r="A59" s="4">
        <v>3.89</v>
      </c>
      <c r="B59" s="4">
        <v>75.09</v>
      </c>
      <c r="N59">
        <f t="shared" si="1"/>
        <v>4.91</v>
      </c>
      <c r="O59">
        <f t="shared" si="2"/>
        <v>3.99</v>
      </c>
      <c r="P59">
        <f t="shared" si="9"/>
        <v>88.58</v>
      </c>
      <c r="Q59" s="6">
        <f t="shared" si="7"/>
        <v>7.0000000000000284E-2</v>
      </c>
      <c r="R59" s="2">
        <f t="shared" si="5"/>
        <v>0.32057067893774355</v>
      </c>
      <c r="S59" s="2">
        <f>'Etude équilibre'!$N$3*(P59-'Etude équilibre'!$N$8)</f>
        <v>4.3981427235766519</v>
      </c>
      <c r="T59" s="2">
        <f>-('Etude équilibre'!$C$3+'Etude équilibre'!$C$4*$M$3)*COS(P59*PI()/180)</f>
        <v>-0.83192842884353635</v>
      </c>
      <c r="U59" s="2">
        <f t="shared" si="8"/>
        <v>3.5662142947331157</v>
      </c>
      <c r="V59" s="2">
        <f t="shared" si="6"/>
        <v>11.124580409382022</v>
      </c>
    </row>
    <row r="60" spans="1:22" x14ac:dyDescent="0.45">
      <c r="A60" s="4">
        <v>3.96</v>
      </c>
      <c r="B60" s="4">
        <v>75.53</v>
      </c>
      <c r="N60">
        <f t="shared" si="1"/>
        <v>4.9800000000000004</v>
      </c>
      <c r="O60">
        <f t="shared" si="2"/>
        <v>4.0600000000000005</v>
      </c>
      <c r="P60">
        <f t="shared" si="9"/>
        <v>90.33</v>
      </c>
      <c r="Q60" s="6">
        <f t="shared" si="7"/>
        <v>7.0000000000000284E-2</v>
      </c>
      <c r="R60" s="2">
        <f t="shared" si="5"/>
        <v>2.0658999309320913</v>
      </c>
      <c r="S60" s="2">
        <f>'Etude équilibre'!$N$3*(P60-'Etude équilibre'!$N$8)</f>
        <v>3.6796610352320873</v>
      </c>
      <c r="T60" s="2">
        <f>-('Etude équilibre'!$C$3+'Etude équilibre'!$C$4*$M$3)*COS(P60*PI()/180)</f>
        <v>0.19335420443236867</v>
      </c>
      <c r="U60" s="2">
        <f t="shared" si="8"/>
        <v>3.8730152396644559</v>
      </c>
      <c r="V60" s="2">
        <f t="shared" si="6"/>
        <v>1.8747351610186809</v>
      </c>
    </row>
    <row r="61" spans="1:22" x14ac:dyDescent="0.45">
      <c r="A61" s="4">
        <v>4.03</v>
      </c>
      <c r="B61" s="4">
        <v>75.98</v>
      </c>
      <c r="N61">
        <f t="shared" si="1"/>
        <v>5.05</v>
      </c>
      <c r="O61">
        <f t="shared" si="2"/>
        <v>4.13</v>
      </c>
      <c r="P61">
        <f t="shared" si="9"/>
        <v>92.66</v>
      </c>
      <c r="Q61" s="3"/>
      <c r="R61" s="3"/>
      <c r="S61" s="2">
        <f>'Etude équilibre'!$N$3*(P61-'Etude équilibre'!$N$8)</f>
        <v>2.7230539873218964</v>
      </c>
      <c r="T61" s="2">
        <f>-('Etude équilibre'!$C$3+'Etude équilibre'!$C$4*$M$3)*COS(P61*PI()/180)</f>
        <v>1.5580008751628054</v>
      </c>
      <c r="U61" s="2">
        <f t="shared" si="8"/>
        <v>4.2810548624847016</v>
      </c>
      <c r="V61" s="5"/>
    </row>
    <row r="62" spans="1:22" x14ac:dyDescent="0.45">
      <c r="A62" s="4">
        <v>4.0999999999999996</v>
      </c>
      <c r="B62" s="4">
        <v>76.42</v>
      </c>
    </row>
    <row r="63" spans="1:22" x14ac:dyDescent="0.45">
      <c r="A63" s="4">
        <v>4.17</v>
      </c>
      <c r="B63" s="4">
        <v>76.959999999999994</v>
      </c>
    </row>
    <row r="64" spans="1:22" x14ac:dyDescent="0.45">
      <c r="A64" s="4">
        <v>4.24</v>
      </c>
      <c r="B64" s="4">
        <v>77.650000000000006</v>
      </c>
    </row>
    <row r="65" spans="1:2" x14ac:dyDescent="0.45">
      <c r="A65" s="4">
        <v>4.3099999999999996</v>
      </c>
      <c r="B65" s="4">
        <v>78.19</v>
      </c>
    </row>
    <row r="66" spans="1:2" x14ac:dyDescent="0.45">
      <c r="A66" s="4">
        <v>4.3899999999999997</v>
      </c>
      <c r="B66" s="4">
        <v>79.08</v>
      </c>
    </row>
    <row r="67" spans="1:2" x14ac:dyDescent="0.45">
      <c r="A67" s="4">
        <v>4.46</v>
      </c>
      <c r="B67" s="4">
        <v>79.849999999999994</v>
      </c>
    </row>
    <row r="68" spans="1:2" x14ac:dyDescent="0.45">
      <c r="A68" s="4">
        <v>4.53</v>
      </c>
      <c r="B68" s="4">
        <v>80.849999999999994</v>
      </c>
    </row>
    <row r="69" spans="1:2" x14ac:dyDescent="0.45">
      <c r="A69" s="4">
        <v>4.5999999999999996</v>
      </c>
      <c r="B69" s="4">
        <v>81.96</v>
      </c>
    </row>
    <row r="70" spans="1:2" x14ac:dyDescent="0.45">
      <c r="A70" s="4">
        <v>4.67</v>
      </c>
      <c r="B70" s="4">
        <v>83.16</v>
      </c>
    </row>
    <row r="71" spans="1:2" x14ac:dyDescent="0.45">
      <c r="A71" s="4">
        <v>4.74</v>
      </c>
      <c r="B71" s="4">
        <v>84.49</v>
      </c>
    </row>
    <row r="72" spans="1:2" x14ac:dyDescent="0.45">
      <c r="A72" s="4">
        <v>4.84</v>
      </c>
      <c r="B72" s="4">
        <v>86.92</v>
      </c>
    </row>
    <row r="73" spans="1:2" x14ac:dyDescent="0.45">
      <c r="A73" s="4">
        <v>4.91</v>
      </c>
      <c r="B73" s="4">
        <v>88.58</v>
      </c>
    </row>
    <row r="74" spans="1:2" x14ac:dyDescent="0.45">
      <c r="A74" s="4">
        <v>4.9800000000000004</v>
      </c>
      <c r="B74" s="4">
        <v>90.33</v>
      </c>
    </row>
    <row r="75" spans="1:2" x14ac:dyDescent="0.45">
      <c r="A75" s="4">
        <v>5.05</v>
      </c>
      <c r="B75" s="4">
        <v>92.66</v>
      </c>
    </row>
    <row r="76" spans="1:2" x14ac:dyDescent="0.45">
      <c r="A76">
        <v>5.12</v>
      </c>
      <c r="B76">
        <v>100.22</v>
      </c>
    </row>
    <row r="77" spans="1:2" x14ac:dyDescent="0.45">
      <c r="A77">
        <v>5.19</v>
      </c>
      <c r="B77">
        <v>100.22</v>
      </c>
    </row>
    <row r="78" spans="1:2" x14ac:dyDescent="0.45">
      <c r="A78">
        <v>5.25</v>
      </c>
      <c r="B78">
        <v>100.22</v>
      </c>
    </row>
    <row r="79" spans="1:2" x14ac:dyDescent="0.45">
      <c r="A79">
        <v>5.32</v>
      </c>
      <c r="B79">
        <v>100.22</v>
      </c>
    </row>
    <row r="80" spans="1:2" x14ac:dyDescent="0.45">
      <c r="A80">
        <v>5.39</v>
      </c>
      <c r="B80">
        <v>100.22</v>
      </c>
    </row>
    <row r="81" spans="1:2" x14ac:dyDescent="0.45">
      <c r="A81">
        <v>5.46</v>
      </c>
      <c r="B81">
        <v>100.22</v>
      </c>
    </row>
    <row r="82" spans="1:2" x14ac:dyDescent="0.45">
      <c r="A82">
        <v>5.53</v>
      </c>
      <c r="B82">
        <v>100.22</v>
      </c>
    </row>
    <row r="83" spans="1:2" x14ac:dyDescent="0.45">
      <c r="A83">
        <v>5.59</v>
      </c>
      <c r="B83">
        <v>100.22</v>
      </c>
    </row>
    <row r="84" spans="1:2" x14ac:dyDescent="0.45">
      <c r="A84">
        <v>5.66</v>
      </c>
      <c r="B84">
        <v>100.22</v>
      </c>
    </row>
    <row r="85" spans="1:2" x14ac:dyDescent="0.45">
      <c r="A85">
        <v>5.73</v>
      </c>
      <c r="B85">
        <v>100.22</v>
      </c>
    </row>
    <row r="86" spans="1:2" x14ac:dyDescent="0.45">
      <c r="A86">
        <v>5.8</v>
      </c>
      <c r="B86">
        <v>100.22</v>
      </c>
    </row>
    <row r="87" spans="1:2" x14ac:dyDescent="0.45">
      <c r="A87">
        <v>5.87</v>
      </c>
      <c r="B87">
        <v>100.22</v>
      </c>
    </row>
    <row r="88" spans="1:2" x14ac:dyDescent="0.45">
      <c r="A88">
        <v>5.93</v>
      </c>
      <c r="B88">
        <v>100.22</v>
      </c>
    </row>
    <row r="89" spans="1:2" x14ac:dyDescent="0.45">
      <c r="A89">
        <v>6</v>
      </c>
      <c r="B89">
        <v>100.22</v>
      </c>
    </row>
    <row r="90" spans="1:2" x14ac:dyDescent="0.45">
      <c r="A90">
        <v>6.07</v>
      </c>
      <c r="B90">
        <v>100.22</v>
      </c>
    </row>
    <row r="91" spans="1:2" x14ac:dyDescent="0.45">
      <c r="A91">
        <v>6.14</v>
      </c>
      <c r="B91">
        <v>100.22</v>
      </c>
    </row>
    <row r="92" spans="1:2" x14ac:dyDescent="0.45">
      <c r="A92">
        <v>6.21</v>
      </c>
      <c r="B92">
        <v>100.22</v>
      </c>
    </row>
    <row r="93" spans="1:2" x14ac:dyDescent="0.45">
      <c r="A93">
        <v>6.27</v>
      </c>
      <c r="B93">
        <v>100.22</v>
      </c>
    </row>
    <row r="94" spans="1:2" x14ac:dyDescent="0.45">
      <c r="A94">
        <v>6.34</v>
      </c>
      <c r="B94">
        <v>100.22</v>
      </c>
    </row>
    <row r="95" spans="1:2" x14ac:dyDescent="0.45">
      <c r="A95">
        <v>6.41</v>
      </c>
      <c r="B95">
        <v>100.22</v>
      </c>
    </row>
    <row r="96" spans="1:2" x14ac:dyDescent="0.45">
      <c r="A96">
        <v>6.48</v>
      </c>
      <c r="B96">
        <v>100.22</v>
      </c>
    </row>
    <row r="97" spans="1:2" x14ac:dyDescent="0.45">
      <c r="A97">
        <v>6.55</v>
      </c>
      <c r="B97">
        <v>100.22</v>
      </c>
    </row>
    <row r="98" spans="1:2" x14ac:dyDescent="0.45">
      <c r="A98">
        <v>6.62</v>
      </c>
      <c r="B98">
        <v>100.22</v>
      </c>
    </row>
    <row r="99" spans="1:2" x14ac:dyDescent="0.45">
      <c r="A99">
        <v>6.68</v>
      </c>
      <c r="B99">
        <v>97.41</v>
      </c>
    </row>
    <row r="100" spans="1:2" x14ac:dyDescent="0.45">
      <c r="A100">
        <v>6.75</v>
      </c>
      <c r="B100">
        <v>90.66</v>
      </c>
    </row>
    <row r="101" spans="1:2" x14ac:dyDescent="0.45">
      <c r="A101">
        <v>6.82</v>
      </c>
      <c r="B101">
        <v>88.01</v>
      </c>
    </row>
    <row r="102" spans="1:2" x14ac:dyDescent="0.45">
      <c r="A102">
        <v>6.89</v>
      </c>
      <c r="B102">
        <v>84.71</v>
      </c>
    </row>
    <row r="103" spans="1:2" x14ac:dyDescent="0.45">
      <c r="A103">
        <v>6.96</v>
      </c>
      <c r="B103">
        <v>80.400000000000006</v>
      </c>
    </row>
    <row r="104" spans="1:2" x14ac:dyDescent="0.45">
      <c r="A104">
        <v>7.02</v>
      </c>
      <c r="B104">
        <v>75.53</v>
      </c>
    </row>
    <row r="105" spans="1:2" x14ac:dyDescent="0.45">
      <c r="A105">
        <v>7.09</v>
      </c>
      <c r="B105">
        <v>70.569999999999993</v>
      </c>
    </row>
    <row r="106" spans="1:2" x14ac:dyDescent="0.45">
      <c r="A106">
        <v>7.16</v>
      </c>
      <c r="B106">
        <v>65.17</v>
      </c>
    </row>
    <row r="107" spans="1:2" x14ac:dyDescent="0.45">
      <c r="A107">
        <v>7.23</v>
      </c>
      <c r="B107">
        <v>59.97</v>
      </c>
    </row>
    <row r="108" spans="1:2" x14ac:dyDescent="0.45">
      <c r="A108">
        <v>7.3</v>
      </c>
      <c r="B108">
        <v>54.45</v>
      </c>
    </row>
    <row r="109" spans="1:2" x14ac:dyDescent="0.45">
      <c r="A109">
        <v>7.36</v>
      </c>
      <c r="B109">
        <v>48.91</v>
      </c>
    </row>
    <row r="110" spans="1:2" x14ac:dyDescent="0.45">
      <c r="A110">
        <v>7.43</v>
      </c>
      <c r="B110">
        <v>42.85</v>
      </c>
    </row>
    <row r="111" spans="1:2" x14ac:dyDescent="0.45">
      <c r="A111">
        <v>7.5</v>
      </c>
      <c r="B111">
        <v>37.119999999999997</v>
      </c>
    </row>
    <row r="112" spans="1:2" x14ac:dyDescent="0.45">
      <c r="A112">
        <v>7.57</v>
      </c>
      <c r="B112">
        <v>31.15</v>
      </c>
    </row>
    <row r="113" spans="1:2" x14ac:dyDescent="0.45">
      <c r="A113">
        <v>7.64</v>
      </c>
      <c r="B113">
        <v>25.3</v>
      </c>
    </row>
    <row r="114" spans="1:2" x14ac:dyDescent="0.45">
      <c r="A114">
        <v>7.7</v>
      </c>
      <c r="B114">
        <v>19.55</v>
      </c>
    </row>
    <row r="115" spans="1:2" x14ac:dyDescent="0.45">
      <c r="A115">
        <v>7.77</v>
      </c>
      <c r="B115">
        <v>14.36</v>
      </c>
    </row>
    <row r="116" spans="1:2" x14ac:dyDescent="0.45">
      <c r="A116">
        <v>7.84</v>
      </c>
      <c r="B116">
        <v>10.050000000000001</v>
      </c>
    </row>
    <row r="117" spans="1:2" x14ac:dyDescent="0.45">
      <c r="A117">
        <v>7.91</v>
      </c>
      <c r="B117">
        <v>6.84</v>
      </c>
    </row>
    <row r="118" spans="1:2" x14ac:dyDescent="0.45">
      <c r="A118">
        <v>7.98</v>
      </c>
      <c r="B118">
        <v>4.42</v>
      </c>
    </row>
    <row r="119" spans="1:2" x14ac:dyDescent="0.45">
      <c r="A119">
        <v>8.0399999999999991</v>
      </c>
      <c r="B119">
        <v>3.09</v>
      </c>
    </row>
    <row r="120" spans="1:2" x14ac:dyDescent="0.45">
      <c r="A120">
        <v>8.11</v>
      </c>
      <c r="B120">
        <v>1.99</v>
      </c>
    </row>
    <row r="121" spans="1:2" x14ac:dyDescent="0.45">
      <c r="A121">
        <v>8.18</v>
      </c>
      <c r="B121">
        <v>1.1100000000000001</v>
      </c>
    </row>
    <row r="122" spans="1:2" x14ac:dyDescent="0.45">
      <c r="A122">
        <v>8.25</v>
      </c>
      <c r="B122">
        <v>0.33</v>
      </c>
    </row>
    <row r="123" spans="1:2" x14ac:dyDescent="0.45">
      <c r="A123">
        <v>8.32</v>
      </c>
      <c r="B123">
        <v>-0.11</v>
      </c>
    </row>
    <row r="124" spans="1:2" x14ac:dyDescent="0.45">
      <c r="A124">
        <v>8.3800000000000008</v>
      </c>
      <c r="B124">
        <v>-0.44</v>
      </c>
    </row>
    <row r="125" spans="1:2" x14ac:dyDescent="0.45">
      <c r="A125">
        <v>8.4499999999999993</v>
      </c>
      <c r="B125">
        <v>-0.89</v>
      </c>
    </row>
    <row r="126" spans="1:2" x14ac:dyDescent="0.45">
      <c r="A126">
        <v>8.52</v>
      </c>
      <c r="B126">
        <v>-1.32</v>
      </c>
    </row>
    <row r="127" spans="1:2" x14ac:dyDescent="0.45">
      <c r="A127">
        <v>8.59</v>
      </c>
      <c r="B127">
        <v>-1.76</v>
      </c>
    </row>
    <row r="128" spans="1:2" x14ac:dyDescent="0.45">
      <c r="A128">
        <v>8.66</v>
      </c>
      <c r="B128">
        <v>-2.31</v>
      </c>
    </row>
    <row r="129" spans="1:2" x14ac:dyDescent="0.45">
      <c r="A129">
        <v>8.7200000000000006</v>
      </c>
      <c r="B129">
        <v>-2.97</v>
      </c>
    </row>
    <row r="130" spans="1:2" x14ac:dyDescent="0.45">
      <c r="A130">
        <v>8.7899999999999991</v>
      </c>
      <c r="B130">
        <v>-3.52</v>
      </c>
    </row>
    <row r="131" spans="1:2" x14ac:dyDescent="0.45">
      <c r="A131">
        <v>8.86</v>
      </c>
      <c r="B131">
        <v>-4.09</v>
      </c>
    </row>
    <row r="132" spans="1:2" x14ac:dyDescent="0.45">
      <c r="A132">
        <v>8.93</v>
      </c>
      <c r="B132">
        <v>-4.1900000000000004</v>
      </c>
    </row>
    <row r="133" spans="1:2" x14ac:dyDescent="0.45">
      <c r="A133">
        <v>9</v>
      </c>
      <c r="B133">
        <v>-4.1900000000000004</v>
      </c>
    </row>
    <row r="134" spans="1:2" x14ac:dyDescent="0.45">
      <c r="A134">
        <v>9.06</v>
      </c>
      <c r="B134">
        <v>-4.1900000000000004</v>
      </c>
    </row>
    <row r="135" spans="1:2" x14ac:dyDescent="0.45">
      <c r="A135">
        <v>9.1300000000000008</v>
      </c>
      <c r="B135">
        <v>-4.41</v>
      </c>
    </row>
    <row r="136" spans="1:2" x14ac:dyDescent="0.45">
      <c r="A136">
        <v>9.1999999999999993</v>
      </c>
      <c r="B136">
        <v>-4.8600000000000003</v>
      </c>
    </row>
    <row r="137" spans="1:2" x14ac:dyDescent="0.45">
      <c r="A137">
        <v>9.27</v>
      </c>
      <c r="B137">
        <v>-5.18</v>
      </c>
    </row>
    <row r="138" spans="1:2" x14ac:dyDescent="0.45">
      <c r="A138">
        <v>9.34</v>
      </c>
      <c r="B138">
        <v>-5.4</v>
      </c>
    </row>
    <row r="139" spans="1:2" x14ac:dyDescent="0.45">
      <c r="A139">
        <v>9.4</v>
      </c>
      <c r="B139">
        <v>-5.4</v>
      </c>
    </row>
    <row r="140" spans="1:2" x14ac:dyDescent="0.45">
      <c r="A140">
        <v>9.4700000000000006</v>
      </c>
      <c r="B140">
        <v>-5.08</v>
      </c>
    </row>
    <row r="141" spans="1:2" x14ac:dyDescent="0.45">
      <c r="A141">
        <v>9.5399999999999991</v>
      </c>
      <c r="B141">
        <v>-4.96</v>
      </c>
    </row>
    <row r="142" spans="1:2" x14ac:dyDescent="0.45">
      <c r="A142">
        <v>9.61</v>
      </c>
      <c r="B142">
        <v>-4.8600000000000003</v>
      </c>
    </row>
    <row r="143" spans="1:2" x14ac:dyDescent="0.45">
      <c r="A143">
        <v>9.68</v>
      </c>
      <c r="B143">
        <v>-4.8600000000000003</v>
      </c>
    </row>
    <row r="144" spans="1:2" x14ac:dyDescent="0.45">
      <c r="A144">
        <v>9.74</v>
      </c>
      <c r="B144">
        <v>-4.8600000000000003</v>
      </c>
    </row>
    <row r="145" spans="1:2" x14ac:dyDescent="0.45">
      <c r="A145">
        <v>9.81</v>
      </c>
      <c r="B145">
        <v>-4.74</v>
      </c>
    </row>
    <row r="146" spans="1:2" x14ac:dyDescent="0.45">
      <c r="A146">
        <v>9.8800000000000008</v>
      </c>
      <c r="B146">
        <v>-4.51</v>
      </c>
    </row>
    <row r="147" spans="1:2" x14ac:dyDescent="0.45">
      <c r="A147">
        <v>9.9499999999999993</v>
      </c>
      <c r="B147">
        <v>-4.3099999999999996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85" zoomScaleNormal="8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35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-1.88</v>
      </c>
      <c r="M3">
        <f>M2/100</f>
        <v>0.35</v>
      </c>
      <c r="N3">
        <f>A20</f>
        <v>1.1299999999999999</v>
      </c>
      <c r="O3">
        <f>N3-$N$3</f>
        <v>0</v>
      </c>
      <c r="P3">
        <f t="shared" ref="P3:P34" si="0">B20</f>
        <v>-0.99</v>
      </c>
      <c r="Q3" s="3"/>
      <c r="R3" s="3"/>
      <c r="S3" s="2">
        <f>'Etude équilibre'!$N$3*(P3-'Etude équilibre'!$N$8)</f>
        <v>41.172088337875302</v>
      </c>
      <c r="T3" s="2">
        <f>-('Etude équilibre'!$C$3+'Etude équilibre'!$C$4*$M$3)*COS(P3*PI()/180)</f>
        <v>-34.823967092659011</v>
      </c>
      <c r="U3" s="2">
        <f>S3+T3</f>
        <v>6.3481212452162907</v>
      </c>
      <c r="V3" s="5"/>
    </row>
    <row r="4" spans="1:22" x14ac:dyDescent="0.45">
      <c r="A4">
        <v>0</v>
      </c>
      <c r="B4">
        <v>-1.88</v>
      </c>
      <c r="N4">
        <f t="shared" ref="N4:N67" si="1">A21</f>
        <v>1.2</v>
      </c>
      <c r="O4">
        <f t="shared" ref="O4:O67" si="2">N4-$N$3</f>
        <v>7.0000000000000062E-2</v>
      </c>
      <c r="P4">
        <f t="shared" si="0"/>
        <v>0.33</v>
      </c>
      <c r="Q4" s="6">
        <f>N4-N3</f>
        <v>7.0000000000000062E-2</v>
      </c>
      <c r="R4" s="2">
        <f>(P3+P5-2*P4)*(PI()/180)/Q4^2</f>
        <v>3.1344688607245041</v>
      </c>
      <c r="S4" s="2">
        <f>'Etude équilibre'!$N$3*(P4-'Etude équilibre'!$N$8)</f>
        <v>40.630147864381115</v>
      </c>
      <c r="T4" s="2">
        <f>-('Etude équilibre'!$C$3+'Etude équilibre'!$C$4*$M$3)*COS(P4*PI()/180)</f>
        <v>-34.828588493915262</v>
      </c>
      <c r="U4" s="2">
        <f t="shared" ref="U4:U61" si="3">S4+T4</f>
        <v>5.8015593704658528</v>
      </c>
      <c r="V4" s="2">
        <f>U4/R4</f>
        <v>1.8508907340444514</v>
      </c>
    </row>
    <row r="5" spans="1:22" x14ac:dyDescent="0.45">
      <c r="A5">
        <v>7.0000000000000007E-2</v>
      </c>
      <c r="B5">
        <v>-1.88</v>
      </c>
      <c r="N5">
        <f t="shared" si="1"/>
        <v>1.27</v>
      </c>
      <c r="O5">
        <f t="shared" si="2"/>
        <v>0.14000000000000012</v>
      </c>
      <c r="P5">
        <f t="shared" si="0"/>
        <v>2.5299999999999998</v>
      </c>
      <c r="Q5" s="6">
        <f t="shared" ref="Q5:Q60" si="4">N5-N4</f>
        <v>7.0000000000000062E-2</v>
      </c>
      <c r="R5" s="2">
        <f t="shared" ref="R5:R68" si="5">(P4+P6-2*P5)*(PI()/180)/Q5^2</f>
        <v>0.81923617950754257</v>
      </c>
      <c r="S5" s="2">
        <f>'Etude équilibre'!$N$3*(P5-'Etude équilibre'!$N$8)</f>
        <v>39.726913741890804</v>
      </c>
      <c r="T5" s="2">
        <f>-('Etude équilibre'!$C$3+'Etude équilibre'!$C$4*$M$3)*COS(P5*PI()/180)</f>
        <v>-34.795216299683112</v>
      </c>
      <c r="U5" s="2">
        <f t="shared" si="3"/>
        <v>4.9316974422076925</v>
      </c>
      <c r="V5" s="2">
        <f t="shared" ref="V5:V68" si="6">U5/R5</f>
        <v>6.0198726149670581</v>
      </c>
    </row>
    <row r="6" spans="1:22" x14ac:dyDescent="0.45">
      <c r="A6">
        <v>0.14000000000000001</v>
      </c>
      <c r="B6">
        <v>-1.88</v>
      </c>
      <c r="N6">
        <f t="shared" si="1"/>
        <v>1.34</v>
      </c>
      <c r="O6">
        <f t="shared" si="2"/>
        <v>0.21000000000000019</v>
      </c>
      <c r="P6">
        <f t="shared" si="0"/>
        <v>4.96</v>
      </c>
      <c r="Q6" s="6">
        <f t="shared" si="4"/>
        <v>7.0000000000000062E-2</v>
      </c>
      <c r="R6" s="2">
        <f t="shared" si="5"/>
        <v>2.4220895741962072</v>
      </c>
      <c r="S6" s="2">
        <f>'Etude équilibre'!$N$3*(P6-'Etude équilibre'!$N$8)</f>
        <v>38.729250597503786</v>
      </c>
      <c r="T6" s="2">
        <f>-('Etude équilibre'!$C$3+'Etude équilibre'!$C$4*$M$3)*COS(P6*PI()/180)</f>
        <v>-34.698741457329625</v>
      </c>
      <c r="U6" s="2">
        <f t="shared" si="3"/>
        <v>4.0305091401741606</v>
      </c>
      <c r="V6" s="2">
        <f t="shared" si="6"/>
        <v>1.6640627923563571</v>
      </c>
    </row>
    <row r="7" spans="1:22" x14ac:dyDescent="0.45">
      <c r="A7">
        <v>0.21</v>
      </c>
      <c r="B7">
        <v>-1.76</v>
      </c>
      <c r="N7">
        <f t="shared" si="1"/>
        <v>1.41</v>
      </c>
      <c r="O7">
        <f t="shared" si="2"/>
        <v>0.28000000000000003</v>
      </c>
      <c r="P7">
        <f t="shared" si="0"/>
        <v>8.07</v>
      </c>
      <c r="Q7" s="6">
        <f t="shared" si="4"/>
        <v>6.999999999999984E-2</v>
      </c>
      <c r="R7" s="2">
        <f t="shared" si="5"/>
        <v>0.32057067893773494</v>
      </c>
      <c r="S7" s="2">
        <f>'Etude équilibre'!$N$3*(P7-'Etude équilibre'!$N$8)</f>
        <v>37.452405997074301</v>
      </c>
      <c r="T7" s="2">
        <f>-('Etude équilibre'!$C$3+'Etude équilibre'!$C$4*$M$3)*COS(P7*PI()/180)</f>
        <v>-34.48426331990968</v>
      </c>
      <c r="U7" s="2">
        <f t="shared" si="3"/>
        <v>2.9681426771646215</v>
      </c>
      <c r="V7" s="2">
        <f t="shared" si="6"/>
        <v>9.2589337459060932</v>
      </c>
    </row>
    <row r="8" spans="1:22" x14ac:dyDescent="0.45">
      <c r="A8">
        <v>0.28000000000000003</v>
      </c>
      <c r="B8">
        <v>-1.88</v>
      </c>
      <c r="N8">
        <f t="shared" si="1"/>
        <v>1.48</v>
      </c>
      <c r="O8">
        <f t="shared" si="2"/>
        <v>0.35000000000000009</v>
      </c>
      <c r="P8">
        <f t="shared" si="0"/>
        <v>11.27</v>
      </c>
      <c r="Q8" s="6">
        <f t="shared" si="4"/>
        <v>7.0000000000000062E-2</v>
      </c>
      <c r="R8" s="2">
        <f t="shared" si="5"/>
        <v>0.4274275719169815</v>
      </c>
      <c r="S8" s="2">
        <f>'Etude équilibre'!$N$3*(P8-'Etude équilibre'!$N$8)</f>
        <v>36.138610909815668</v>
      </c>
      <c r="T8" s="2">
        <f>-('Etude équilibre'!$C$3+'Etude équilibre'!$C$4*$M$3)*COS(P8*PI()/180)</f>
        <v>-34.157559596101287</v>
      </c>
      <c r="U8" s="2">
        <f t="shared" si="3"/>
        <v>1.9810513137143815</v>
      </c>
      <c r="V8" s="2">
        <f t="shared" si="6"/>
        <v>4.6348234037161218</v>
      </c>
    </row>
    <row r="9" spans="1:22" x14ac:dyDescent="0.45">
      <c r="A9">
        <v>0.35</v>
      </c>
      <c r="B9">
        <v>-1.76</v>
      </c>
      <c r="N9">
        <f t="shared" si="1"/>
        <v>1.55</v>
      </c>
      <c r="O9">
        <f t="shared" si="2"/>
        <v>0.42000000000000015</v>
      </c>
      <c r="P9">
        <f t="shared" si="0"/>
        <v>14.59</v>
      </c>
      <c r="Q9" s="6">
        <f t="shared" si="4"/>
        <v>7.0000000000000062E-2</v>
      </c>
      <c r="R9" s="2">
        <f t="shared" si="5"/>
        <v>0.6767603222018862</v>
      </c>
      <c r="S9" s="2">
        <f>'Etude équilibre'!$N$3*(P9-'Etude équilibre'!$N$8)</f>
        <v>34.775548506784837</v>
      </c>
      <c r="T9" s="2">
        <f>-('Etude équilibre'!$C$3+'Etude équilibre'!$C$4*$M$3)*COS(P9*PI()/180)</f>
        <v>-33.706035290957416</v>
      </c>
      <c r="U9" s="2">
        <f t="shared" si="3"/>
        <v>1.0695132158274205</v>
      </c>
      <c r="V9" s="2">
        <f t="shared" si="6"/>
        <v>1.5803426719044134</v>
      </c>
    </row>
    <row r="10" spans="1:22" x14ac:dyDescent="0.45">
      <c r="A10">
        <v>0.42</v>
      </c>
      <c r="B10">
        <v>-1.88</v>
      </c>
      <c r="N10">
        <f t="shared" si="1"/>
        <v>1.63</v>
      </c>
      <c r="O10">
        <f t="shared" si="2"/>
        <v>0.5</v>
      </c>
      <c r="P10">
        <f t="shared" si="0"/>
        <v>18.100000000000001</v>
      </c>
      <c r="Q10" s="6">
        <f t="shared" si="4"/>
        <v>7.9999999999999849E-2</v>
      </c>
      <c r="R10" s="2">
        <f t="shared" si="5"/>
        <v>-0.46360308256100013</v>
      </c>
      <c r="S10" s="2">
        <f>'Etude équilibre'!$N$3*(P10-'Etude équilibre'!$N$8)</f>
        <v>33.334479520448028</v>
      </c>
      <c r="T10" s="2">
        <f>-('Etude équilibre'!$C$3+'Etude équilibre'!$C$4*$M$3)*COS(P10*PI()/180)</f>
        <v>-33.105670376842767</v>
      </c>
      <c r="U10" s="2">
        <f t="shared" si="3"/>
        <v>0.22880914360526106</v>
      </c>
      <c r="V10" s="2">
        <f t="shared" si="6"/>
        <v>-0.49354534560316415</v>
      </c>
    </row>
    <row r="11" spans="1:22" x14ac:dyDescent="0.45">
      <c r="A11">
        <v>0.49</v>
      </c>
      <c r="B11">
        <v>-1.76</v>
      </c>
      <c r="N11">
        <f t="shared" si="1"/>
        <v>1.7</v>
      </c>
      <c r="O11">
        <f t="shared" si="2"/>
        <v>0.57000000000000006</v>
      </c>
      <c r="P11">
        <f t="shared" si="0"/>
        <v>21.44</v>
      </c>
      <c r="Q11" s="6">
        <f t="shared" si="4"/>
        <v>7.0000000000000062E-2</v>
      </c>
      <c r="R11" s="2">
        <f t="shared" si="5"/>
        <v>-0.49866550056980957</v>
      </c>
      <c r="S11" s="2">
        <f>'Etude équilibre'!$N$3*(P11-'Etude équilibre'!$N$8)</f>
        <v>31.963205898121828</v>
      </c>
      <c r="T11" s="2">
        <f>-('Etude équilibre'!$C$3+'Etude équilibre'!$C$4*$M$3)*COS(P11*PI()/180)</f>
        <v>-32.419017730075048</v>
      </c>
      <c r="U11" s="2">
        <f t="shared" si="3"/>
        <v>-0.45581183195321984</v>
      </c>
      <c r="V11" s="2">
        <f t="shared" si="6"/>
        <v>0.91406329780660145</v>
      </c>
    </row>
    <row r="12" spans="1:22" x14ac:dyDescent="0.45">
      <c r="A12">
        <v>0.56000000000000005</v>
      </c>
      <c r="B12">
        <v>-1.76</v>
      </c>
      <c r="N12">
        <f t="shared" si="1"/>
        <v>1.77</v>
      </c>
      <c r="O12">
        <f t="shared" si="2"/>
        <v>0.64000000000000012</v>
      </c>
      <c r="P12">
        <f t="shared" si="0"/>
        <v>24.64</v>
      </c>
      <c r="Q12" s="6">
        <f t="shared" si="4"/>
        <v>7.0000000000000062E-2</v>
      </c>
      <c r="R12" s="2">
        <f t="shared" si="5"/>
        <v>-0.81923617950755523</v>
      </c>
      <c r="S12" s="2">
        <f>'Etude équilibre'!$N$3*(P12-'Etude équilibre'!$N$8)</f>
        <v>30.649410810863195</v>
      </c>
      <c r="T12" s="2">
        <f>-('Etude équilibre'!$C$3+'Etude équilibre'!$C$4*$M$3)*COS(P12*PI()/180)</f>
        <v>-31.657805814436745</v>
      </c>
      <c r="U12" s="2">
        <f t="shared" si="3"/>
        <v>-1.0083950035735505</v>
      </c>
      <c r="V12" s="2">
        <f t="shared" si="6"/>
        <v>1.2308965702414401</v>
      </c>
    </row>
    <row r="13" spans="1:22" x14ac:dyDescent="0.45">
      <c r="A13">
        <v>0.63</v>
      </c>
      <c r="B13">
        <v>-1.76</v>
      </c>
      <c r="N13">
        <f t="shared" si="1"/>
        <v>1.84</v>
      </c>
      <c r="O13">
        <f t="shared" si="2"/>
        <v>0.71000000000000019</v>
      </c>
      <c r="P13">
        <f t="shared" si="0"/>
        <v>27.61</v>
      </c>
      <c r="Q13" s="6">
        <f t="shared" si="4"/>
        <v>7.0000000000000062E-2</v>
      </c>
      <c r="R13" s="2">
        <f t="shared" si="5"/>
        <v>-1.1398068584452501</v>
      </c>
      <c r="S13" s="2">
        <f>'Etude équilibre'!$N$3*(P13-'Etude équilibre'!$N$8)</f>
        <v>29.430044745501277</v>
      </c>
      <c r="T13" s="2">
        <f>-('Etude équilibre'!$C$3+'Etude équilibre'!$C$4*$M$3)*COS(P13*PI()/180)</f>
        <v>-30.86291496257429</v>
      </c>
      <c r="U13" s="2">
        <f t="shared" si="3"/>
        <v>-1.4328702170730132</v>
      </c>
      <c r="V13" s="2">
        <f t="shared" si="6"/>
        <v>1.2571166829330325</v>
      </c>
    </row>
    <row r="14" spans="1:22" x14ac:dyDescent="0.45">
      <c r="A14">
        <v>0.7</v>
      </c>
      <c r="B14">
        <v>-1.76</v>
      </c>
      <c r="N14">
        <f t="shared" si="1"/>
        <v>1.91</v>
      </c>
      <c r="O14">
        <f t="shared" si="2"/>
        <v>0.78</v>
      </c>
      <c r="P14">
        <f t="shared" si="0"/>
        <v>30.26</v>
      </c>
      <c r="Q14" s="6">
        <f t="shared" si="4"/>
        <v>6.999999999999984E-2</v>
      </c>
      <c r="R14" s="2">
        <f t="shared" si="5"/>
        <v>-0.78361721518115246</v>
      </c>
      <c r="S14" s="2">
        <f>'Etude équilibre'!$N$3*(P14-'Etude équilibre'!$N$8)</f>
        <v>28.34205818886522</v>
      </c>
      <c r="T14" s="2">
        <f>-('Etude équilibre'!$C$3+'Etude équilibre'!$C$4*$M$3)*COS(P14*PI()/180)</f>
        <v>-30.083607548176694</v>
      </c>
      <c r="U14" s="2">
        <f t="shared" si="3"/>
        <v>-1.7415493593114739</v>
      </c>
      <c r="V14" s="2">
        <f t="shared" si="6"/>
        <v>2.2224490804593566</v>
      </c>
    </row>
    <row r="15" spans="1:22" x14ac:dyDescent="0.45">
      <c r="A15">
        <v>0.77</v>
      </c>
      <c r="B15">
        <v>-1.76</v>
      </c>
      <c r="N15">
        <f t="shared" si="1"/>
        <v>1.98</v>
      </c>
      <c r="O15">
        <f t="shared" si="2"/>
        <v>0.85000000000000009</v>
      </c>
      <c r="P15">
        <f t="shared" si="0"/>
        <v>32.69</v>
      </c>
      <c r="Q15" s="6">
        <f t="shared" si="4"/>
        <v>7.0000000000000062E-2</v>
      </c>
      <c r="R15" s="2">
        <f t="shared" si="5"/>
        <v>-1.6028533946886265</v>
      </c>
      <c r="S15" s="2">
        <f>'Etude équilibre'!$N$3*(P15-'Etude équilibre'!$N$8)</f>
        <v>27.344395044478198</v>
      </c>
      <c r="T15" s="2">
        <f>-('Etude équilibre'!$C$3+'Etude équilibre'!$C$4*$M$3)*COS(P15*PI()/180)</f>
        <v>-29.312402455560843</v>
      </c>
      <c r="U15" s="2">
        <f t="shared" si="3"/>
        <v>-1.9680074110826453</v>
      </c>
      <c r="V15" s="2">
        <f t="shared" si="6"/>
        <v>1.227814981459957</v>
      </c>
    </row>
    <row r="16" spans="1:22" x14ac:dyDescent="0.45">
      <c r="A16">
        <v>0.84</v>
      </c>
      <c r="B16">
        <v>-1.76</v>
      </c>
      <c r="N16">
        <f t="shared" si="1"/>
        <v>2.0499999999999998</v>
      </c>
      <c r="O16">
        <f t="shared" si="2"/>
        <v>0.91999999999999993</v>
      </c>
      <c r="P16">
        <f t="shared" si="0"/>
        <v>34.67</v>
      </c>
      <c r="Q16" s="6">
        <f t="shared" si="4"/>
        <v>6.999999999999984E-2</v>
      </c>
      <c r="R16" s="2">
        <f t="shared" si="5"/>
        <v>-0.74799825085474447</v>
      </c>
      <c r="S16" s="2">
        <f>'Etude équilibre'!$N$3*(P16-'Etude équilibre'!$N$8)</f>
        <v>26.531484334236918</v>
      </c>
      <c r="T16" s="2">
        <f>-('Etude équilibre'!$C$3+'Etude équilibre'!$C$4*$M$3)*COS(P16*PI()/180)</f>
        <v>-28.644969177167212</v>
      </c>
      <c r="U16" s="2">
        <f t="shared" si="3"/>
        <v>-2.1134848429302941</v>
      </c>
      <c r="V16" s="2">
        <f t="shared" si="6"/>
        <v>2.8255211031779761</v>
      </c>
    </row>
    <row r="17" spans="1:22" x14ac:dyDescent="0.45">
      <c r="A17">
        <v>0.92</v>
      </c>
      <c r="B17">
        <v>-1.76</v>
      </c>
      <c r="N17">
        <f t="shared" si="1"/>
        <v>2.12</v>
      </c>
      <c r="O17">
        <f t="shared" si="2"/>
        <v>0.99000000000000021</v>
      </c>
      <c r="P17">
        <f t="shared" si="0"/>
        <v>36.44</v>
      </c>
      <c r="Q17" s="6">
        <f t="shared" si="4"/>
        <v>7.0000000000000284E-2</v>
      </c>
      <c r="R17" s="2">
        <f t="shared" si="5"/>
        <v>-1.5316154660358015</v>
      </c>
      <c r="S17" s="2">
        <f>'Etude équilibre'!$N$3*(P17-'Etude équilibre'!$N$8)</f>
        <v>25.804791426596989</v>
      </c>
      <c r="T17" s="2">
        <f>-('Etude équilibre'!$C$3+'Etude équilibre'!$C$4*$M$3)*COS(P17*PI()/180)</f>
        <v>-28.019343812671245</v>
      </c>
      <c r="U17" s="2">
        <f t="shared" si="3"/>
        <v>-2.2145523860742564</v>
      </c>
      <c r="V17" s="2">
        <f t="shared" si="6"/>
        <v>1.4458931991631452</v>
      </c>
    </row>
    <row r="18" spans="1:22" x14ac:dyDescent="0.45">
      <c r="A18">
        <v>0.99</v>
      </c>
      <c r="B18">
        <v>-1.76</v>
      </c>
      <c r="N18">
        <f t="shared" si="1"/>
        <v>2.19</v>
      </c>
      <c r="O18">
        <f t="shared" si="2"/>
        <v>1.06</v>
      </c>
      <c r="P18">
        <f t="shared" si="0"/>
        <v>37.78</v>
      </c>
      <c r="Q18" s="6">
        <f t="shared" si="4"/>
        <v>6.999999999999984E-2</v>
      </c>
      <c r="R18" s="2">
        <f t="shared" si="5"/>
        <v>-1.211044787098124</v>
      </c>
      <c r="S18" s="2">
        <f>'Etude équilibre'!$N$3*(P18-'Etude équilibre'!$N$8)</f>
        <v>25.254639733807437</v>
      </c>
      <c r="T18" s="2">
        <f>-('Etude équilibre'!$C$3+'Etude équilibre'!$C$4*$M$3)*COS(P18*PI()/180)</f>
        <v>-27.527890083161374</v>
      </c>
      <c r="U18" s="2">
        <f t="shared" si="3"/>
        <v>-2.2732503493539369</v>
      </c>
      <c r="V18" s="2">
        <f t="shared" si="6"/>
        <v>1.8770984967459741</v>
      </c>
    </row>
    <row r="19" spans="1:22" x14ac:dyDescent="0.45">
      <c r="A19">
        <v>1.06</v>
      </c>
      <c r="B19">
        <v>-1.76</v>
      </c>
      <c r="N19">
        <f t="shared" si="1"/>
        <v>2.2599999999999998</v>
      </c>
      <c r="O19">
        <f t="shared" si="2"/>
        <v>1.1299999999999999</v>
      </c>
      <c r="P19">
        <f t="shared" si="0"/>
        <v>38.78</v>
      </c>
      <c r="Q19" s="6">
        <f t="shared" si="4"/>
        <v>6.999999999999984E-2</v>
      </c>
      <c r="R19" s="2">
        <f t="shared" si="5"/>
        <v>-1.2466637514245067</v>
      </c>
      <c r="S19" s="2">
        <f>'Etude équilibre'!$N$3*(P19-'Etude équilibre'!$N$8)</f>
        <v>24.844078769039115</v>
      </c>
      <c r="T19" s="2">
        <f>-('Etude équilibre'!$C$3+'Etude équilibre'!$C$4*$M$3)*COS(P19*PI()/180)</f>
        <v>-27.151307883756761</v>
      </c>
      <c r="U19" s="2">
        <f t="shared" si="3"/>
        <v>-2.3072291147176465</v>
      </c>
      <c r="V19" s="2">
        <f t="shared" si="6"/>
        <v>1.8507228690023909</v>
      </c>
    </row>
    <row r="20" spans="1:22" x14ac:dyDescent="0.45">
      <c r="A20" s="4">
        <v>1.1299999999999999</v>
      </c>
      <c r="B20" s="4">
        <v>-0.99</v>
      </c>
      <c r="N20">
        <f t="shared" si="1"/>
        <v>2.33</v>
      </c>
      <c r="O20">
        <f t="shared" si="2"/>
        <v>1.2000000000000002</v>
      </c>
      <c r="P20">
        <f t="shared" si="0"/>
        <v>39.43</v>
      </c>
      <c r="Q20" s="6">
        <f t="shared" si="4"/>
        <v>7.0000000000000284E-2</v>
      </c>
      <c r="R20" s="2">
        <f t="shared" si="5"/>
        <v>-1.5672344303622343</v>
      </c>
      <c r="S20" s="2">
        <f>'Etude équilibre'!$N$3*(P20-'Etude équilibre'!$N$8)</f>
        <v>24.577214141939706</v>
      </c>
      <c r="T20" s="2">
        <f>-('Etude équilibre'!$C$3+'Etude équilibre'!$C$4*$M$3)*COS(P20*PI()/180)</f>
        <v>-26.902087089558449</v>
      </c>
      <c r="U20" s="2">
        <f t="shared" si="3"/>
        <v>-2.3248729476187435</v>
      </c>
      <c r="V20" s="2">
        <f t="shared" si="6"/>
        <v>1.4834238596209226</v>
      </c>
    </row>
    <row r="21" spans="1:22" x14ac:dyDescent="0.45">
      <c r="A21" s="4">
        <v>1.2</v>
      </c>
      <c r="B21" s="4">
        <v>0.33</v>
      </c>
      <c r="N21">
        <f t="shared" si="1"/>
        <v>2.4</v>
      </c>
      <c r="O21">
        <f t="shared" si="2"/>
        <v>1.27</v>
      </c>
      <c r="P21">
        <f t="shared" si="0"/>
        <v>39.64</v>
      </c>
      <c r="Q21" s="6">
        <f t="shared" si="4"/>
        <v>6.999999999999984E-2</v>
      </c>
      <c r="R21" s="2">
        <f t="shared" si="5"/>
        <v>-0.74799825085474447</v>
      </c>
      <c r="S21" s="2">
        <f>'Etude équilibre'!$N$3*(P21-'Etude équilibre'!$N$8)</f>
        <v>24.490996339338356</v>
      </c>
      <c r="T21" s="2">
        <f>-('Etude équilibre'!$C$3+'Etude équilibre'!$C$4*$M$3)*COS(P21*PI()/180)</f>
        <v>-26.820828056352489</v>
      </c>
      <c r="U21" s="2">
        <f t="shared" si="3"/>
        <v>-2.3298317170141338</v>
      </c>
      <c r="V21" s="2">
        <f t="shared" si="6"/>
        <v>3.1147555684145165</v>
      </c>
    </row>
    <row r="22" spans="1:22" x14ac:dyDescent="0.45">
      <c r="A22" s="4">
        <v>1.27</v>
      </c>
      <c r="B22" s="4">
        <v>2.5299999999999998</v>
      </c>
      <c r="N22">
        <f t="shared" si="1"/>
        <v>2.4700000000000002</v>
      </c>
      <c r="O22">
        <f t="shared" si="2"/>
        <v>1.3400000000000003</v>
      </c>
      <c r="P22">
        <f t="shared" si="0"/>
        <v>39.64</v>
      </c>
      <c r="Q22" s="6">
        <f t="shared" si="4"/>
        <v>7.0000000000000284E-2</v>
      </c>
      <c r="R22" s="2">
        <f t="shared" si="5"/>
        <v>-1.1398068584452428</v>
      </c>
      <c r="S22" s="2">
        <f>'Etude équilibre'!$N$3*(P22-'Etude équilibre'!$N$8)</f>
        <v>24.490996339338356</v>
      </c>
      <c r="T22" s="2">
        <f>-('Etude équilibre'!$C$3+'Etude équilibre'!$C$4*$M$3)*COS(P22*PI()/180)</f>
        <v>-26.820828056352489</v>
      </c>
      <c r="U22" s="2">
        <f t="shared" si="3"/>
        <v>-2.3298317170141338</v>
      </c>
      <c r="V22" s="2">
        <f t="shared" si="6"/>
        <v>2.0440583417721738</v>
      </c>
    </row>
    <row r="23" spans="1:22" x14ac:dyDescent="0.45">
      <c r="A23" s="4">
        <v>1.34</v>
      </c>
      <c r="B23" s="4">
        <v>4.96</v>
      </c>
      <c r="N23">
        <f t="shared" si="1"/>
        <v>2.54</v>
      </c>
      <c r="O23">
        <f t="shared" si="2"/>
        <v>1.4100000000000001</v>
      </c>
      <c r="P23">
        <f t="shared" si="0"/>
        <v>39.32</v>
      </c>
      <c r="Q23" s="6">
        <f t="shared" si="4"/>
        <v>6.999999999999984E-2</v>
      </c>
      <c r="R23" s="2">
        <f t="shared" si="5"/>
        <v>-0.78361721518112715</v>
      </c>
      <c r="S23" s="2">
        <f>'Etude équilibre'!$N$3*(P23-'Etude équilibre'!$N$8)</f>
        <v>24.62237584806422</v>
      </c>
      <c r="T23" s="2">
        <f>-('Etude équilibre'!$C$3+'Etude équilibre'!$C$4*$M$3)*COS(P23*PI()/180)</f>
        <v>-26.944507184905135</v>
      </c>
      <c r="U23" s="2">
        <f t="shared" si="3"/>
        <v>-2.3221313368409149</v>
      </c>
      <c r="V23" s="2">
        <f t="shared" si="6"/>
        <v>2.9633490585121613</v>
      </c>
    </row>
    <row r="24" spans="1:22" x14ac:dyDescent="0.45">
      <c r="A24" s="4">
        <v>1.41</v>
      </c>
      <c r="B24" s="4">
        <v>8.07</v>
      </c>
      <c r="N24">
        <f t="shared" si="1"/>
        <v>2.61</v>
      </c>
      <c r="O24">
        <f t="shared" si="2"/>
        <v>1.48</v>
      </c>
      <c r="P24">
        <f t="shared" si="0"/>
        <v>38.78</v>
      </c>
      <c r="Q24" s="6">
        <f t="shared" si="4"/>
        <v>6.999999999999984E-2</v>
      </c>
      <c r="R24" s="2">
        <f t="shared" si="5"/>
        <v>-1.2466637514245067</v>
      </c>
      <c r="S24" s="2">
        <f>'Etude équilibre'!$N$3*(P24-'Etude équilibre'!$N$8)</f>
        <v>24.844078769039115</v>
      </c>
      <c r="T24" s="2">
        <f>-('Etude équilibre'!$C$3+'Etude équilibre'!$C$4*$M$3)*COS(P24*PI()/180)</f>
        <v>-27.151307883756761</v>
      </c>
      <c r="U24" s="2">
        <f t="shared" si="3"/>
        <v>-2.3072291147176465</v>
      </c>
      <c r="V24" s="2">
        <f t="shared" si="6"/>
        <v>1.8507228690023909</v>
      </c>
    </row>
    <row r="25" spans="1:22" x14ac:dyDescent="0.45">
      <c r="A25" s="4">
        <v>1.48</v>
      </c>
      <c r="B25" s="4">
        <v>11.27</v>
      </c>
      <c r="N25">
        <f t="shared" si="1"/>
        <v>2.68</v>
      </c>
      <c r="O25">
        <f t="shared" si="2"/>
        <v>1.5500000000000003</v>
      </c>
      <c r="P25">
        <f t="shared" si="0"/>
        <v>37.89</v>
      </c>
      <c r="Q25" s="6">
        <f t="shared" si="4"/>
        <v>7.0000000000000284E-2</v>
      </c>
      <c r="R25" s="2">
        <f t="shared" si="5"/>
        <v>-0.74799825085473493</v>
      </c>
      <c r="S25" s="2">
        <f>'Etude équilibre'!$N$3*(P25-'Etude équilibre'!$N$8)</f>
        <v>25.20947802768292</v>
      </c>
      <c r="T25" s="2">
        <f>-('Etude équilibre'!$C$3+'Etude équilibre'!$C$4*$M$3)*COS(P25*PI()/180)</f>
        <v>-27.486874443953869</v>
      </c>
      <c r="U25" s="2">
        <f t="shared" si="3"/>
        <v>-2.2773964162709497</v>
      </c>
      <c r="V25" s="2">
        <f t="shared" si="6"/>
        <v>3.0446547350459401</v>
      </c>
    </row>
    <row r="26" spans="1:22" x14ac:dyDescent="0.45">
      <c r="A26" s="4">
        <v>1.55</v>
      </c>
      <c r="B26" s="4">
        <v>14.59</v>
      </c>
      <c r="N26">
        <f t="shared" si="1"/>
        <v>2.75</v>
      </c>
      <c r="O26">
        <f t="shared" si="2"/>
        <v>1.62</v>
      </c>
      <c r="P26">
        <f t="shared" si="0"/>
        <v>36.79</v>
      </c>
      <c r="Q26" s="6">
        <f t="shared" si="4"/>
        <v>6.999999999999984E-2</v>
      </c>
      <c r="R26" s="2">
        <f t="shared" si="5"/>
        <v>-0.81923617950756045</v>
      </c>
      <c r="S26" s="2">
        <f>'Etude équilibre'!$N$3*(P26-'Etude équilibre'!$N$8)</f>
        <v>25.661095088928075</v>
      </c>
      <c r="T26" s="2">
        <f>-('Etude équilibre'!$C$3+'Etude équilibre'!$C$4*$M$3)*COS(P26*PI()/180)</f>
        <v>-27.892446928650802</v>
      </c>
      <c r="U26" s="2">
        <f t="shared" si="3"/>
        <v>-2.231351839722727</v>
      </c>
      <c r="V26" s="2">
        <f t="shared" si="6"/>
        <v>2.7236978731383465</v>
      </c>
    </row>
    <row r="27" spans="1:22" x14ac:dyDescent="0.45">
      <c r="A27" s="4">
        <v>1.63</v>
      </c>
      <c r="B27" s="4">
        <v>18.100000000000001</v>
      </c>
      <c r="N27">
        <f t="shared" si="1"/>
        <v>2.82</v>
      </c>
      <c r="O27">
        <f t="shared" si="2"/>
        <v>1.69</v>
      </c>
      <c r="P27">
        <f t="shared" si="0"/>
        <v>35.46</v>
      </c>
      <c r="Q27" s="6">
        <f t="shared" si="4"/>
        <v>6.999999999999984E-2</v>
      </c>
      <c r="R27" s="2">
        <f t="shared" si="5"/>
        <v>-0.81923617950756045</v>
      </c>
      <c r="S27" s="2">
        <f>'Etude équilibre'!$N$3*(P27-'Etude équilibre'!$N$8)</f>
        <v>26.207141172069946</v>
      </c>
      <c r="T27" s="2">
        <f>-('Etude équilibre'!$C$3+'Etude équilibre'!$C$4*$M$3)*COS(P27*PI()/180)</f>
        <v>-28.369077762999119</v>
      </c>
      <c r="U27" s="2">
        <f t="shared" si="3"/>
        <v>-2.161936590929173</v>
      </c>
      <c r="V27" s="2">
        <f t="shared" si="6"/>
        <v>2.6389662041399395</v>
      </c>
    </row>
    <row r="28" spans="1:22" x14ac:dyDescent="0.45">
      <c r="A28" s="4">
        <v>1.7</v>
      </c>
      <c r="B28" s="4">
        <v>21.44</v>
      </c>
      <c r="N28">
        <f t="shared" si="1"/>
        <v>2.89</v>
      </c>
      <c r="O28">
        <f t="shared" si="2"/>
        <v>1.7600000000000002</v>
      </c>
      <c r="P28">
        <f t="shared" si="0"/>
        <v>33.9</v>
      </c>
      <c r="Q28" s="6">
        <f t="shared" si="4"/>
        <v>7.0000000000000284E-2</v>
      </c>
      <c r="R28" s="2">
        <f t="shared" si="5"/>
        <v>-1.1041878941188101</v>
      </c>
      <c r="S28" s="2">
        <f>'Etude équilibre'!$N$3*(P28-'Etude équilibre'!$N$8)</f>
        <v>26.847616277108525</v>
      </c>
      <c r="T28" s="2">
        <f>-('Etude équilibre'!$C$3+'Etude équilibre'!$C$4*$M$3)*COS(P28*PI()/180)</f>
        <v>-28.908635811887383</v>
      </c>
      <c r="U28" s="2">
        <f t="shared" si="3"/>
        <v>-2.0610195347788576</v>
      </c>
      <c r="V28" s="2">
        <f t="shared" si="6"/>
        <v>1.8665478454857003</v>
      </c>
    </row>
    <row r="29" spans="1:22" x14ac:dyDescent="0.45">
      <c r="A29" s="4">
        <v>1.77</v>
      </c>
      <c r="B29" s="4">
        <v>24.64</v>
      </c>
      <c r="N29">
        <f t="shared" si="1"/>
        <v>2.96</v>
      </c>
      <c r="O29">
        <f t="shared" si="2"/>
        <v>1.83</v>
      </c>
      <c r="P29">
        <f t="shared" si="0"/>
        <v>32.03</v>
      </c>
      <c r="Q29" s="6">
        <f t="shared" si="4"/>
        <v>6.999999999999984E-2</v>
      </c>
      <c r="R29" s="2">
        <f t="shared" si="5"/>
        <v>-0.42742757191699682</v>
      </c>
      <c r="S29" s="2">
        <f>'Etude équilibre'!$N$3*(P29-'Etude équilibre'!$N$8)</f>
        <v>27.615365281225291</v>
      </c>
      <c r="T29" s="2">
        <f>-('Etude équilibre'!$C$3+'Etude équilibre'!$C$4*$M$3)*COS(P29*PI()/180)</f>
        <v>-29.52714014687712</v>
      </c>
      <c r="U29" s="2">
        <f t="shared" si="3"/>
        <v>-1.9117748656518287</v>
      </c>
      <c r="V29" s="2">
        <f t="shared" si="6"/>
        <v>4.4727457732255997</v>
      </c>
    </row>
    <row r="30" spans="1:22" x14ac:dyDescent="0.45">
      <c r="A30" s="4">
        <v>1.84</v>
      </c>
      <c r="B30" s="4">
        <v>27.61</v>
      </c>
      <c r="N30">
        <f t="shared" si="1"/>
        <v>3.03</v>
      </c>
      <c r="O30">
        <f t="shared" si="2"/>
        <v>1.9</v>
      </c>
      <c r="P30">
        <f t="shared" si="0"/>
        <v>30.04</v>
      </c>
      <c r="Q30" s="6">
        <f t="shared" si="4"/>
        <v>6.999999999999984E-2</v>
      </c>
      <c r="R30" s="2">
        <f t="shared" si="5"/>
        <v>0.39180860759056357</v>
      </c>
      <c r="S30" s="2">
        <f>'Etude équilibre'!$N$3*(P30-'Etude équilibre'!$N$8)</f>
        <v>28.432381601114255</v>
      </c>
      <c r="T30" s="2">
        <f>-('Etude équilibre'!$C$3+'Etude équilibre'!$C$4*$M$3)*COS(P30*PI()/180)</f>
        <v>-30.150777685442314</v>
      </c>
      <c r="U30" s="2">
        <f t="shared" si="3"/>
        <v>-1.7183960843280595</v>
      </c>
      <c r="V30" s="2">
        <f t="shared" si="6"/>
        <v>-4.3858048318422034</v>
      </c>
    </row>
    <row r="31" spans="1:22" x14ac:dyDescent="0.45">
      <c r="A31" s="4">
        <v>1.91</v>
      </c>
      <c r="B31" s="4">
        <v>30.26</v>
      </c>
      <c r="N31">
        <f t="shared" si="1"/>
        <v>3.1</v>
      </c>
      <c r="O31">
        <f t="shared" si="2"/>
        <v>1.9700000000000002</v>
      </c>
      <c r="P31">
        <f t="shared" si="0"/>
        <v>28.16</v>
      </c>
      <c r="Q31" s="6">
        <f t="shared" si="4"/>
        <v>7.0000000000000284E-2</v>
      </c>
      <c r="R31" s="2">
        <f t="shared" si="5"/>
        <v>-1.5316154660358268</v>
      </c>
      <c r="S31" s="2">
        <f>'Etude équilibre'!$N$3*(P31-'Etude équilibre'!$N$8)</f>
        <v>29.204236214878701</v>
      </c>
      <c r="T31" s="2">
        <f>-('Etude équilibre'!$C$3+'Etude équilibre'!$C$4*$M$3)*COS(P31*PI()/180)</f>
        <v>-30.706547143770774</v>
      </c>
      <c r="U31" s="2">
        <f t="shared" si="3"/>
        <v>-1.5023109288920722</v>
      </c>
      <c r="V31" s="2">
        <f t="shared" si="6"/>
        <v>0.9808669096169409</v>
      </c>
    </row>
    <row r="32" spans="1:22" x14ac:dyDescent="0.45">
      <c r="A32" s="4">
        <v>1.98</v>
      </c>
      <c r="B32" s="4">
        <v>32.69</v>
      </c>
      <c r="N32">
        <f t="shared" si="1"/>
        <v>3.17</v>
      </c>
      <c r="O32">
        <f t="shared" si="2"/>
        <v>2.04</v>
      </c>
      <c r="P32">
        <f t="shared" si="0"/>
        <v>25.85</v>
      </c>
      <c r="Q32" s="6">
        <f t="shared" si="4"/>
        <v>6.999999999999984E-2</v>
      </c>
      <c r="R32" s="2">
        <f t="shared" si="5"/>
        <v>0.35618964326413027</v>
      </c>
      <c r="S32" s="2">
        <f>'Etude équilibre'!$N$3*(P32-'Etude équilibre'!$N$8)</f>
        <v>30.152632043493526</v>
      </c>
      <c r="T32" s="2">
        <f>-('Etude équilibre'!$C$3+'Etude équilibre'!$C$4*$M$3)*COS(P32*PI()/180)</f>
        <v>-31.344111675993503</v>
      </c>
      <c r="U32" s="2">
        <f t="shared" si="3"/>
        <v>-1.191479632499977</v>
      </c>
      <c r="V32" s="2">
        <f t="shared" si="6"/>
        <v>-3.3450709615844798</v>
      </c>
    </row>
    <row r="33" spans="1:22" x14ac:dyDescent="0.45">
      <c r="A33" s="4">
        <v>2.0499999999999998</v>
      </c>
      <c r="B33" s="4">
        <v>34.67</v>
      </c>
      <c r="N33">
        <f t="shared" si="1"/>
        <v>3.24</v>
      </c>
      <c r="O33">
        <f t="shared" si="2"/>
        <v>2.1100000000000003</v>
      </c>
      <c r="P33">
        <f t="shared" si="0"/>
        <v>23.64</v>
      </c>
      <c r="Q33" s="6">
        <f t="shared" si="4"/>
        <v>7.0000000000000284E-2</v>
      </c>
      <c r="R33" s="2">
        <f t="shared" si="5"/>
        <v>-0.39180860759055858</v>
      </c>
      <c r="S33" s="2">
        <f>'Etude équilibre'!$N$3*(P33-'Etude équilibre'!$N$8)</f>
        <v>31.059971775631517</v>
      </c>
      <c r="T33" s="2">
        <f>-('Etude équilibre'!$C$3+'Etude équilibre'!$C$4*$M$3)*COS(P33*PI()/180)</f>
        <v>-31.906407390400258</v>
      </c>
      <c r="U33" s="2">
        <f t="shared" si="3"/>
        <v>-0.84643561476874041</v>
      </c>
      <c r="V33" s="2">
        <f t="shared" si="6"/>
        <v>2.1603292994861123</v>
      </c>
    </row>
    <row r="34" spans="1:22" x14ac:dyDescent="0.45">
      <c r="A34" s="4">
        <v>2.12</v>
      </c>
      <c r="B34" s="4">
        <v>36.44</v>
      </c>
      <c r="N34">
        <f t="shared" si="1"/>
        <v>3.31</v>
      </c>
      <c r="O34">
        <f t="shared" si="2"/>
        <v>2.1800000000000002</v>
      </c>
      <c r="P34">
        <f t="shared" si="0"/>
        <v>21.32</v>
      </c>
      <c r="Q34" s="6">
        <f t="shared" si="4"/>
        <v>6.999999999999984E-2</v>
      </c>
      <c r="R34" s="2">
        <f t="shared" si="5"/>
        <v>-3.5618964326433279E-2</v>
      </c>
      <c r="S34" s="2">
        <f>'Etude équilibre'!$N$3*(P34-'Etude équilibre'!$N$8)</f>
        <v>32.012473213894026</v>
      </c>
      <c r="T34" s="2">
        <f>-('Etude équilibre'!$C$3+'Etude équilibre'!$C$4*$M$3)*COS(P34*PI()/180)</f>
        <v>-32.445610330855899</v>
      </c>
      <c r="U34" s="2">
        <f t="shared" si="3"/>
        <v>-0.4331371169618734</v>
      </c>
      <c r="V34" s="2">
        <f t="shared" si="6"/>
        <v>12.160295088659749</v>
      </c>
    </row>
    <row r="35" spans="1:22" x14ac:dyDescent="0.45">
      <c r="A35" s="4">
        <v>2.19</v>
      </c>
      <c r="B35" s="4">
        <v>37.78</v>
      </c>
      <c r="N35">
        <f t="shared" si="1"/>
        <v>3.38</v>
      </c>
      <c r="O35">
        <f t="shared" si="2"/>
        <v>2.25</v>
      </c>
      <c r="P35">
        <f t="shared" ref="P35:P66" si="7">B52</f>
        <v>18.989999999999998</v>
      </c>
      <c r="Q35" s="6">
        <f t="shared" si="4"/>
        <v>6.999999999999984E-2</v>
      </c>
      <c r="R35" s="2">
        <f t="shared" si="5"/>
        <v>0.85485514383396843</v>
      </c>
      <c r="S35" s="2">
        <f>'Etude équilibre'!$N$3*(P35-'Etude équilibre'!$N$8)</f>
        <v>32.969080261804223</v>
      </c>
      <c r="T35" s="2">
        <f>-('Etude équilibre'!$C$3+'Etude équilibre'!$C$4*$M$3)*COS(P35*PI()/180)</f>
        <v>-32.93360217299653</v>
      </c>
      <c r="U35" s="2">
        <f t="shared" si="3"/>
        <v>3.5478088807693098E-2</v>
      </c>
      <c r="V35" s="2">
        <f t="shared" si="6"/>
        <v>4.1501872058201848E-2</v>
      </c>
    </row>
    <row r="36" spans="1:22" x14ac:dyDescent="0.45">
      <c r="A36" s="4">
        <v>2.2599999999999998</v>
      </c>
      <c r="B36" s="4">
        <v>38.78</v>
      </c>
      <c r="N36">
        <f t="shared" si="1"/>
        <v>3.45</v>
      </c>
      <c r="O36">
        <f t="shared" si="2"/>
        <v>2.3200000000000003</v>
      </c>
      <c r="P36">
        <f t="shared" si="7"/>
        <v>16.899999999999999</v>
      </c>
      <c r="Q36" s="6">
        <f t="shared" si="4"/>
        <v>7.0000000000000284E-2</v>
      </c>
      <c r="R36" s="2">
        <f t="shared" si="5"/>
        <v>-3.5618964326407515E-2</v>
      </c>
      <c r="S36" s="2">
        <f>'Etude équilibre'!$N$3*(P36-'Etude équilibre'!$N$8)</f>
        <v>33.827152678170009</v>
      </c>
      <c r="T36" s="2">
        <f>-('Etude équilibre'!$C$3+'Etude équilibre'!$C$4*$M$3)*COS(P36*PI()/180)</f>
        <v>-33.325019325719914</v>
      </c>
      <c r="U36" s="2">
        <f t="shared" si="3"/>
        <v>0.50213335245009461</v>
      </c>
      <c r="V36" s="2">
        <f t="shared" si="6"/>
        <v>-14.097359705594201</v>
      </c>
    </row>
    <row r="37" spans="1:22" x14ac:dyDescent="0.45">
      <c r="A37" s="4">
        <v>2.33</v>
      </c>
      <c r="B37" s="4">
        <v>39.43</v>
      </c>
      <c r="N37">
        <f t="shared" si="1"/>
        <v>3.52</v>
      </c>
      <c r="O37">
        <f t="shared" si="2"/>
        <v>2.39</v>
      </c>
      <c r="P37">
        <f t="shared" si="7"/>
        <v>14.8</v>
      </c>
      <c r="Q37" s="6">
        <f t="shared" si="4"/>
        <v>6.999999999999984E-2</v>
      </c>
      <c r="R37" s="2">
        <f t="shared" si="5"/>
        <v>1.1754258227716907</v>
      </c>
      <c r="S37" s="2">
        <f>'Etude équilibre'!$N$3*(P37-'Etude équilibre'!$N$8)</f>
        <v>34.68933070418349</v>
      </c>
      <c r="T37" s="2">
        <f>-('Etude équilibre'!$C$3+'Etude équilibre'!$C$4*$M$3)*COS(P37*PI()/180)</f>
        <v>-33.673652471746024</v>
      </c>
      <c r="U37" s="2">
        <f t="shared" si="3"/>
        <v>1.015678232437466</v>
      </c>
      <c r="V37" s="2">
        <f t="shared" si="6"/>
        <v>0.86409385667779959</v>
      </c>
    </row>
    <row r="38" spans="1:22" x14ac:dyDescent="0.45">
      <c r="A38" s="4">
        <v>2.4</v>
      </c>
      <c r="B38" s="4">
        <v>39.64</v>
      </c>
      <c r="N38">
        <f t="shared" si="1"/>
        <v>3.59</v>
      </c>
      <c r="O38">
        <f t="shared" si="2"/>
        <v>2.46</v>
      </c>
      <c r="P38">
        <f t="shared" si="7"/>
        <v>13.03</v>
      </c>
      <c r="Q38" s="6">
        <f t="shared" si="4"/>
        <v>6.999999999999984E-2</v>
      </c>
      <c r="R38" s="2">
        <f t="shared" si="5"/>
        <v>0.81923617950754779</v>
      </c>
      <c r="S38" s="2">
        <f>'Etude équilibre'!$N$3*(P38-'Etude équilibre'!$N$8)</f>
        <v>35.41602361182342</v>
      </c>
      <c r="T38" s="2">
        <f>-('Etude équilibre'!$C$3+'Etude équilibre'!$C$4*$M$3)*COS(P38*PI()/180)</f>
        <v>-33.932389936949718</v>
      </c>
      <c r="U38" s="2">
        <f t="shared" si="3"/>
        <v>1.4836336748737011</v>
      </c>
      <c r="V38" s="2">
        <f t="shared" si="6"/>
        <v>1.8109962816406988</v>
      </c>
    </row>
    <row r="39" spans="1:22" x14ac:dyDescent="0.45">
      <c r="A39" s="4">
        <v>2.4700000000000002</v>
      </c>
      <c r="B39" s="4">
        <v>39.64</v>
      </c>
      <c r="N39">
        <f t="shared" si="1"/>
        <v>3.66</v>
      </c>
      <c r="O39">
        <f t="shared" si="2"/>
        <v>2.5300000000000002</v>
      </c>
      <c r="P39">
        <f t="shared" si="7"/>
        <v>11.49</v>
      </c>
      <c r="Q39" s="6">
        <f t="shared" si="4"/>
        <v>7.0000000000000284E-2</v>
      </c>
      <c r="R39" s="2">
        <f t="shared" si="5"/>
        <v>1.1754258227716758</v>
      </c>
      <c r="S39" s="2">
        <f>'Etude équilibre'!$N$3*(P39-'Etude équilibre'!$N$8)</f>
        <v>36.048287497566641</v>
      </c>
      <c r="T39" s="2">
        <f>-('Etude équilibre'!$C$3+'Etude équilibre'!$C$4*$M$3)*COS(P39*PI()/180)</f>
        <v>-34.131171789694903</v>
      </c>
      <c r="U39" s="2">
        <f t="shared" si="3"/>
        <v>1.9171157078717371</v>
      </c>
      <c r="V39" s="2">
        <f t="shared" si="6"/>
        <v>1.630996759413659</v>
      </c>
    </row>
    <row r="40" spans="1:22" x14ac:dyDescent="0.45">
      <c r="A40" s="4">
        <v>2.54</v>
      </c>
      <c r="B40" s="4">
        <v>39.32</v>
      </c>
      <c r="N40">
        <f t="shared" si="1"/>
        <v>3.73</v>
      </c>
      <c r="O40">
        <f t="shared" si="2"/>
        <v>2.6</v>
      </c>
      <c r="P40">
        <f t="shared" si="7"/>
        <v>10.28</v>
      </c>
      <c r="Q40" s="6">
        <f t="shared" si="4"/>
        <v>6.999999999999984E-2</v>
      </c>
      <c r="R40" s="2">
        <f t="shared" si="5"/>
        <v>1.1398068584452954</v>
      </c>
      <c r="S40" s="2">
        <f>'Etude équilibre'!$N$3*(P40-'Etude équilibre'!$N$8)</f>
        <v>36.545066264936303</v>
      </c>
      <c r="T40" s="2">
        <f>-('Etude équilibre'!$C$3+'Etude équilibre'!$C$4*$M$3)*COS(P40*PI()/180)</f>
        <v>-34.270067222604474</v>
      </c>
      <c r="U40" s="2">
        <f t="shared" si="3"/>
        <v>2.274999042331828</v>
      </c>
      <c r="V40" s="2">
        <f t="shared" si="6"/>
        <v>1.9959513539293339</v>
      </c>
    </row>
    <row r="41" spans="1:22" x14ac:dyDescent="0.45">
      <c r="A41" s="4">
        <v>2.61</v>
      </c>
      <c r="B41" s="4">
        <v>38.78</v>
      </c>
      <c r="N41">
        <f t="shared" si="1"/>
        <v>3.81</v>
      </c>
      <c r="O41">
        <f t="shared" si="2"/>
        <v>2.68</v>
      </c>
      <c r="P41">
        <f t="shared" si="7"/>
        <v>9.39</v>
      </c>
      <c r="Q41" s="6">
        <f t="shared" si="4"/>
        <v>8.0000000000000071E-2</v>
      </c>
      <c r="R41" s="2">
        <f t="shared" si="5"/>
        <v>1.2544553998709245</v>
      </c>
      <c r="S41" s="2">
        <f>'Etude équilibre'!$N$3*(P41-'Etude équilibre'!$N$8)</f>
        <v>36.910465523580115</v>
      </c>
      <c r="T41" s="2">
        <f>-('Etude équilibre'!$C$3+'Etude équilibre'!$C$4*$M$3)*COS(P41*PI()/180)</f>
        <v>-34.362478076990037</v>
      </c>
      <c r="U41" s="2">
        <f t="shared" si="3"/>
        <v>2.5479874465900778</v>
      </c>
      <c r="V41" s="2">
        <f t="shared" si="6"/>
        <v>2.0311502878876757</v>
      </c>
    </row>
    <row r="42" spans="1:22" x14ac:dyDescent="0.45">
      <c r="A42" s="4">
        <v>2.68</v>
      </c>
      <c r="B42" s="4">
        <v>37.89</v>
      </c>
      <c r="N42">
        <f t="shared" si="1"/>
        <v>3.88</v>
      </c>
      <c r="O42">
        <f t="shared" si="2"/>
        <v>2.75</v>
      </c>
      <c r="P42">
        <f t="shared" si="7"/>
        <v>8.9600000000000009</v>
      </c>
      <c r="Q42" s="6">
        <f t="shared" si="4"/>
        <v>6.999999999999984E-2</v>
      </c>
      <c r="R42" s="2">
        <f t="shared" si="5"/>
        <v>1.1041878941188621</v>
      </c>
      <c r="S42" s="2">
        <f>'Etude équilibre'!$N$3*(P42-'Etude équilibre'!$N$8)</f>
        <v>37.087006738430489</v>
      </c>
      <c r="T42" s="2">
        <f>-('Etude équilibre'!$C$3+'Etude équilibre'!$C$4*$M$3)*COS(P42*PI()/180)</f>
        <v>-34.404156726562114</v>
      </c>
      <c r="U42" s="2">
        <f t="shared" si="3"/>
        <v>2.6828500118683749</v>
      </c>
      <c r="V42" s="2">
        <f t="shared" si="6"/>
        <v>2.4297042434152742</v>
      </c>
    </row>
    <row r="43" spans="1:22" x14ac:dyDescent="0.45">
      <c r="A43" s="4">
        <v>2.75</v>
      </c>
      <c r="B43" s="4">
        <v>36.79</v>
      </c>
      <c r="N43">
        <f t="shared" si="1"/>
        <v>3.95</v>
      </c>
      <c r="O43">
        <f t="shared" si="2"/>
        <v>2.8200000000000003</v>
      </c>
      <c r="P43">
        <f t="shared" si="7"/>
        <v>8.84</v>
      </c>
      <c r="Q43" s="6">
        <f t="shared" si="4"/>
        <v>7.0000000000000284E-2</v>
      </c>
      <c r="R43" s="2">
        <f t="shared" si="5"/>
        <v>1.2110447870981085</v>
      </c>
      <c r="S43" s="2">
        <f>'Etude équilibre'!$N$3*(P43-'Etude équilibre'!$N$8)</f>
        <v>37.136274054202687</v>
      </c>
      <c r="T43" s="2">
        <f>-('Etude équilibre'!$C$3+'Etude équilibre'!$C$4*$M$3)*COS(P43*PI()/180)</f>
        <v>-34.415442233764935</v>
      </c>
      <c r="U43" s="2">
        <f t="shared" si="3"/>
        <v>2.720831820437752</v>
      </c>
      <c r="V43" s="2">
        <f t="shared" si="6"/>
        <v>2.2466814187420581</v>
      </c>
    </row>
    <row r="44" spans="1:22" x14ac:dyDescent="0.45">
      <c r="A44" s="4">
        <v>2.82</v>
      </c>
      <c r="B44" s="4">
        <v>35.46</v>
      </c>
      <c r="N44">
        <f t="shared" si="1"/>
        <v>4.0199999999999996</v>
      </c>
      <c r="O44">
        <f t="shared" si="2"/>
        <v>2.8899999999999997</v>
      </c>
      <c r="P44">
        <f t="shared" si="7"/>
        <v>9.06</v>
      </c>
      <c r="Q44" s="6">
        <f t="shared" si="4"/>
        <v>6.9999999999999396E-2</v>
      </c>
      <c r="R44" s="2">
        <f t="shared" si="5"/>
        <v>0.81923617950755812</v>
      </c>
      <c r="S44" s="2">
        <f>'Etude équilibre'!$N$3*(P44-'Etude équilibre'!$N$8)</f>
        <v>37.045950641953659</v>
      </c>
      <c r="T44" s="2">
        <f>-('Etude équilibre'!$C$3+'Etude équilibre'!$C$4*$M$3)*COS(P44*PI()/180)</f>
        <v>-34.394636853987848</v>
      </c>
      <c r="U44" s="2">
        <f t="shared" si="3"/>
        <v>2.6513137879658117</v>
      </c>
      <c r="V44" s="2">
        <f t="shared" si="6"/>
        <v>3.2363240958907764</v>
      </c>
    </row>
    <row r="45" spans="1:22" x14ac:dyDescent="0.45">
      <c r="A45" s="4">
        <v>2.89</v>
      </c>
      <c r="B45" s="4">
        <v>33.9</v>
      </c>
      <c r="N45">
        <f t="shared" si="1"/>
        <v>4.09</v>
      </c>
      <c r="O45">
        <f t="shared" si="2"/>
        <v>2.96</v>
      </c>
      <c r="P45">
        <f t="shared" si="7"/>
        <v>9.51</v>
      </c>
      <c r="Q45" s="6">
        <f t="shared" si="4"/>
        <v>7.0000000000000284E-2</v>
      </c>
      <c r="R45" s="2">
        <f t="shared" si="5"/>
        <v>1.5316154660358394</v>
      </c>
      <c r="S45" s="2">
        <f>'Etude équilibre'!$N$3*(P45-'Etude équilibre'!$N$8)</f>
        <v>36.861198207807909</v>
      </c>
      <c r="T45" s="2">
        <f>-('Etude équilibre'!$C$3+'Etude équilibre'!$C$4*$M$3)*COS(P45*PI()/180)</f>
        <v>-34.350501299710366</v>
      </c>
      <c r="U45" s="2">
        <f t="shared" si="3"/>
        <v>2.5106969080975432</v>
      </c>
      <c r="V45" s="2">
        <f t="shared" si="6"/>
        <v>1.6392475551293457</v>
      </c>
    </row>
    <row r="46" spans="1:22" x14ac:dyDescent="0.45">
      <c r="A46" s="4">
        <v>2.96</v>
      </c>
      <c r="B46" s="4">
        <v>32.03</v>
      </c>
      <c r="N46">
        <f t="shared" si="1"/>
        <v>4.16</v>
      </c>
      <c r="O46">
        <f t="shared" si="2"/>
        <v>3.0300000000000002</v>
      </c>
      <c r="P46">
        <f t="shared" si="7"/>
        <v>10.39</v>
      </c>
      <c r="Q46" s="6">
        <f t="shared" si="4"/>
        <v>7.0000000000000284E-2</v>
      </c>
      <c r="R46" s="2">
        <f t="shared" si="5"/>
        <v>0.78361721518111715</v>
      </c>
      <c r="S46" s="2">
        <f>'Etude équilibre'!$N$3*(P46-'Etude équilibre'!$N$8)</f>
        <v>36.499904558811792</v>
      </c>
      <c r="T46" s="2">
        <f>-('Etude équilibre'!$C$3+'Etude équilibre'!$C$4*$M$3)*COS(P46*PI()/180)</f>
        <v>-34.25807103481069</v>
      </c>
      <c r="U46" s="2">
        <f t="shared" si="3"/>
        <v>2.2418335240011018</v>
      </c>
      <c r="V46" s="2">
        <f t="shared" si="6"/>
        <v>2.8608783479609334</v>
      </c>
    </row>
    <row r="47" spans="1:22" x14ac:dyDescent="0.45">
      <c r="A47" s="4">
        <v>3.03</v>
      </c>
      <c r="B47" s="4">
        <v>30.04</v>
      </c>
      <c r="N47">
        <f t="shared" si="1"/>
        <v>4.2300000000000004</v>
      </c>
      <c r="O47">
        <f t="shared" si="2"/>
        <v>3.1000000000000005</v>
      </c>
      <c r="P47">
        <f t="shared" si="7"/>
        <v>11.49</v>
      </c>
      <c r="Q47" s="6">
        <f t="shared" si="4"/>
        <v>7.0000000000000284E-2</v>
      </c>
      <c r="R47" s="2">
        <f t="shared" si="5"/>
        <v>-0.39180860759055858</v>
      </c>
      <c r="S47" s="2">
        <f>'Etude équilibre'!$N$3*(P47-'Etude équilibre'!$N$8)</f>
        <v>36.048287497566641</v>
      </c>
      <c r="T47" s="2">
        <f>-('Etude équilibre'!$C$3+'Etude équilibre'!$C$4*$M$3)*COS(P47*PI()/180)</f>
        <v>-34.131171789694903</v>
      </c>
      <c r="U47" s="2">
        <f t="shared" si="3"/>
        <v>1.9171157078717371</v>
      </c>
      <c r="V47" s="2">
        <f t="shared" si="6"/>
        <v>-4.8929902782409771</v>
      </c>
    </row>
    <row r="48" spans="1:22" x14ac:dyDescent="0.45">
      <c r="A48" s="4">
        <v>3.1</v>
      </c>
      <c r="B48" s="4">
        <v>28.16</v>
      </c>
      <c r="N48">
        <f t="shared" si="1"/>
        <v>4.3</v>
      </c>
      <c r="O48">
        <f t="shared" si="2"/>
        <v>3.17</v>
      </c>
      <c r="P48">
        <f t="shared" si="7"/>
        <v>12.48</v>
      </c>
      <c r="Q48" s="6">
        <f t="shared" si="4"/>
        <v>6.9999999999999396E-2</v>
      </c>
      <c r="R48" s="2">
        <f t="shared" si="5"/>
        <v>1.2466637514245476</v>
      </c>
      <c r="S48" s="2">
        <f>'Etude équilibre'!$N$3*(P48-'Etude équilibre'!$N$8)</f>
        <v>35.641832142445992</v>
      </c>
      <c r="T48" s="2">
        <f>-('Etude équilibre'!$C$3+'Etude équilibre'!$C$4*$M$3)*COS(P48*PI()/180)</f>
        <v>-34.006205206489106</v>
      </c>
      <c r="U48" s="2">
        <f t="shared" si="3"/>
        <v>1.6356269359568856</v>
      </c>
      <c r="V48" s="2">
        <f t="shared" si="6"/>
        <v>1.3120032840353901</v>
      </c>
    </row>
    <row r="49" spans="1:22" x14ac:dyDescent="0.45">
      <c r="A49" s="4">
        <v>3.17</v>
      </c>
      <c r="B49" s="4">
        <v>25.85</v>
      </c>
      <c r="N49">
        <f t="shared" si="1"/>
        <v>4.37</v>
      </c>
      <c r="O49">
        <f t="shared" si="2"/>
        <v>3.24</v>
      </c>
      <c r="P49">
        <f t="shared" si="7"/>
        <v>13.82</v>
      </c>
      <c r="Q49" s="6">
        <f t="shared" si="4"/>
        <v>7.0000000000000284E-2</v>
      </c>
      <c r="R49" s="2">
        <f t="shared" si="5"/>
        <v>-0.10685689297924784</v>
      </c>
      <c r="S49" s="2">
        <f>'Etude équilibre'!$N$3*(P49-'Etude équilibre'!$N$8)</f>
        <v>35.091680449656451</v>
      </c>
      <c r="T49" s="2">
        <f>-('Etude équilibre'!$C$3+'Etude équilibre'!$C$4*$M$3)*COS(P49*PI()/180)</f>
        <v>-33.820895149147617</v>
      </c>
      <c r="U49" s="2">
        <f t="shared" si="3"/>
        <v>1.2707853005088339</v>
      </c>
      <c r="V49" s="2">
        <f t="shared" si="6"/>
        <v>-11.892403616448281</v>
      </c>
    </row>
    <row r="50" spans="1:22" x14ac:dyDescent="0.45">
      <c r="A50" s="4">
        <v>3.24</v>
      </c>
      <c r="B50" s="4">
        <v>23.64</v>
      </c>
      <c r="N50">
        <f t="shared" si="1"/>
        <v>4.4400000000000004</v>
      </c>
      <c r="O50">
        <f t="shared" si="2"/>
        <v>3.3100000000000005</v>
      </c>
      <c r="P50">
        <f t="shared" si="7"/>
        <v>15.13</v>
      </c>
      <c r="Q50" s="6">
        <f t="shared" si="4"/>
        <v>7.0000000000000284E-2</v>
      </c>
      <c r="R50" s="2">
        <f t="shared" si="5"/>
        <v>0.81923617950753735</v>
      </c>
      <c r="S50" s="2">
        <f>'Etude équilibre'!$N$3*(P50-'Etude équilibre'!$N$8)</f>
        <v>34.553845585809945</v>
      </c>
      <c r="T50" s="2">
        <f>-('Etude équilibre'!$C$3+'Etude équilibre'!$C$4*$M$3)*COS(P50*PI()/180)</f>
        <v>-33.621851404458702</v>
      </c>
      <c r="U50" s="2">
        <f t="shared" si="3"/>
        <v>0.9319941813512429</v>
      </c>
      <c r="V50" s="2">
        <f t="shared" si="6"/>
        <v>1.1376379665159406</v>
      </c>
    </row>
    <row r="51" spans="1:22" x14ac:dyDescent="0.45">
      <c r="A51" s="4">
        <v>3.31</v>
      </c>
      <c r="B51" s="4">
        <v>21.32</v>
      </c>
      <c r="N51">
        <f t="shared" si="1"/>
        <v>4.51</v>
      </c>
      <c r="O51">
        <f t="shared" si="2"/>
        <v>3.38</v>
      </c>
      <c r="P51">
        <f t="shared" si="7"/>
        <v>16.670000000000002</v>
      </c>
      <c r="Q51" s="6">
        <f t="shared" si="4"/>
        <v>6.9999999999999396E-2</v>
      </c>
      <c r="R51" s="2">
        <f t="shared" si="5"/>
        <v>-0.71237928652832017</v>
      </c>
      <c r="S51" s="2">
        <f>'Etude équilibre'!$N$3*(P51-'Etude équilibre'!$N$8)</f>
        <v>33.921581700066724</v>
      </c>
      <c r="T51" s="2">
        <f>-('Etude équilibre'!$C$3+'Etude équilibre'!$C$4*$M$3)*COS(P51*PI()/180)</f>
        <v>-33.365394726671454</v>
      </c>
      <c r="U51" s="2">
        <f t="shared" si="3"/>
        <v>0.55618697339527046</v>
      </c>
      <c r="V51" s="2">
        <f t="shared" si="6"/>
        <v>-0.78074557179472348</v>
      </c>
    </row>
    <row r="52" spans="1:22" x14ac:dyDescent="0.45">
      <c r="A52" s="4">
        <v>3.38</v>
      </c>
      <c r="B52" s="4">
        <v>18.989999999999998</v>
      </c>
      <c r="N52">
        <f t="shared" si="1"/>
        <v>4.58</v>
      </c>
      <c r="O52">
        <f t="shared" si="2"/>
        <v>3.45</v>
      </c>
      <c r="P52">
        <f t="shared" si="7"/>
        <v>18.010000000000002</v>
      </c>
      <c r="Q52" s="6">
        <f t="shared" si="4"/>
        <v>7.0000000000000284E-2</v>
      </c>
      <c r="R52" s="2">
        <f t="shared" si="5"/>
        <v>-0.10685689297924784</v>
      </c>
      <c r="S52" s="2">
        <f>'Etude équilibre'!$N$3*(P52-'Etude équilibre'!$N$8)</f>
        <v>33.371430007277169</v>
      </c>
      <c r="T52" s="2">
        <f>-('Etude équilibre'!$C$3+'Etude équilibre'!$C$4*$M$3)*COS(P52*PI()/180)</f>
        <v>-33.122626487677316</v>
      </c>
      <c r="U52" s="2">
        <f t="shared" si="3"/>
        <v>0.24880351959985347</v>
      </c>
      <c r="V52" s="2">
        <f t="shared" si="6"/>
        <v>-2.3283806281750339</v>
      </c>
    </row>
    <row r="53" spans="1:22" x14ac:dyDescent="0.45">
      <c r="A53" s="4">
        <v>3.45</v>
      </c>
      <c r="B53" s="4">
        <v>16.899999999999999</v>
      </c>
      <c r="N53">
        <f t="shared" si="1"/>
        <v>4.6500000000000004</v>
      </c>
      <c r="O53">
        <f t="shared" si="2"/>
        <v>3.5200000000000005</v>
      </c>
      <c r="P53">
        <f t="shared" si="7"/>
        <v>19.32</v>
      </c>
      <c r="Q53" s="6">
        <f t="shared" si="4"/>
        <v>7.0000000000000284E-2</v>
      </c>
      <c r="R53" s="2">
        <f t="shared" si="5"/>
        <v>7.123792865281503E-2</v>
      </c>
      <c r="S53" s="2">
        <f>'Etude équilibre'!$N$3*(P53-'Etude équilibre'!$N$8)</f>
        <v>32.833595143430671</v>
      </c>
      <c r="T53" s="2">
        <f>-('Etude équilibre'!$C$3+'Etude équilibre'!$C$4*$M$3)*COS(P53*PI()/180)</f>
        <v>-32.867779898455467</v>
      </c>
      <c r="U53" s="2">
        <f t="shared" si="3"/>
        <v>-3.4184755024796232E-2</v>
      </c>
      <c r="V53" s="2">
        <f t="shared" si="6"/>
        <v>-0.47986733571941653</v>
      </c>
    </row>
    <row r="54" spans="1:22" x14ac:dyDescent="0.45">
      <c r="A54" s="4">
        <v>3.52</v>
      </c>
      <c r="B54" s="4">
        <v>14.8</v>
      </c>
      <c r="N54">
        <f t="shared" si="1"/>
        <v>4.72</v>
      </c>
      <c r="O54">
        <f t="shared" si="2"/>
        <v>3.59</v>
      </c>
      <c r="P54">
        <f t="shared" si="7"/>
        <v>20.65</v>
      </c>
      <c r="Q54" s="6">
        <f t="shared" si="4"/>
        <v>6.9999999999999396E-2</v>
      </c>
      <c r="R54" s="2">
        <f t="shared" si="5"/>
        <v>-0.35618964326413477</v>
      </c>
      <c r="S54" s="2">
        <f>'Etude équilibre'!$N$3*(P54-'Etude équilibre'!$N$8)</f>
        <v>32.287549060288796</v>
      </c>
      <c r="T54" s="2">
        <f>-('Etude équilibre'!$C$3+'Etude équilibre'!$C$4*$M$3)*COS(P54*PI()/180)</f>
        <v>-32.591466776377828</v>
      </c>
      <c r="U54" s="2">
        <f t="shared" si="3"/>
        <v>-0.30391771608903184</v>
      </c>
      <c r="V54" s="2">
        <f t="shared" si="6"/>
        <v>0.8532469201067131</v>
      </c>
    </row>
    <row r="55" spans="1:22" x14ac:dyDescent="0.45">
      <c r="A55" s="4">
        <v>3.59</v>
      </c>
      <c r="B55" s="4">
        <v>13.03</v>
      </c>
      <c r="N55">
        <f t="shared" si="1"/>
        <v>4.79</v>
      </c>
      <c r="O55">
        <f t="shared" si="2"/>
        <v>3.66</v>
      </c>
      <c r="P55">
        <f t="shared" si="7"/>
        <v>21.88</v>
      </c>
      <c r="Q55" s="6">
        <f t="shared" si="4"/>
        <v>7.0000000000000284E-2</v>
      </c>
      <c r="R55" s="2">
        <f t="shared" si="5"/>
        <v>-1.246663751424516</v>
      </c>
      <c r="S55" s="2">
        <f>'Etude équilibre'!$N$3*(P55-'Etude équilibre'!$N$8)</f>
        <v>31.782559073623766</v>
      </c>
      <c r="T55" s="2">
        <f>-('Etude équilibre'!$C$3+'Etude équilibre'!$C$4*$M$3)*COS(P55*PI()/180)</f>
        <v>-32.320295772501218</v>
      </c>
      <c r="U55" s="2">
        <f t="shared" si="3"/>
        <v>-0.53773669887745257</v>
      </c>
      <c r="V55" s="2">
        <f t="shared" si="6"/>
        <v>0.43134060668965546</v>
      </c>
    </row>
    <row r="56" spans="1:22" x14ac:dyDescent="0.45">
      <c r="A56" s="4">
        <v>3.66</v>
      </c>
      <c r="B56" s="4">
        <v>11.49</v>
      </c>
      <c r="N56">
        <f t="shared" si="1"/>
        <v>4.8600000000000003</v>
      </c>
      <c r="O56">
        <f t="shared" si="2"/>
        <v>3.7300000000000004</v>
      </c>
      <c r="P56">
        <f t="shared" si="7"/>
        <v>22.76</v>
      </c>
      <c r="Q56" s="6">
        <f t="shared" si="4"/>
        <v>7.0000000000000284E-2</v>
      </c>
      <c r="R56" s="2">
        <f t="shared" si="5"/>
        <v>-2.5308796357432044E-14</v>
      </c>
      <c r="S56" s="2">
        <f>'Etude équilibre'!$N$3*(P56-'Etude équilibre'!$N$8)</f>
        <v>31.421265424627638</v>
      </c>
      <c r="T56" s="2">
        <f>-('Etude équilibre'!$C$3+'Etude équilibre'!$C$4*$M$3)*COS(P56*PI()/180)</f>
        <v>-32.117139655034329</v>
      </c>
      <c r="U56" s="2">
        <f t="shared" si="3"/>
        <v>-0.69587423040669094</v>
      </c>
      <c r="V56" s="2">
        <f t="shared" si="6"/>
        <v>27495350651171.695</v>
      </c>
    </row>
    <row r="57" spans="1:22" x14ac:dyDescent="0.45">
      <c r="A57" s="4">
        <v>3.73</v>
      </c>
      <c r="B57" s="4">
        <v>10.28</v>
      </c>
      <c r="N57">
        <f t="shared" si="1"/>
        <v>4.93</v>
      </c>
      <c r="O57">
        <f t="shared" si="2"/>
        <v>3.8</v>
      </c>
      <c r="P57">
        <f t="shared" si="7"/>
        <v>23.64</v>
      </c>
      <c r="Q57" s="6">
        <f t="shared" si="4"/>
        <v>6.9999999999999396E-2</v>
      </c>
      <c r="R57" s="2">
        <f t="shared" si="5"/>
        <v>-0.39180860759056846</v>
      </c>
      <c r="S57" s="2">
        <f>'Etude équilibre'!$N$3*(P57-'Etude équilibre'!$N$8)</f>
        <v>31.059971775631517</v>
      </c>
      <c r="T57" s="2">
        <f>-('Etude équilibre'!$C$3+'Etude équilibre'!$C$4*$M$3)*COS(P57*PI()/180)</f>
        <v>-31.906407390400258</v>
      </c>
      <c r="U57" s="2">
        <f t="shared" si="3"/>
        <v>-0.84643561476874041</v>
      </c>
      <c r="V57" s="2">
        <f t="shared" si="6"/>
        <v>2.1603292994860577</v>
      </c>
    </row>
    <row r="58" spans="1:22" x14ac:dyDescent="0.45">
      <c r="A58" s="4">
        <v>3.81</v>
      </c>
      <c r="B58" s="4">
        <v>9.39</v>
      </c>
      <c r="N58">
        <f t="shared" si="1"/>
        <v>5</v>
      </c>
      <c r="O58">
        <f t="shared" si="2"/>
        <v>3.87</v>
      </c>
      <c r="P58">
        <f t="shared" si="7"/>
        <v>24.41</v>
      </c>
      <c r="Q58" s="6">
        <f t="shared" si="4"/>
        <v>7.0000000000000284E-2</v>
      </c>
      <c r="R58" s="2">
        <f t="shared" si="5"/>
        <v>-1.1754258227716758</v>
      </c>
      <c r="S58" s="2">
        <f>'Etude équilibre'!$N$3*(P58-'Etude équilibre'!$N$8)</f>
        <v>30.74383983275991</v>
      </c>
      <c r="T58" s="2">
        <f>-('Etude équilibre'!$C$3+'Etude équilibre'!$C$4*$M$3)*COS(P58*PI()/180)</f>
        <v>-31.715840885495265</v>
      </c>
      <c r="U58" s="2">
        <f t="shared" si="3"/>
        <v>-0.97200105273535442</v>
      </c>
      <c r="V58" s="2">
        <f t="shared" si="6"/>
        <v>0.82693525521105016</v>
      </c>
    </row>
    <row r="59" spans="1:22" x14ac:dyDescent="0.45">
      <c r="A59" s="4">
        <v>3.88</v>
      </c>
      <c r="B59" s="4">
        <v>8.9600000000000009</v>
      </c>
      <c r="N59">
        <f t="shared" si="1"/>
        <v>5.07</v>
      </c>
      <c r="O59">
        <f t="shared" si="2"/>
        <v>3.9400000000000004</v>
      </c>
      <c r="P59">
        <f t="shared" si="7"/>
        <v>24.85</v>
      </c>
      <c r="Q59" s="6">
        <f t="shared" si="4"/>
        <v>7.0000000000000284E-2</v>
      </c>
      <c r="R59" s="2">
        <f t="shared" si="5"/>
        <v>-0.74799825085473493</v>
      </c>
      <c r="S59" s="2">
        <f>'Etude équilibre'!$N$3*(P59-'Etude équilibre'!$N$8)</f>
        <v>30.563193008261848</v>
      </c>
      <c r="T59" s="2">
        <f>-('Etude équilibre'!$C$3+'Etude équilibre'!$C$4*$M$3)*COS(P59*PI()/180)</f>
        <v>-31.604371717485755</v>
      </c>
      <c r="U59" s="2">
        <f t="shared" si="3"/>
        <v>-1.0411787092239067</v>
      </c>
      <c r="V59" s="2">
        <f t="shared" si="6"/>
        <v>1.3919534010061594</v>
      </c>
    </row>
    <row r="60" spans="1:22" x14ac:dyDescent="0.45">
      <c r="A60" s="4">
        <v>3.95</v>
      </c>
      <c r="B60" s="4">
        <v>8.84</v>
      </c>
      <c r="N60">
        <f t="shared" si="1"/>
        <v>5.14</v>
      </c>
      <c r="O60">
        <f t="shared" si="2"/>
        <v>4.01</v>
      </c>
      <c r="P60">
        <f t="shared" si="7"/>
        <v>25.08</v>
      </c>
      <c r="Q60" s="6">
        <f t="shared" si="4"/>
        <v>6.9999999999999396E-2</v>
      </c>
      <c r="R60" s="2">
        <f t="shared" si="5"/>
        <v>-3.5618964326383104E-2</v>
      </c>
      <c r="S60" s="2">
        <f>'Etude équilibre'!$N$3*(P60-'Etude équilibre'!$N$8)</f>
        <v>30.468763986365133</v>
      </c>
      <c r="T60" s="2">
        <f>-('Etude équilibre'!$C$3+'Etude équilibre'!$C$4*$M$3)*COS(P60*PI()/180)</f>
        <v>-31.545361547319345</v>
      </c>
      <c r="U60" s="2">
        <f t="shared" si="3"/>
        <v>-1.0765975609542124</v>
      </c>
      <c r="V60" s="2">
        <f t="shared" si="6"/>
        <v>30.225403273636804</v>
      </c>
    </row>
    <row r="61" spans="1:22" x14ac:dyDescent="0.45">
      <c r="A61" s="4">
        <v>4.0199999999999996</v>
      </c>
      <c r="B61" s="4">
        <v>9.06</v>
      </c>
      <c r="N61">
        <f t="shared" si="1"/>
        <v>5.21</v>
      </c>
      <c r="O61">
        <f t="shared" si="2"/>
        <v>4.08</v>
      </c>
      <c r="P61">
        <f t="shared" si="7"/>
        <v>25.3</v>
      </c>
      <c r="Q61" s="6">
        <f t="shared" ref="Q61:Q124" si="8">N61-N60</f>
        <v>7.0000000000000284E-2</v>
      </c>
      <c r="R61" s="2">
        <f t="shared" si="5"/>
        <v>-1.5672344303622596</v>
      </c>
      <c r="S61" s="2">
        <f>'Etude équilibre'!$N$3*(P61-'Etude équilibre'!$N$8)</f>
        <v>30.378440574116102</v>
      </c>
      <c r="T61" s="2">
        <f>-('Etude équilibre'!$C$3+'Etude équilibre'!$C$4*$M$3)*COS(P61*PI()/180)</f>
        <v>-31.488441365687805</v>
      </c>
      <c r="U61" s="2">
        <f t="shared" si="3"/>
        <v>-1.1100007915717036</v>
      </c>
      <c r="V61" s="2">
        <f t="shared" si="6"/>
        <v>0.70825447046561607</v>
      </c>
    </row>
    <row r="62" spans="1:22" x14ac:dyDescent="0.45">
      <c r="A62" s="4">
        <v>4.09</v>
      </c>
      <c r="B62" s="4">
        <v>9.51</v>
      </c>
      <c r="N62">
        <f t="shared" si="1"/>
        <v>5.28</v>
      </c>
      <c r="O62">
        <f t="shared" si="2"/>
        <v>4.1500000000000004</v>
      </c>
      <c r="P62">
        <f t="shared" si="7"/>
        <v>25.08</v>
      </c>
      <c r="Q62" s="6">
        <f t="shared" si="8"/>
        <v>7.0000000000000284E-2</v>
      </c>
      <c r="R62" s="2">
        <f t="shared" si="5"/>
        <v>0.78361721518111715</v>
      </c>
      <c r="S62" s="2">
        <f>'Etude équilibre'!$N$3*(P62-'Etude équilibre'!$N$8)</f>
        <v>30.468763986365133</v>
      </c>
      <c r="T62" s="2">
        <f>-('Etude équilibre'!$C$3+'Etude équilibre'!$C$4*$M$3)*COS(P62*PI()/180)</f>
        <v>-31.545361547319345</v>
      </c>
      <c r="U62" s="2">
        <f t="shared" ref="U62:U125" si="9">S62+T62</f>
        <v>-1.0765975609542124</v>
      </c>
      <c r="V62" s="2">
        <f t="shared" si="6"/>
        <v>-1.3738819669822833</v>
      </c>
    </row>
    <row r="63" spans="1:22" x14ac:dyDescent="0.45">
      <c r="A63" s="4">
        <v>4.16</v>
      </c>
      <c r="B63" s="4">
        <v>10.39</v>
      </c>
      <c r="N63">
        <f t="shared" si="1"/>
        <v>5.35</v>
      </c>
      <c r="O63">
        <f t="shared" si="2"/>
        <v>4.22</v>
      </c>
      <c r="P63">
        <f t="shared" si="7"/>
        <v>25.08</v>
      </c>
      <c r="Q63" s="6">
        <f t="shared" si="8"/>
        <v>6.9999999999999396E-2</v>
      </c>
      <c r="R63" s="2">
        <f t="shared" si="5"/>
        <v>-1.5672344303622738</v>
      </c>
      <c r="S63" s="2">
        <f>'Etude équilibre'!$N$3*(P63-'Etude équilibre'!$N$8)</f>
        <v>30.468763986365133</v>
      </c>
      <c r="T63" s="2">
        <f>-('Etude équilibre'!$C$3+'Etude équilibre'!$C$4*$M$3)*COS(P63*PI()/180)</f>
        <v>-31.545361547319345</v>
      </c>
      <c r="U63" s="2">
        <f t="shared" si="9"/>
        <v>-1.0765975609542124</v>
      </c>
      <c r="V63" s="2">
        <f t="shared" si="6"/>
        <v>0.68694098349112431</v>
      </c>
    </row>
    <row r="64" spans="1:22" x14ac:dyDescent="0.45">
      <c r="A64" s="4">
        <v>4.2300000000000004</v>
      </c>
      <c r="B64" s="4">
        <v>11.49</v>
      </c>
      <c r="N64">
        <f t="shared" si="1"/>
        <v>5.42</v>
      </c>
      <c r="O64">
        <f t="shared" si="2"/>
        <v>4.29</v>
      </c>
      <c r="P64">
        <f t="shared" si="7"/>
        <v>24.64</v>
      </c>
      <c r="Q64" s="6">
        <f t="shared" si="8"/>
        <v>7.0000000000000284E-2</v>
      </c>
      <c r="R64" s="2">
        <f t="shared" si="5"/>
        <v>-3.5618964326432821E-2</v>
      </c>
      <c r="S64" s="2">
        <f>'Etude équilibre'!$N$3*(P64-'Etude équilibre'!$N$8)</f>
        <v>30.649410810863195</v>
      </c>
      <c r="T64" s="2">
        <f>-('Etude équilibre'!$C$3+'Etude équilibre'!$C$4*$M$3)*COS(P64*PI()/180)</f>
        <v>-31.657805814436745</v>
      </c>
      <c r="U64" s="2">
        <f t="shared" si="9"/>
        <v>-1.0083950035735505</v>
      </c>
      <c r="V64" s="2">
        <f t="shared" si="6"/>
        <v>28.310621115539313</v>
      </c>
    </row>
    <row r="65" spans="1:22" x14ac:dyDescent="0.45">
      <c r="A65" s="4">
        <v>4.3</v>
      </c>
      <c r="B65" s="4">
        <v>12.48</v>
      </c>
      <c r="N65">
        <f t="shared" si="1"/>
        <v>5.49</v>
      </c>
      <c r="O65">
        <f t="shared" si="2"/>
        <v>4.3600000000000003</v>
      </c>
      <c r="P65">
        <f t="shared" si="7"/>
        <v>24.19</v>
      </c>
      <c r="Q65" s="6">
        <f t="shared" si="8"/>
        <v>7.0000000000000284E-2</v>
      </c>
      <c r="R65" s="2">
        <f t="shared" si="5"/>
        <v>0.46304653624339887</v>
      </c>
      <c r="S65" s="2">
        <f>'Etude équilibre'!$N$3*(P65-'Etude équilibre'!$N$8)</f>
        <v>30.834163245008941</v>
      </c>
      <c r="T65" s="2">
        <f>-('Etude équilibre'!$C$3+'Etude équilibre'!$C$4*$M$3)*COS(P65*PI()/180)</f>
        <v>-31.770874476554738</v>
      </c>
      <c r="U65" s="2">
        <f t="shared" si="9"/>
        <v>-0.93671123154579661</v>
      </c>
      <c r="V65" s="2">
        <f t="shared" si="6"/>
        <v>-2.0229310840874479</v>
      </c>
    </row>
    <row r="66" spans="1:22" x14ac:dyDescent="0.45">
      <c r="A66" s="4">
        <v>4.37</v>
      </c>
      <c r="B66" s="4">
        <v>13.82</v>
      </c>
      <c r="N66">
        <f t="shared" si="1"/>
        <v>5.56</v>
      </c>
      <c r="O66">
        <f t="shared" si="2"/>
        <v>4.43</v>
      </c>
      <c r="P66">
        <f t="shared" si="7"/>
        <v>23.87</v>
      </c>
      <c r="Q66" s="6">
        <f t="shared" si="8"/>
        <v>6.9999999999999396E-2</v>
      </c>
      <c r="R66" s="2">
        <f t="shared" si="5"/>
        <v>-0.46304653624341058</v>
      </c>
      <c r="S66" s="2">
        <f>'Etude équilibre'!$N$3*(P66-'Etude équilibre'!$N$8)</f>
        <v>30.965542753734802</v>
      </c>
      <c r="T66" s="2">
        <f>-('Etude équilibre'!$C$3+'Etude équilibre'!$C$4*$M$3)*COS(P66*PI()/180)</f>
        <v>-31.850086943559443</v>
      </c>
      <c r="U66" s="2">
        <f t="shared" si="9"/>
        <v>-0.88454418982464134</v>
      </c>
      <c r="V66" s="2">
        <f t="shared" si="6"/>
        <v>1.9102706112451324</v>
      </c>
    </row>
    <row r="67" spans="1:22" x14ac:dyDescent="0.45">
      <c r="A67" s="4">
        <v>4.4400000000000004</v>
      </c>
      <c r="B67" s="4">
        <v>15.13</v>
      </c>
      <c r="N67">
        <f t="shared" si="1"/>
        <v>5.63</v>
      </c>
      <c r="O67">
        <f t="shared" si="2"/>
        <v>4.5</v>
      </c>
      <c r="P67">
        <f t="shared" ref="P67:P98" si="10">B84</f>
        <v>23.42</v>
      </c>
      <c r="Q67" s="6">
        <f t="shared" si="8"/>
        <v>7.0000000000000284E-2</v>
      </c>
      <c r="R67" s="2">
        <f t="shared" si="5"/>
        <v>-0.74799825085470961</v>
      </c>
      <c r="S67" s="2">
        <f>'Etude équilibre'!$N$3*(P67-'Etude équilibre'!$N$8)</f>
        <v>31.150295187880548</v>
      </c>
      <c r="T67" s="2">
        <f>-('Etude équilibre'!$C$3+'Etude équilibre'!$C$4*$M$3)*COS(P67*PI()/180)</f>
        <v>-31.959798032280805</v>
      </c>
      <c r="U67" s="2">
        <f t="shared" si="9"/>
        <v>-0.80950284440025655</v>
      </c>
      <c r="V67" s="2">
        <f t="shared" si="6"/>
        <v>1.0822255847193065</v>
      </c>
    </row>
    <row r="68" spans="1:22" x14ac:dyDescent="0.45">
      <c r="A68" s="4">
        <v>4.51</v>
      </c>
      <c r="B68" s="4">
        <v>16.670000000000002</v>
      </c>
      <c r="N68">
        <f t="shared" ref="N68:N129" si="11">A85</f>
        <v>5.7</v>
      </c>
      <c r="O68">
        <f t="shared" ref="O68:O129" si="12">N68-$N$3</f>
        <v>4.57</v>
      </c>
      <c r="P68">
        <f t="shared" si="10"/>
        <v>22.76</v>
      </c>
      <c r="Q68" s="6">
        <f t="shared" si="8"/>
        <v>7.0000000000000284E-2</v>
      </c>
      <c r="R68" s="2">
        <f t="shared" si="5"/>
        <v>0.74799825085470961</v>
      </c>
      <c r="S68" s="2">
        <f>'Etude équilibre'!$N$3*(P68-'Etude équilibre'!$N$8)</f>
        <v>31.421265424627638</v>
      </c>
      <c r="T68" s="2">
        <f>-('Etude équilibre'!$C$3+'Etude équilibre'!$C$4*$M$3)*COS(P68*PI()/180)</f>
        <v>-32.117139655034329</v>
      </c>
      <c r="U68" s="2">
        <f t="shared" si="9"/>
        <v>-0.69587423040669094</v>
      </c>
      <c r="V68" s="2">
        <f t="shared" si="6"/>
        <v>-0.93031531773174803</v>
      </c>
    </row>
    <row r="69" spans="1:22" x14ac:dyDescent="0.45">
      <c r="A69" s="4">
        <v>4.58</v>
      </c>
      <c r="B69" s="4">
        <v>18.010000000000002</v>
      </c>
      <c r="N69">
        <f t="shared" si="11"/>
        <v>5.77</v>
      </c>
      <c r="O69">
        <f t="shared" si="12"/>
        <v>4.6399999999999997</v>
      </c>
      <c r="P69">
        <f t="shared" si="10"/>
        <v>22.31</v>
      </c>
      <c r="Q69" s="6">
        <f t="shared" si="8"/>
        <v>6.9999999999999396E-2</v>
      </c>
      <c r="R69" s="2">
        <f t="shared" ref="R69:R128" si="13">(P68+P70-2*P69)*(PI()/180)/Q69^2</f>
        <v>-0.35618964326413477</v>
      </c>
      <c r="S69" s="2">
        <f>'Etude équilibre'!$N$3*(P69-'Etude équilibre'!$N$8)</f>
        <v>31.606017858773384</v>
      </c>
      <c r="T69" s="2">
        <f>-('Etude équilibre'!$C$3+'Etude équilibre'!$C$4*$M$3)*COS(P69*PI()/180)</f>
        <v>-32.221975893544247</v>
      </c>
      <c r="U69" s="2">
        <f t="shared" si="9"/>
        <v>-0.61595803477086264</v>
      </c>
      <c r="V69" s="2">
        <f t="shared" ref="V69:V128" si="14">U69/R69</f>
        <v>1.7292979917276676</v>
      </c>
    </row>
    <row r="70" spans="1:22" x14ac:dyDescent="0.45">
      <c r="A70" s="4">
        <v>4.6500000000000004</v>
      </c>
      <c r="B70" s="4">
        <v>19.32</v>
      </c>
      <c r="N70">
        <f t="shared" si="11"/>
        <v>5.85</v>
      </c>
      <c r="O70">
        <f t="shared" si="12"/>
        <v>4.72</v>
      </c>
      <c r="P70">
        <f t="shared" si="10"/>
        <v>21.76</v>
      </c>
      <c r="Q70" s="6">
        <f t="shared" si="8"/>
        <v>8.0000000000000071E-2</v>
      </c>
      <c r="R70" s="2">
        <f t="shared" si="13"/>
        <v>2.7270769562405928E-2</v>
      </c>
      <c r="S70" s="2">
        <f>'Etude équilibre'!$N$3*(P70-'Etude équilibre'!$N$8)</f>
        <v>31.83182638939596</v>
      </c>
      <c r="T70" s="2">
        <f>-('Etude équilibre'!$C$3+'Etude équilibre'!$C$4*$M$3)*COS(P70*PI()/180)</f>
        <v>-32.347409219059124</v>
      </c>
      <c r="U70" s="2">
        <f t="shared" si="9"/>
        <v>-0.51558282966316327</v>
      </c>
      <c r="V70" s="2">
        <f t="shared" si="14"/>
        <v>-18.90606088263527</v>
      </c>
    </row>
    <row r="71" spans="1:22" x14ac:dyDescent="0.45">
      <c r="A71" s="4">
        <v>4.72</v>
      </c>
      <c r="B71" s="4">
        <v>20.65</v>
      </c>
      <c r="N71">
        <f t="shared" si="11"/>
        <v>5.92</v>
      </c>
      <c r="O71">
        <f t="shared" si="12"/>
        <v>4.79</v>
      </c>
      <c r="P71">
        <f t="shared" si="10"/>
        <v>21.22</v>
      </c>
      <c r="Q71" s="6">
        <f t="shared" si="8"/>
        <v>7.0000000000000284E-2</v>
      </c>
      <c r="R71" s="2">
        <f t="shared" si="13"/>
        <v>-0.53428446489618864</v>
      </c>
      <c r="S71" s="2">
        <f>'Etude équilibre'!$N$3*(P71-'Etude équilibre'!$N$8)</f>
        <v>32.053529310370855</v>
      </c>
      <c r="T71" s="2">
        <f>-('Etude équilibre'!$C$3+'Etude équilibre'!$C$4*$M$3)*COS(P71*PI()/180)</f>
        <v>-32.467662117998806</v>
      </c>
      <c r="U71" s="2">
        <f t="shared" si="9"/>
        <v>-0.41413280762795068</v>
      </c>
      <c r="V71" s="2">
        <f t="shared" si="14"/>
        <v>0.77511669314288711</v>
      </c>
    </row>
    <row r="72" spans="1:22" x14ac:dyDescent="0.45">
      <c r="A72" s="4">
        <v>4.79</v>
      </c>
      <c r="B72" s="4">
        <v>21.88</v>
      </c>
      <c r="N72">
        <f t="shared" si="11"/>
        <v>5.99</v>
      </c>
      <c r="O72">
        <f t="shared" si="12"/>
        <v>4.8600000000000003</v>
      </c>
      <c r="P72">
        <f t="shared" si="10"/>
        <v>20.53</v>
      </c>
      <c r="Q72" s="6">
        <f t="shared" si="8"/>
        <v>7.0000000000000284E-2</v>
      </c>
      <c r="R72" s="2">
        <f t="shared" si="13"/>
        <v>0.53428446489618864</v>
      </c>
      <c r="S72" s="2">
        <f>'Etude équilibre'!$N$3*(P72-'Etude équilibre'!$N$8)</f>
        <v>32.336816376061002</v>
      </c>
      <c r="T72" s="2">
        <f>-('Etude équilibre'!$C$3+'Etude équilibre'!$C$4*$M$3)*COS(P72*PI()/180)</f>
        <v>-32.617120307095831</v>
      </c>
      <c r="U72" s="2">
        <f t="shared" si="9"/>
        <v>-0.28030393103482965</v>
      </c>
      <c r="V72" s="2">
        <f t="shared" si="14"/>
        <v>-0.52463425282128062</v>
      </c>
    </row>
    <row r="73" spans="1:22" x14ac:dyDescent="0.45">
      <c r="A73" s="4">
        <v>4.8600000000000003</v>
      </c>
      <c r="B73" s="4">
        <v>22.76</v>
      </c>
      <c r="N73">
        <f t="shared" si="11"/>
        <v>6.06</v>
      </c>
      <c r="O73">
        <f t="shared" si="12"/>
        <v>4.93</v>
      </c>
      <c r="P73">
        <f t="shared" si="10"/>
        <v>19.989999999999998</v>
      </c>
      <c r="Q73" s="6">
        <f t="shared" si="8"/>
        <v>6.9999999999999396E-2</v>
      </c>
      <c r="R73" s="2">
        <f t="shared" si="13"/>
        <v>0.35618964326416008</v>
      </c>
      <c r="S73" s="2">
        <f>'Etude équilibre'!$N$3*(P73-'Etude équilibre'!$N$8)</f>
        <v>32.558519297035893</v>
      </c>
      <c r="T73" s="2">
        <f>-('Etude équilibre'!$C$3+'Etude équilibre'!$C$4*$M$3)*COS(P73*PI()/180)</f>
        <v>-32.730789036659544</v>
      </c>
      <c r="U73" s="2">
        <f t="shared" si="9"/>
        <v>-0.17226973962365122</v>
      </c>
      <c r="V73" s="2">
        <f t="shared" si="14"/>
        <v>-0.48364612189437306</v>
      </c>
    </row>
    <row r="74" spans="1:22" x14ac:dyDescent="0.45">
      <c r="A74" s="4">
        <v>4.93</v>
      </c>
      <c r="B74" s="4">
        <v>23.64</v>
      </c>
      <c r="N74">
        <f t="shared" si="11"/>
        <v>6.13</v>
      </c>
      <c r="O74">
        <f t="shared" si="12"/>
        <v>5</v>
      </c>
      <c r="P74">
        <f t="shared" si="10"/>
        <v>19.55</v>
      </c>
      <c r="Q74" s="6">
        <f t="shared" si="8"/>
        <v>7.0000000000000284E-2</v>
      </c>
      <c r="R74" s="2">
        <f t="shared" si="13"/>
        <v>-3.5618964326407515E-2</v>
      </c>
      <c r="S74" s="2">
        <f>'Etude équilibre'!$N$3*(P74-'Etude équilibre'!$N$8)</f>
        <v>32.739166121533955</v>
      </c>
      <c r="T74" s="2">
        <f>-('Etude équilibre'!$C$3+'Etude équilibre'!$C$4*$M$3)*COS(P74*PI()/180)</f>
        <v>-32.821258858478835</v>
      </c>
      <c r="U74" s="2">
        <f t="shared" si="9"/>
        <v>-8.2092736944879618E-2</v>
      </c>
      <c r="V74" s="2">
        <f t="shared" si="14"/>
        <v>2.3047480042539292</v>
      </c>
    </row>
    <row r="75" spans="1:22" x14ac:dyDescent="0.45">
      <c r="A75" s="4">
        <v>5</v>
      </c>
      <c r="B75" s="4">
        <v>24.41</v>
      </c>
      <c r="N75">
        <f t="shared" si="11"/>
        <v>6.2</v>
      </c>
      <c r="O75">
        <f t="shared" si="12"/>
        <v>5.07</v>
      </c>
      <c r="P75">
        <f t="shared" si="10"/>
        <v>19.100000000000001</v>
      </c>
      <c r="Q75" s="6">
        <f t="shared" si="8"/>
        <v>7.0000000000000284E-2</v>
      </c>
      <c r="R75" s="2">
        <f t="shared" si="13"/>
        <v>0.46304653624337366</v>
      </c>
      <c r="S75" s="2">
        <f>'Etude équilibre'!$N$3*(P75-'Etude équilibre'!$N$8)</f>
        <v>32.923918555679705</v>
      </c>
      <c r="T75" s="2">
        <f>-('Etude équilibre'!$C$3+'Etude équilibre'!$C$4*$M$3)*COS(P75*PI()/180)</f>
        <v>-32.911782696400095</v>
      </c>
      <c r="U75" s="2">
        <f t="shared" si="9"/>
        <v>1.2135859279609917E-2</v>
      </c>
      <c r="V75" s="2">
        <f t="shared" si="14"/>
        <v>2.6208724889870257E-2</v>
      </c>
    </row>
    <row r="76" spans="1:22" x14ac:dyDescent="0.45">
      <c r="A76" s="4">
        <v>5.07</v>
      </c>
      <c r="B76" s="4">
        <v>24.85</v>
      </c>
      <c r="N76">
        <f t="shared" si="11"/>
        <v>6.27</v>
      </c>
      <c r="O76">
        <f t="shared" si="12"/>
        <v>5.14</v>
      </c>
      <c r="P76">
        <f t="shared" si="10"/>
        <v>18.78</v>
      </c>
      <c r="Q76" s="6">
        <f t="shared" si="8"/>
        <v>6.9999999999999396E-2</v>
      </c>
      <c r="R76" s="2">
        <f t="shared" si="13"/>
        <v>-3.5618964326433723E-2</v>
      </c>
      <c r="S76" s="2">
        <f>'Etude équilibre'!$N$3*(P76-'Etude équilibre'!$N$8)</f>
        <v>33.055298064405562</v>
      </c>
      <c r="T76" s="2">
        <f>-('Etude équilibre'!$C$3+'Etude équilibre'!$C$4*$M$3)*COS(P76*PI()/180)</f>
        <v>-32.974920390001344</v>
      </c>
      <c r="U76" s="2">
        <f t="shared" si="9"/>
        <v>8.0377674404218169E-2</v>
      </c>
      <c r="V76" s="2">
        <f t="shared" si="14"/>
        <v>-2.2565977401136252</v>
      </c>
    </row>
    <row r="77" spans="1:22" x14ac:dyDescent="0.45">
      <c r="A77" s="4">
        <v>5.14</v>
      </c>
      <c r="B77" s="4">
        <v>25.08</v>
      </c>
      <c r="N77">
        <f t="shared" si="11"/>
        <v>6.34</v>
      </c>
      <c r="O77">
        <f t="shared" si="12"/>
        <v>5.21</v>
      </c>
      <c r="P77">
        <f t="shared" si="10"/>
        <v>18.45</v>
      </c>
      <c r="Q77" s="6">
        <f t="shared" si="8"/>
        <v>7.0000000000000284E-2</v>
      </c>
      <c r="R77" s="2">
        <f t="shared" si="13"/>
        <v>0.74799825085470961</v>
      </c>
      <c r="S77" s="2">
        <f>'Etude équilibre'!$N$3*(P77-'Etude équilibre'!$N$8)</f>
        <v>33.190783182779107</v>
      </c>
      <c r="T77" s="2">
        <f>-('Etude équilibre'!$C$3+'Etude équilibre'!$C$4*$M$3)*COS(P77*PI()/180)</f>
        <v>-33.038953820259856</v>
      </c>
      <c r="U77" s="2">
        <f t="shared" si="9"/>
        <v>0.15182936251925128</v>
      </c>
      <c r="V77" s="2">
        <f t="shared" si="14"/>
        <v>0.20298090583201436</v>
      </c>
    </row>
    <row r="78" spans="1:22" x14ac:dyDescent="0.45">
      <c r="A78" s="4">
        <v>5.21</v>
      </c>
      <c r="B78" s="4">
        <v>25.3</v>
      </c>
      <c r="N78">
        <f t="shared" si="11"/>
        <v>6.41</v>
      </c>
      <c r="O78">
        <f t="shared" si="12"/>
        <v>5.28</v>
      </c>
      <c r="P78">
        <f t="shared" si="10"/>
        <v>18.329999999999998</v>
      </c>
      <c r="Q78" s="6">
        <f t="shared" si="8"/>
        <v>7.0000000000000284E-2</v>
      </c>
      <c r="R78" s="2">
        <f t="shared" si="13"/>
        <v>-0.39180860759055858</v>
      </c>
      <c r="S78" s="2">
        <f>'Etude équilibre'!$N$3*(P78-'Etude équilibre'!$N$8)</f>
        <v>33.240050498551312</v>
      </c>
      <c r="T78" s="2">
        <f>-('Etude équilibre'!$C$3+'Etude équilibre'!$C$4*$M$3)*COS(P78*PI()/180)</f>
        <v>-33.061967080823024</v>
      </c>
      <c r="U78" s="2">
        <f t="shared" si="9"/>
        <v>0.1780834177282884</v>
      </c>
      <c r="V78" s="2">
        <f t="shared" si="14"/>
        <v>-0.45451634874337987</v>
      </c>
    </row>
    <row r="79" spans="1:22" x14ac:dyDescent="0.45">
      <c r="A79" s="4">
        <v>5.28</v>
      </c>
      <c r="B79" s="4">
        <v>25.08</v>
      </c>
      <c r="N79">
        <f t="shared" si="11"/>
        <v>6.48</v>
      </c>
      <c r="O79">
        <f t="shared" si="12"/>
        <v>5.3500000000000005</v>
      </c>
      <c r="P79">
        <f t="shared" si="10"/>
        <v>18.100000000000001</v>
      </c>
      <c r="Q79" s="6">
        <f t="shared" si="8"/>
        <v>7.0000000000000284E-2</v>
      </c>
      <c r="R79" s="2">
        <f t="shared" si="13"/>
        <v>0.8192361795075247</v>
      </c>
      <c r="S79" s="2">
        <f>'Etude équilibre'!$N$3*(P79-'Etude équilibre'!$N$8)</f>
        <v>33.334479520448028</v>
      </c>
      <c r="T79" s="2">
        <f>-('Etude équilibre'!$C$3+'Etude équilibre'!$C$4*$M$3)*COS(P79*PI()/180)</f>
        <v>-33.105670376842767</v>
      </c>
      <c r="U79" s="2">
        <f t="shared" si="9"/>
        <v>0.22880914360526106</v>
      </c>
      <c r="V79" s="2">
        <f t="shared" si="14"/>
        <v>0.27929570168984391</v>
      </c>
    </row>
    <row r="80" spans="1:22" x14ac:dyDescent="0.45">
      <c r="A80" s="4">
        <v>5.35</v>
      </c>
      <c r="B80" s="4">
        <v>25.08</v>
      </c>
      <c r="N80">
        <f t="shared" si="11"/>
        <v>6.55</v>
      </c>
      <c r="O80">
        <f t="shared" si="12"/>
        <v>5.42</v>
      </c>
      <c r="P80">
        <f t="shared" si="10"/>
        <v>18.100000000000001</v>
      </c>
      <c r="Q80" s="6">
        <f t="shared" si="8"/>
        <v>6.9999999999999396E-2</v>
      </c>
      <c r="R80" s="2">
        <f t="shared" si="13"/>
        <v>0</v>
      </c>
      <c r="S80" s="2">
        <f>'Etude équilibre'!$N$3*(P80-'Etude équilibre'!$N$8)</f>
        <v>33.334479520448028</v>
      </c>
      <c r="T80" s="2">
        <f>-('Etude équilibre'!$C$3+'Etude équilibre'!$C$4*$M$3)*COS(P80*PI()/180)</f>
        <v>-33.105670376842767</v>
      </c>
      <c r="U80" s="2">
        <f t="shared" si="9"/>
        <v>0.22880914360526106</v>
      </c>
      <c r="V80" s="2" t="e">
        <f t="shared" si="14"/>
        <v>#DIV/0!</v>
      </c>
    </row>
    <row r="81" spans="1:22" x14ac:dyDescent="0.45">
      <c r="A81" s="4">
        <v>5.42</v>
      </c>
      <c r="B81" s="4">
        <v>24.64</v>
      </c>
      <c r="N81">
        <f t="shared" si="11"/>
        <v>6.62</v>
      </c>
      <c r="O81">
        <f t="shared" si="12"/>
        <v>5.49</v>
      </c>
      <c r="P81">
        <f t="shared" si="10"/>
        <v>18.100000000000001</v>
      </c>
      <c r="Q81" s="6">
        <f t="shared" si="8"/>
        <v>7.0000000000000284E-2</v>
      </c>
      <c r="R81" s="2">
        <f t="shared" si="13"/>
        <v>0</v>
      </c>
      <c r="S81" s="2">
        <f>'Etude équilibre'!$N$3*(P81-'Etude équilibre'!$N$8)</f>
        <v>33.334479520448028</v>
      </c>
      <c r="T81" s="2">
        <f>-('Etude équilibre'!$C$3+'Etude équilibre'!$C$4*$M$3)*COS(P81*PI()/180)</f>
        <v>-33.105670376842767</v>
      </c>
      <c r="U81" s="2">
        <f t="shared" si="9"/>
        <v>0.22880914360526106</v>
      </c>
      <c r="V81" s="2" t="e">
        <f t="shared" si="14"/>
        <v>#DIV/0!</v>
      </c>
    </row>
    <row r="82" spans="1:22" x14ac:dyDescent="0.45">
      <c r="A82" s="4">
        <v>5.49</v>
      </c>
      <c r="B82" s="4">
        <v>24.19</v>
      </c>
      <c r="N82">
        <f t="shared" si="11"/>
        <v>6.69</v>
      </c>
      <c r="O82">
        <f t="shared" si="12"/>
        <v>5.5600000000000005</v>
      </c>
      <c r="P82">
        <f t="shared" si="10"/>
        <v>18.100000000000001</v>
      </c>
      <c r="Q82" s="6">
        <f t="shared" si="8"/>
        <v>7.0000000000000284E-2</v>
      </c>
      <c r="R82" s="2">
        <f t="shared" si="13"/>
        <v>0</v>
      </c>
      <c r="S82" s="2">
        <f>'Etude équilibre'!$N$3*(P82-'Etude équilibre'!$N$8)</f>
        <v>33.334479520448028</v>
      </c>
      <c r="T82" s="2">
        <f>-('Etude équilibre'!$C$3+'Etude équilibre'!$C$4*$M$3)*COS(P82*PI()/180)</f>
        <v>-33.105670376842767</v>
      </c>
      <c r="U82" s="2">
        <f t="shared" si="9"/>
        <v>0.22880914360526106</v>
      </c>
      <c r="V82" s="2" t="e">
        <f t="shared" si="14"/>
        <v>#DIV/0!</v>
      </c>
    </row>
    <row r="83" spans="1:22" x14ac:dyDescent="0.45">
      <c r="A83" s="4">
        <v>5.56</v>
      </c>
      <c r="B83" s="4">
        <v>23.87</v>
      </c>
      <c r="N83">
        <f t="shared" si="11"/>
        <v>6.76</v>
      </c>
      <c r="O83">
        <f t="shared" si="12"/>
        <v>5.63</v>
      </c>
      <c r="P83">
        <f t="shared" si="10"/>
        <v>18.100000000000001</v>
      </c>
      <c r="Q83" s="6">
        <f t="shared" si="8"/>
        <v>6.9999999999999396E-2</v>
      </c>
      <c r="R83" s="2">
        <f t="shared" si="13"/>
        <v>0.42742757191697694</v>
      </c>
      <c r="S83" s="2">
        <f>'Etude équilibre'!$N$3*(P83-'Etude équilibre'!$N$8)</f>
        <v>33.334479520448028</v>
      </c>
      <c r="T83" s="2">
        <f>-('Etude équilibre'!$C$3+'Etude équilibre'!$C$4*$M$3)*COS(P83*PI()/180)</f>
        <v>-33.105670376842767</v>
      </c>
      <c r="U83" s="2">
        <f t="shared" si="9"/>
        <v>0.22880914360526106</v>
      </c>
      <c r="V83" s="2">
        <f t="shared" si="14"/>
        <v>0.53531676157219144</v>
      </c>
    </row>
    <row r="84" spans="1:22" x14ac:dyDescent="0.45">
      <c r="A84" s="4">
        <v>5.63</v>
      </c>
      <c r="B84" s="4">
        <v>23.42</v>
      </c>
      <c r="N84">
        <f t="shared" si="11"/>
        <v>6.83</v>
      </c>
      <c r="O84">
        <f t="shared" si="12"/>
        <v>5.7</v>
      </c>
      <c r="P84">
        <f t="shared" si="10"/>
        <v>18.22</v>
      </c>
      <c r="Q84" s="6">
        <f t="shared" si="8"/>
        <v>7.0000000000000284E-2</v>
      </c>
      <c r="R84" s="2">
        <f t="shared" si="13"/>
        <v>-0.85485514383393224</v>
      </c>
      <c r="S84" s="2">
        <f>'Etude équilibre'!$N$3*(P84-'Etude équilibre'!$N$8)</f>
        <v>33.285212204675823</v>
      </c>
      <c r="T84" s="2">
        <f>-('Etude équilibre'!$C$3+'Etude équilibre'!$C$4*$M$3)*COS(P84*PI()/180)</f>
        <v>-33.082935170844685</v>
      </c>
      <c r="U84" s="2">
        <f t="shared" si="9"/>
        <v>0.20227703383113749</v>
      </c>
      <c r="V84" s="2">
        <f t="shared" si="14"/>
        <v>-0.2366214150902187</v>
      </c>
    </row>
    <row r="85" spans="1:22" x14ac:dyDescent="0.45">
      <c r="A85" s="4">
        <v>5.7</v>
      </c>
      <c r="B85" s="4">
        <v>22.76</v>
      </c>
      <c r="N85">
        <f t="shared" si="11"/>
        <v>6.9</v>
      </c>
      <c r="O85">
        <f t="shared" si="12"/>
        <v>5.7700000000000005</v>
      </c>
      <c r="P85">
        <f t="shared" si="10"/>
        <v>18.100000000000001</v>
      </c>
      <c r="Q85" s="6">
        <f t="shared" si="8"/>
        <v>7.0000000000000284E-2</v>
      </c>
      <c r="R85" s="2">
        <f t="shared" si="13"/>
        <v>0.42742757191696612</v>
      </c>
      <c r="S85" s="2">
        <f>'Etude équilibre'!$N$3*(P85-'Etude équilibre'!$N$8)</f>
        <v>33.334479520448028</v>
      </c>
      <c r="T85" s="2">
        <f>-('Etude équilibre'!$C$3+'Etude équilibre'!$C$4*$M$3)*COS(P85*PI()/180)</f>
        <v>-33.105670376842767</v>
      </c>
      <c r="U85" s="2">
        <f t="shared" si="9"/>
        <v>0.22880914360526106</v>
      </c>
      <c r="V85" s="2">
        <f t="shared" si="14"/>
        <v>0.53531676157220498</v>
      </c>
    </row>
    <row r="86" spans="1:22" x14ac:dyDescent="0.45">
      <c r="A86" s="4">
        <v>5.77</v>
      </c>
      <c r="B86" s="4">
        <v>22.31</v>
      </c>
      <c r="N86">
        <f t="shared" si="11"/>
        <v>6.97</v>
      </c>
      <c r="O86">
        <f t="shared" si="12"/>
        <v>5.84</v>
      </c>
      <c r="P86">
        <f t="shared" si="10"/>
        <v>18.100000000000001</v>
      </c>
      <c r="Q86" s="6">
        <f t="shared" si="8"/>
        <v>6.9999999999999396E-2</v>
      </c>
      <c r="R86" s="2">
        <f t="shared" si="13"/>
        <v>0</v>
      </c>
      <c r="S86" s="2">
        <f>'Etude équilibre'!$N$3*(P86-'Etude équilibre'!$N$8)</f>
        <v>33.334479520448028</v>
      </c>
      <c r="T86" s="2">
        <f>-('Etude équilibre'!$C$3+'Etude équilibre'!$C$4*$M$3)*COS(P86*PI()/180)</f>
        <v>-33.105670376842767</v>
      </c>
      <c r="U86" s="2">
        <f t="shared" si="9"/>
        <v>0.22880914360526106</v>
      </c>
      <c r="V86" s="2" t="e">
        <f t="shared" si="14"/>
        <v>#DIV/0!</v>
      </c>
    </row>
    <row r="87" spans="1:22" x14ac:dyDescent="0.45">
      <c r="A87" s="4">
        <v>5.85</v>
      </c>
      <c r="B87" s="4">
        <v>21.76</v>
      </c>
      <c r="N87">
        <f t="shared" si="11"/>
        <v>7.04</v>
      </c>
      <c r="O87">
        <f t="shared" si="12"/>
        <v>5.91</v>
      </c>
      <c r="P87">
        <f t="shared" si="10"/>
        <v>18.100000000000001</v>
      </c>
      <c r="Q87" s="6">
        <f t="shared" si="8"/>
        <v>7.0000000000000284E-2</v>
      </c>
      <c r="R87" s="2">
        <f t="shared" si="13"/>
        <v>0</v>
      </c>
      <c r="S87" s="2">
        <f>'Etude équilibre'!$N$3*(P87-'Etude équilibre'!$N$8)</f>
        <v>33.334479520448028</v>
      </c>
      <c r="T87" s="2">
        <f>-('Etude équilibre'!$C$3+'Etude équilibre'!$C$4*$M$3)*COS(P87*PI()/180)</f>
        <v>-33.105670376842767</v>
      </c>
      <c r="U87" s="2">
        <f t="shared" si="9"/>
        <v>0.22880914360526106</v>
      </c>
      <c r="V87" s="2" t="e">
        <f t="shared" si="14"/>
        <v>#DIV/0!</v>
      </c>
    </row>
    <row r="88" spans="1:22" x14ac:dyDescent="0.45">
      <c r="A88" s="4">
        <v>5.92</v>
      </c>
      <c r="B88" s="4">
        <v>21.22</v>
      </c>
      <c r="N88">
        <f t="shared" si="11"/>
        <v>7.11</v>
      </c>
      <c r="O88">
        <f t="shared" si="12"/>
        <v>5.98</v>
      </c>
      <c r="P88">
        <f t="shared" si="10"/>
        <v>18.100000000000001</v>
      </c>
      <c r="Q88" s="6">
        <f t="shared" si="8"/>
        <v>7.0000000000000284E-2</v>
      </c>
      <c r="R88" s="2">
        <f t="shared" si="13"/>
        <v>0</v>
      </c>
      <c r="S88" s="2">
        <f>'Etude équilibre'!$N$3*(P88-'Etude équilibre'!$N$8)</f>
        <v>33.334479520448028</v>
      </c>
      <c r="T88" s="2">
        <f>-('Etude équilibre'!$C$3+'Etude équilibre'!$C$4*$M$3)*COS(P88*PI()/180)</f>
        <v>-33.105670376842767</v>
      </c>
      <c r="U88" s="2">
        <f t="shared" si="9"/>
        <v>0.22880914360526106</v>
      </c>
      <c r="V88" s="2" t="e">
        <f t="shared" si="14"/>
        <v>#DIV/0!</v>
      </c>
    </row>
    <row r="89" spans="1:22" x14ac:dyDescent="0.45">
      <c r="A89" s="4">
        <v>5.99</v>
      </c>
      <c r="B89" s="4">
        <v>20.53</v>
      </c>
      <c r="N89">
        <f t="shared" si="11"/>
        <v>7.18</v>
      </c>
      <c r="O89">
        <f t="shared" si="12"/>
        <v>6.05</v>
      </c>
      <c r="P89">
        <f t="shared" si="10"/>
        <v>18.100000000000001</v>
      </c>
      <c r="Q89" s="6">
        <f t="shared" si="8"/>
        <v>6.9999999999999396E-2</v>
      </c>
      <c r="R89" s="2">
        <f t="shared" si="13"/>
        <v>0.42742757191697694</v>
      </c>
      <c r="S89" s="2">
        <f>'Etude équilibre'!$N$3*(P89-'Etude équilibre'!$N$8)</f>
        <v>33.334479520448028</v>
      </c>
      <c r="T89" s="2">
        <f>-('Etude équilibre'!$C$3+'Etude équilibre'!$C$4*$M$3)*COS(P89*PI()/180)</f>
        <v>-33.105670376842767</v>
      </c>
      <c r="U89" s="2">
        <f t="shared" si="9"/>
        <v>0.22880914360526106</v>
      </c>
      <c r="V89" s="2">
        <f t="shared" si="14"/>
        <v>0.53531676157219144</v>
      </c>
    </row>
    <row r="90" spans="1:22" x14ac:dyDescent="0.45">
      <c r="A90" s="4">
        <v>6.06</v>
      </c>
      <c r="B90" s="4">
        <v>19.989999999999998</v>
      </c>
      <c r="N90">
        <f t="shared" si="11"/>
        <v>7.25</v>
      </c>
      <c r="O90">
        <f t="shared" si="12"/>
        <v>6.12</v>
      </c>
      <c r="P90">
        <f t="shared" si="10"/>
        <v>18.22</v>
      </c>
      <c r="Q90" s="6">
        <f t="shared" si="8"/>
        <v>7.0000000000000284E-2</v>
      </c>
      <c r="R90" s="2">
        <f t="shared" si="13"/>
        <v>-0.85485514383393224</v>
      </c>
      <c r="S90" s="2">
        <f>'Etude équilibre'!$N$3*(P90-'Etude équilibre'!$N$8)</f>
        <v>33.285212204675823</v>
      </c>
      <c r="T90" s="2">
        <f>-('Etude équilibre'!$C$3+'Etude équilibre'!$C$4*$M$3)*COS(P90*PI()/180)</f>
        <v>-33.082935170844685</v>
      </c>
      <c r="U90" s="2">
        <f t="shared" si="9"/>
        <v>0.20227703383113749</v>
      </c>
      <c r="V90" s="2">
        <f t="shared" si="14"/>
        <v>-0.2366214150902187</v>
      </c>
    </row>
    <row r="91" spans="1:22" x14ac:dyDescent="0.45">
      <c r="A91" s="4">
        <v>6.13</v>
      </c>
      <c r="B91" s="4">
        <v>19.55</v>
      </c>
      <c r="N91">
        <f t="shared" si="11"/>
        <v>7.32</v>
      </c>
      <c r="O91">
        <f t="shared" si="12"/>
        <v>6.19</v>
      </c>
      <c r="P91">
        <f t="shared" si="10"/>
        <v>18.100000000000001</v>
      </c>
      <c r="Q91" s="6">
        <f t="shared" si="8"/>
        <v>7.0000000000000284E-2</v>
      </c>
      <c r="R91" s="2">
        <f t="shared" si="13"/>
        <v>0.85485514383393224</v>
      </c>
      <c r="S91" s="2">
        <f>'Etude équilibre'!$N$3*(P91-'Etude équilibre'!$N$8)</f>
        <v>33.334479520448028</v>
      </c>
      <c r="T91" s="2">
        <f>-('Etude équilibre'!$C$3+'Etude équilibre'!$C$4*$M$3)*COS(P91*PI()/180)</f>
        <v>-33.105670376842767</v>
      </c>
      <c r="U91" s="2">
        <f t="shared" si="9"/>
        <v>0.22880914360526106</v>
      </c>
      <c r="V91" s="2">
        <f t="shared" si="14"/>
        <v>0.26765838078610249</v>
      </c>
    </row>
    <row r="92" spans="1:22" x14ac:dyDescent="0.45">
      <c r="A92" s="4">
        <v>6.2</v>
      </c>
      <c r="B92" s="4">
        <v>19.100000000000001</v>
      </c>
      <c r="N92">
        <f t="shared" si="11"/>
        <v>7.39</v>
      </c>
      <c r="O92">
        <f t="shared" si="12"/>
        <v>6.26</v>
      </c>
      <c r="P92">
        <f t="shared" si="10"/>
        <v>18.22</v>
      </c>
      <c r="Q92" s="6">
        <f t="shared" si="8"/>
        <v>6.9999999999999396E-2</v>
      </c>
      <c r="R92" s="2">
        <f t="shared" si="13"/>
        <v>-0.85485514383395389</v>
      </c>
      <c r="S92" s="2">
        <f>'Etude équilibre'!$N$3*(P92-'Etude équilibre'!$N$8)</f>
        <v>33.285212204675823</v>
      </c>
      <c r="T92" s="2">
        <f>-('Etude équilibre'!$C$3+'Etude équilibre'!$C$4*$M$3)*COS(P92*PI()/180)</f>
        <v>-33.082935170844685</v>
      </c>
      <c r="U92" s="2">
        <f t="shared" si="9"/>
        <v>0.20227703383113749</v>
      </c>
      <c r="V92" s="2">
        <f t="shared" si="14"/>
        <v>-0.2366214150902127</v>
      </c>
    </row>
    <row r="93" spans="1:22" x14ac:dyDescent="0.45">
      <c r="A93" s="4">
        <v>6.27</v>
      </c>
      <c r="B93" s="4">
        <v>18.78</v>
      </c>
      <c r="N93">
        <f t="shared" si="11"/>
        <v>7.46</v>
      </c>
      <c r="O93">
        <f t="shared" si="12"/>
        <v>6.33</v>
      </c>
      <c r="P93">
        <f t="shared" si="10"/>
        <v>18.100000000000001</v>
      </c>
      <c r="Q93" s="6">
        <f t="shared" si="8"/>
        <v>7.0000000000000284E-2</v>
      </c>
      <c r="R93" s="2">
        <f t="shared" si="13"/>
        <v>0.42742757191696612</v>
      </c>
      <c r="S93" s="2">
        <f>'Etude équilibre'!$N$3*(P93-'Etude équilibre'!$N$8)</f>
        <v>33.334479520448028</v>
      </c>
      <c r="T93" s="2">
        <f>-('Etude équilibre'!$C$3+'Etude équilibre'!$C$4*$M$3)*COS(P93*PI()/180)</f>
        <v>-33.105670376842767</v>
      </c>
      <c r="U93" s="2">
        <f t="shared" si="9"/>
        <v>0.22880914360526106</v>
      </c>
      <c r="V93" s="2">
        <f t="shared" si="14"/>
        <v>0.53531676157220498</v>
      </c>
    </row>
    <row r="94" spans="1:22" x14ac:dyDescent="0.45">
      <c r="A94" s="4">
        <v>6.34</v>
      </c>
      <c r="B94" s="4">
        <v>18.45</v>
      </c>
      <c r="N94">
        <f t="shared" si="11"/>
        <v>7.53</v>
      </c>
      <c r="O94">
        <f t="shared" si="12"/>
        <v>6.4</v>
      </c>
      <c r="P94">
        <f t="shared" si="10"/>
        <v>18.100000000000001</v>
      </c>
      <c r="Q94" s="6">
        <f t="shared" si="8"/>
        <v>7.0000000000000284E-2</v>
      </c>
      <c r="R94" s="2">
        <f t="shared" si="13"/>
        <v>0</v>
      </c>
      <c r="S94" s="2">
        <f>'Etude équilibre'!$N$3*(P94-'Etude équilibre'!$N$8)</f>
        <v>33.334479520448028</v>
      </c>
      <c r="T94" s="2">
        <f>-('Etude équilibre'!$C$3+'Etude équilibre'!$C$4*$M$3)*COS(P94*PI()/180)</f>
        <v>-33.105670376842767</v>
      </c>
      <c r="U94" s="2">
        <f t="shared" si="9"/>
        <v>0.22880914360526106</v>
      </c>
      <c r="V94" s="2" t="e">
        <f t="shared" si="14"/>
        <v>#DIV/0!</v>
      </c>
    </row>
    <row r="95" spans="1:22" x14ac:dyDescent="0.45">
      <c r="A95" s="4">
        <v>6.41</v>
      </c>
      <c r="B95" s="4">
        <v>18.329999999999998</v>
      </c>
      <c r="N95">
        <f t="shared" si="11"/>
        <v>7.6</v>
      </c>
      <c r="O95">
        <f t="shared" si="12"/>
        <v>6.47</v>
      </c>
      <c r="P95">
        <f t="shared" si="10"/>
        <v>18.100000000000001</v>
      </c>
      <c r="Q95" s="6">
        <f t="shared" si="8"/>
        <v>6.9999999999999396E-2</v>
      </c>
      <c r="R95" s="2">
        <f t="shared" si="13"/>
        <v>0</v>
      </c>
      <c r="S95" s="2">
        <f>'Etude équilibre'!$N$3*(P95-'Etude équilibre'!$N$8)</f>
        <v>33.334479520448028</v>
      </c>
      <c r="T95" s="2">
        <f>-('Etude équilibre'!$C$3+'Etude équilibre'!$C$4*$M$3)*COS(P95*PI()/180)</f>
        <v>-33.105670376842767</v>
      </c>
      <c r="U95" s="2">
        <f t="shared" si="9"/>
        <v>0.22880914360526106</v>
      </c>
      <c r="V95" s="2" t="e">
        <f t="shared" si="14"/>
        <v>#DIV/0!</v>
      </c>
    </row>
    <row r="96" spans="1:22" x14ac:dyDescent="0.45">
      <c r="A96" s="4">
        <v>6.48</v>
      </c>
      <c r="B96" s="4">
        <v>18.100000000000001</v>
      </c>
      <c r="N96">
        <f t="shared" si="11"/>
        <v>7.68</v>
      </c>
      <c r="O96">
        <f t="shared" si="12"/>
        <v>6.55</v>
      </c>
      <c r="P96">
        <f t="shared" si="10"/>
        <v>18.100000000000001</v>
      </c>
      <c r="Q96" s="6">
        <f t="shared" si="8"/>
        <v>8.0000000000000071E-2</v>
      </c>
      <c r="R96" s="2">
        <f t="shared" si="13"/>
        <v>0</v>
      </c>
      <c r="S96" s="2">
        <f>'Etude équilibre'!$N$3*(P96-'Etude équilibre'!$N$8)</f>
        <v>33.334479520448028</v>
      </c>
      <c r="T96" s="2">
        <f>-('Etude équilibre'!$C$3+'Etude équilibre'!$C$4*$M$3)*COS(P96*PI()/180)</f>
        <v>-33.105670376842767</v>
      </c>
      <c r="U96" s="2">
        <f t="shared" si="9"/>
        <v>0.22880914360526106</v>
      </c>
      <c r="V96" s="2" t="e">
        <f t="shared" si="14"/>
        <v>#DIV/0!</v>
      </c>
    </row>
    <row r="97" spans="1:22" x14ac:dyDescent="0.45">
      <c r="A97" s="4">
        <v>6.55</v>
      </c>
      <c r="B97" s="4">
        <v>18.100000000000001</v>
      </c>
      <c r="N97">
        <f t="shared" si="11"/>
        <v>7.75</v>
      </c>
      <c r="O97">
        <f t="shared" si="12"/>
        <v>6.62</v>
      </c>
      <c r="P97">
        <f t="shared" si="10"/>
        <v>18.100000000000001</v>
      </c>
      <c r="Q97" s="6">
        <f t="shared" si="8"/>
        <v>7.0000000000000284E-2</v>
      </c>
      <c r="R97" s="2">
        <f t="shared" si="13"/>
        <v>0</v>
      </c>
      <c r="S97" s="2">
        <f>'Etude équilibre'!$N$3*(P97-'Etude équilibre'!$N$8)</f>
        <v>33.334479520448028</v>
      </c>
      <c r="T97" s="2">
        <f>-('Etude équilibre'!$C$3+'Etude équilibre'!$C$4*$M$3)*COS(P97*PI()/180)</f>
        <v>-33.105670376842767</v>
      </c>
      <c r="U97" s="2">
        <f t="shared" si="9"/>
        <v>0.22880914360526106</v>
      </c>
      <c r="V97" s="2" t="e">
        <f t="shared" si="14"/>
        <v>#DIV/0!</v>
      </c>
    </row>
    <row r="98" spans="1:22" x14ac:dyDescent="0.45">
      <c r="A98" s="4">
        <v>6.62</v>
      </c>
      <c r="B98" s="4">
        <v>18.100000000000001</v>
      </c>
      <c r="N98">
        <f t="shared" si="11"/>
        <v>7.82</v>
      </c>
      <c r="O98">
        <f t="shared" si="12"/>
        <v>6.69</v>
      </c>
      <c r="P98">
        <f t="shared" si="10"/>
        <v>18.100000000000001</v>
      </c>
      <c r="Q98" s="6">
        <f t="shared" si="8"/>
        <v>7.0000000000000284E-2</v>
      </c>
      <c r="R98" s="2">
        <f t="shared" si="13"/>
        <v>0.42742757191696612</v>
      </c>
      <c r="S98" s="2">
        <f>'Etude équilibre'!$N$3*(P98-'Etude équilibre'!$N$8)</f>
        <v>33.334479520448028</v>
      </c>
      <c r="T98" s="2">
        <f>-('Etude équilibre'!$C$3+'Etude équilibre'!$C$4*$M$3)*COS(P98*PI()/180)</f>
        <v>-33.105670376842767</v>
      </c>
      <c r="U98" s="2">
        <f t="shared" si="9"/>
        <v>0.22880914360526106</v>
      </c>
      <c r="V98" s="2">
        <f t="shared" si="14"/>
        <v>0.53531676157220498</v>
      </c>
    </row>
    <row r="99" spans="1:22" x14ac:dyDescent="0.45">
      <c r="A99" s="4">
        <v>6.69</v>
      </c>
      <c r="B99" s="4">
        <v>18.100000000000001</v>
      </c>
      <c r="N99">
        <f t="shared" si="11"/>
        <v>7.89</v>
      </c>
      <c r="O99">
        <f t="shared" si="12"/>
        <v>6.76</v>
      </c>
      <c r="P99">
        <f t="shared" ref="P99:P129" si="15">B116</f>
        <v>18.22</v>
      </c>
      <c r="Q99" s="6">
        <f t="shared" si="8"/>
        <v>6.9999999999999396E-2</v>
      </c>
      <c r="R99" s="2">
        <f t="shared" si="13"/>
        <v>-0.85485514383395389</v>
      </c>
      <c r="S99" s="2">
        <f>'Etude équilibre'!$N$3*(P99-'Etude équilibre'!$N$8)</f>
        <v>33.285212204675823</v>
      </c>
      <c r="T99" s="2">
        <f>-('Etude équilibre'!$C$3+'Etude équilibre'!$C$4*$M$3)*COS(P99*PI()/180)</f>
        <v>-33.082935170844685</v>
      </c>
      <c r="U99" s="2">
        <f t="shared" si="9"/>
        <v>0.20227703383113749</v>
      </c>
      <c r="V99" s="2">
        <f t="shared" si="14"/>
        <v>-0.2366214150902127</v>
      </c>
    </row>
    <row r="100" spans="1:22" x14ac:dyDescent="0.45">
      <c r="A100" s="4">
        <v>6.76</v>
      </c>
      <c r="B100" s="4">
        <v>18.100000000000001</v>
      </c>
      <c r="N100">
        <f t="shared" si="11"/>
        <v>7.96</v>
      </c>
      <c r="O100">
        <f t="shared" si="12"/>
        <v>6.83</v>
      </c>
      <c r="P100">
        <f t="shared" si="15"/>
        <v>18.100000000000001</v>
      </c>
      <c r="Q100" s="6">
        <f t="shared" si="8"/>
        <v>7.0000000000000284E-2</v>
      </c>
      <c r="R100" s="2">
        <f t="shared" si="13"/>
        <v>0.42742757191696612</v>
      </c>
      <c r="S100" s="2">
        <f>'Etude équilibre'!$N$3*(P100-'Etude équilibre'!$N$8)</f>
        <v>33.334479520448028</v>
      </c>
      <c r="T100" s="2">
        <f>-('Etude équilibre'!$C$3+'Etude équilibre'!$C$4*$M$3)*COS(P100*PI()/180)</f>
        <v>-33.105670376842767</v>
      </c>
      <c r="U100" s="2">
        <f t="shared" si="9"/>
        <v>0.22880914360526106</v>
      </c>
      <c r="V100" s="2">
        <f t="shared" si="14"/>
        <v>0.53531676157220498</v>
      </c>
    </row>
    <row r="101" spans="1:22" x14ac:dyDescent="0.45">
      <c r="A101" s="4">
        <v>6.83</v>
      </c>
      <c r="B101" s="4">
        <v>18.22</v>
      </c>
      <c r="N101">
        <f t="shared" si="11"/>
        <v>8.0299999999999994</v>
      </c>
      <c r="O101">
        <f t="shared" si="12"/>
        <v>6.8999999999999995</v>
      </c>
      <c r="P101">
        <f t="shared" si="15"/>
        <v>18.100000000000001</v>
      </c>
      <c r="Q101" s="6">
        <f t="shared" si="8"/>
        <v>6.9999999999999396E-2</v>
      </c>
      <c r="R101" s="2">
        <f t="shared" si="13"/>
        <v>0</v>
      </c>
      <c r="S101" s="2">
        <f>'Etude équilibre'!$N$3*(P101-'Etude équilibre'!$N$8)</f>
        <v>33.334479520448028</v>
      </c>
      <c r="T101" s="2">
        <f>-('Etude équilibre'!$C$3+'Etude équilibre'!$C$4*$M$3)*COS(P101*PI()/180)</f>
        <v>-33.105670376842767</v>
      </c>
      <c r="U101" s="2">
        <f t="shared" si="9"/>
        <v>0.22880914360526106</v>
      </c>
      <c r="V101" s="2" t="e">
        <f t="shared" si="14"/>
        <v>#DIV/0!</v>
      </c>
    </row>
    <row r="102" spans="1:22" x14ac:dyDescent="0.45">
      <c r="A102" s="4">
        <v>6.9</v>
      </c>
      <c r="B102" s="4">
        <v>18.100000000000001</v>
      </c>
      <c r="N102">
        <f t="shared" si="11"/>
        <v>8.1</v>
      </c>
      <c r="O102">
        <f t="shared" si="12"/>
        <v>6.97</v>
      </c>
      <c r="P102">
        <f t="shared" si="15"/>
        <v>18.100000000000001</v>
      </c>
      <c r="Q102" s="6">
        <f t="shared" si="8"/>
        <v>7.0000000000000284E-2</v>
      </c>
      <c r="R102" s="2">
        <f t="shared" si="13"/>
        <v>0.42742757191696612</v>
      </c>
      <c r="S102" s="2">
        <f>'Etude équilibre'!$N$3*(P102-'Etude équilibre'!$N$8)</f>
        <v>33.334479520448028</v>
      </c>
      <c r="T102" s="2">
        <f>-('Etude équilibre'!$C$3+'Etude équilibre'!$C$4*$M$3)*COS(P102*PI()/180)</f>
        <v>-33.105670376842767</v>
      </c>
      <c r="U102" s="2">
        <f t="shared" si="9"/>
        <v>0.22880914360526106</v>
      </c>
      <c r="V102" s="2">
        <f t="shared" si="14"/>
        <v>0.53531676157220498</v>
      </c>
    </row>
    <row r="103" spans="1:22" x14ac:dyDescent="0.45">
      <c r="A103" s="4">
        <v>6.97</v>
      </c>
      <c r="B103" s="4">
        <v>18.100000000000001</v>
      </c>
      <c r="N103">
        <f t="shared" si="11"/>
        <v>8.17</v>
      </c>
      <c r="O103">
        <f t="shared" si="12"/>
        <v>7.04</v>
      </c>
      <c r="P103">
        <f t="shared" si="15"/>
        <v>18.22</v>
      </c>
      <c r="Q103" s="6">
        <f t="shared" si="8"/>
        <v>7.0000000000000284E-2</v>
      </c>
      <c r="R103" s="2">
        <f t="shared" si="13"/>
        <v>-0.42742757191696612</v>
      </c>
      <c r="S103" s="2">
        <f>'Etude équilibre'!$N$3*(P103-'Etude équilibre'!$N$8)</f>
        <v>33.285212204675823</v>
      </c>
      <c r="T103" s="2">
        <f>-('Etude équilibre'!$C$3+'Etude équilibre'!$C$4*$M$3)*COS(P103*PI()/180)</f>
        <v>-33.082935170844685</v>
      </c>
      <c r="U103" s="2">
        <f t="shared" si="9"/>
        <v>0.20227703383113749</v>
      </c>
      <c r="V103" s="2">
        <f t="shared" si="14"/>
        <v>-0.47324283018043739</v>
      </c>
    </row>
    <row r="104" spans="1:22" x14ac:dyDescent="0.45">
      <c r="A104" s="4">
        <v>7.04</v>
      </c>
      <c r="B104" s="4">
        <v>18.100000000000001</v>
      </c>
      <c r="N104">
        <f t="shared" si="11"/>
        <v>8.24</v>
      </c>
      <c r="O104">
        <f t="shared" si="12"/>
        <v>7.11</v>
      </c>
      <c r="P104">
        <f t="shared" si="15"/>
        <v>18.22</v>
      </c>
      <c r="Q104" s="6">
        <f t="shared" si="8"/>
        <v>7.0000000000000284E-2</v>
      </c>
      <c r="R104" s="2">
        <f t="shared" si="13"/>
        <v>-0.42742757191696612</v>
      </c>
      <c r="S104" s="2">
        <f>'Etude équilibre'!$N$3*(P104-'Etude équilibre'!$N$8)</f>
        <v>33.285212204675823</v>
      </c>
      <c r="T104" s="2">
        <f>-('Etude équilibre'!$C$3+'Etude équilibre'!$C$4*$M$3)*COS(P104*PI()/180)</f>
        <v>-33.082935170844685</v>
      </c>
      <c r="U104" s="2">
        <f t="shared" si="9"/>
        <v>0.20227703383113749</v>
      </c>
      <c r="V104" s="2">
        <f t="shared" si="14"/>
        <v>-0.47324283018043739</v>
      </c>
    </row>
    <row r="105" spans="1:22" x14ac:dyDescent="0.45">
      <c r="A105" s="4">
        <v>7.11</v>
      </c>
      <c r="B105" s="4">
        <v>18.100000000000001</v>
      </c>
      <c r="N105">
        <f t="shared" si="11"/>
        <v>8.31</v>
      </c>
      <c r="O105">
        <f t="shared" si="12"/>
        <v>7.1800000000000006</v>
      </c>
      <c r="P105">
        <f t="shared" si="15"/>
        <v>18.100000000000001</v>
      </c>
      <c r="Q105" s="6">
        <f t="shared" si="8"/>
        <v>7.0000000000000284E-2</v>
      </c>
      <c r="R105" s="2">
        <f t="shared" si="13"/>
        <v>0.85485514383393224</v>
      </c>
      <c r="S105" s="2">
        <f>'Etude équilibre'!$N$3*(P105-'Etude équilibre'!$N$8)</f>
        <v>33.334479520448028</v>
      </c>
      <c r="T105" s="2">
        <f>-('Etude équilibre'!$C$3+'Etude équilibre'!$C$4*$M$3)*COS(P105*PI()/180)</f>
        <v>-33.105670376842767</v>
      </c>
      <c r="U105" s="2">
        <f t="shared" si="9"/>
        <v>0.22880914360526106</v>
      </c>
      <c r="V105" s="2">
        <f t="shared" si="14"/>
        <v>0.26765838078610249</v>
      </c>
    </row>
    <row r="106" spans="1:22" x14ac:dyDescent="0.45">
      <c r="A106" s="4">
        <v>7.18</v>
      </c>
      <c r="B106" s="4">
        <v>18.100000000000001</v>
      </c>
      <c r="N106">
        <f t="shared" si="11"/>
        <v>8.3800000000000008</v>
      </c>
      <c r="O106">
        <f t="shared" si="12"/>
        <v>7.2500000000000009</v>
      </c>
      <c r="P106">
        <f t="shared" si="15"/>
        <v>18.22</v>
      </c>
      <c r="Q106" s="6">
        <f t="shared" si="8"/>
        <v>7.0000000000000284E-2</v>
      </c>
      <c r="R106" s="2">
        <f t="shared" si="13"/>
        <v>-0.85485514383393224</v>
      </c>
      <c r="S106" s="2">
        <f>'Etude équilibre'!$N$3*(P106-'Etude équilibre'!$N$8)</f>
        <v>33.285212204675823</v>
      </c>
      <c r="T106" s="2">
        <f>-('Etude équilibre'!$C$3+'Etude équilibre'!$C$4*$M$3)*COS(P106*PI()/180)</f>
        <v>-33.082935170844685</v>
      </c>
      <c r="U106" s="2">
        <f t="shared" si="9"/>
        <v>0.20227703383113749</v>
      </c>
      <c r="V106" s="2">
        <f t="shared" si="14"/>
        <v>-0.2366214150902187</v>
      </c>
    </row>
    <row r="107" spans="1:22" x14ac:dyDescent="0.45">
      <c r="A107" s="4">
        <v>7.25</v>
      </c>
      <c r="B107" s="4">
        <v>18.22</v>
      </c>
      <c r="N107">
        <f t="shared" si="11"/>
        <v>8.4499999999999993</v>
      </c>
      <c r="O107">
        <f t="shared" si="12"/>
        <v>7.3199999999999994</v>
      </c>
      <c r="P107">
        <f t="shared" si="15"/>
        <v>18.100000000000001</v>
      </c>
      <c r="Q107" s="6">
        <f t="shared" si="8"/>
        <v>6.9999999999998508E-2</v>
      </c>
      <c r="R107" s="2">
        <f t="shared" si="13"/>
        <v>0.42742757191698783</v>
      </c>
      <c r="S107" s="2">
        <f>'Etude équilibre'!$N$3*(P107-'Etude équilibre'!$N$8)</f>
        <v>33.334479520448028</v>
      </c>
      <c r="T107" s="2">
        <f>-('Etude équilibre'!$C$3+'Etude équilibre'!$C$4*$M$3)*COS(P107*PI()/180)</f>
        <v>-33.105670376842767</v>
      </c>
      <c r="U107" s="2">
        <f t="shared" si="9"/>
        <v>0.22880914360526106</v>
      </c>
      <c r="V107" s="2">
        <f t="shared" si="14"/>
        <v>0.53531676157217778</v>
      </c>
    </row>
    <row r="108" spans="1:22" x14ac:dyDescent="0.45">
      <c r="A108" s="4">
        <v>7.32</v>
      </c>
      <c r="B108" s="4">
        <v>18.100000000000001</v>
      </c>
      <c r="N108">
        <f t="shared" si="11"/>
        <v>8.52</v>
      </c>
      <c r="O108">
        <f t="shared" si="12"/>
        <v>7.39</v>
      </c>
      <c r="P108">
        <f t="shared" si="15"/>
        <v>18.100000000000001</v>
      </c>
      <c r="Q108" s="6">
        <f t="shared" si="8"/>
        <v>7.0000000000000284E-2</v>
      </c>
      <c r="R108" s="2">
        <f t="shared" si="13"/>
        <v>0</v>
      </c>
      <c r="S108" s="2">
        <f>'Etude équilibre'!$N$3*(P108-'Etude équilibre'!$N$8)</f>
        <v>33.334479520448028</v>
      </c>
      <c r="T108" s="2">
        <f>-('Etude équilibre'!$C$3+'Etude équilibre'!$C$4*$M$3)*COS(P108*PI()/180)</f>
        <v>-33.105670376842767</v>
      </c>
      <c r="U108" s="2">
        <f t="shared" si="9"/>
        <v>0.22880914360526106</v>
      </c>
      <c r="V108" s="2" t="e">
        <f t="shared" si="14"/>
        <v>#DIV/0!</v>
      </c>
    </row>
    <row r="109" spans="1:22" x14ac:dyDescent="0.45">
      <c r="A109" s="4">
        <v>7.39</v>
      </c>
      <c r="B109" s="4">
        <v>18.22</v>
      </c>
      <c r="N109">
        <f t="shared" si="11"/>
        <v>8.59</v>
      </c>
      <c r="O109">
        <f t="shared" si="12"/>
        <v>7.46</v>
      </c>
      <c r="P109">
        <f t="shared" si="15"/>
        <v>18.100000000000001</v>
      </c>
      <c r="Q109" s="6">
        <f t="shared" si="8"/>
        <v>7.0000000000000284E-2</v>
      </c>
      <c r="R109" s="2">
        <f t="shared" si="13"/>
        <v>0</v>
      </c>
      <c r="S109" s="2">
        <f>'Etude équilibre'!$N$3*(P109-'Etude équilibre'!$N$8)</f>
        <v>33.334479520448028</v>
      </c>
      <c r="T109" s="2">
        <f>-('Etude équilibre'!$C$3+'Etude équilibre'!$C$4*$M$3)*COS(P109*PI()/180)</f>
        <v>-33.105670376842767</v>
      </c>
      <c r="U109" s="2">
        <f t="shared" si="9"/>
        <v>0.22880914360526106</v>
      </c>
      <c r="V109" s="2" t="e">
        <f t="shared" si="14"/>
        <v>#DIV/0!</v>
      </c>
    </row>
    <row r="110" spans="1:22" x14ac:dyDescent="0.45">
      <c r="A110" s="4">
        <v>7.46</v>
      </c>
      <c r="B110" s="4">
        <v>18.100000000000001</v>
      </c>
      <c r="N110">
        <f t="shared" si="11"/>
        <v>8.66</v>
      </c>
      <c r="O110">
        <f t="shared" si="12"/>
        <v>7.53</v>
      </c>
      <c r="P110">
        <f t="shared" si="15"/>
        <v>18.100000000000001</v>
      </c>
      <c r="Q110" s="6">
        <f t="shared" si="8"/>
        <v>7.0000000000000284E-2</v>
      </c>
      <c r="R110" s="2">
        <f t="shared" si="13"/>
        <v>0</v>
      </c>
      <c r="S110" s="2">
        <f>'Etude équilibre'!$N$3*(P110-'Etude équilibre'!$N$8)</f>
        <v>33.334479520448028</v>
      </c>
      <c r="T110" s="2">
        <f>-('Etude équilibre'!$C$3+'Etude équilibre'!$C$4*$M$3)*COS(P110*PI()/180)</f>
        <v>-33.105670376842767</v>
      </c>
      <c r="U110" s="2">
        <f t="shared" si="9"/>
        <v>0.22880914360526106</v>
      </c>
      <c r="V110" s="2" t="e">
        <f t="shared" si="14"/>
        <v>#DIV/0!</v>
      </c>
    </row>
    <row r="111" spans="1:22" x14ac:dyDescent="0.45">
      <c r="A111" s="4">
        <v>7.53</v>
      </c>
      <c r="B111" s="4">
        <v>18.100000000000001</v>
      </c>
      <c r="N111">
        <f t="shared" si="11"/>
        <v>8.73</v>
      </c>
      <c r="O111">
        <f t="shared" si="12"/>
        <v>7.6000000000000005</v>
      </c>
      <c r="P111">
        <f t="shared" si="15"/>
        <v>18.100000000000001</v>
      </c>
      <c r="Q111" s="6">
        <f t="shared" si="8"/>
        <v>7.0000000000000284E-2</v>
      </c>
      <c r="R111" s="2">
        <f t="shared" si="13"/>
        <v>0</v>
      </c>
      <c r="S111" s="2">
        <f>'Etude équilibre'!$N$3*(P111-'Etude équilibre'!$N$8)</f>
        <v>33.334479520448028</v>
      </c>
      <c r="T111" s="2">
        <f>-('Etude équilibre'!$C$3+'Etude équilibre'!$C$4*$M$3)*COS(P111*PI()/180)</f>
        <v>-33.105670376842767</v>
      </c>
      <c r="U111" s="2">
        <f t="shared" si="9"/>
        <v>0.22880914360526106</v>
      </c>
      <c r="V111" s="2" t="e">
        <f t="shared" si="14"/>
        <v>#DIV/0!</v>
      </c>
    </row>
    <row r="112" spans="1:22" x14ac:dyDescent="0.45">
      <c r="A112" s="4">
        <v>7.6</v>
      </c>
      <c r="B112" s="4">
        <v>18.100000000000001</v>
      </c>
      <c r="N112">
        <f t="shared" si="11"/>
        <v>8.8000000000000007</v>
      </c>
      <c r="O112">
        <f t="shared" si="12"/>
        <v>7.6700000000000008</v>
      </c>
      <c r="P112">
        <f t="shared" si="15"/>
        <v>18.100000000000001</v>
      </c>
      <c r="Q112" s="6">
        <f t="shared" si="8"/>
        <v>7.0000000000000284E-2</v>
      </c>
      <c r="R112" s="2">
        <f t="shared" si="13"/>
        <v>0</v>
      </c>
      <c r="S112" s="2">
        <f>'Etude équilibre'!$N$3*(P112-'Etude équilibre'!$N$8)</f>
        <v>33.334479520448028</v>
      </c>
      <c r="T112" s="2">
        <f>-('Etude équilibre'!$C$3+'Etude équilibre'!$C$4*$M$3)*COS(P112*PI()/180)</f>
        <v>-33.105670376842767</v>
      </c>
      <c r="U112" s="2">
        <f t="shared" si="9"/>
        <v>0.22880914360526106</v>
      </c>
      <c r="V112" s="2" t="e">
        <f t="shared" si="14"/>
        <v>#DIV/0!</v>
      </c>
    </row>
    <row r="113" spans="1:22" x14ac:dyDescent="0.45">
      <c r="A113" s="4">
        <v>7.68</v>
      </c>
      <c r="B113" s="4">
        <v>18.100000000000001</v>
      </c>
      <c r="N113">
        <f t="shared" si="11"/>
        <v>8.8699999999999992</v>
      </c>
      <c r="O113">
        <f t="shared" si="12"/>
        <v>7.7399999999999993</v>
      </c>
      <c r="P113">
        <f t="shared" si="15"/>
        <v>18.100000000000001</v>
      </c>
      <c r="Q113" s="6">
        <f t="shared" si="8"/>
        <v>6.9999999999998508E-2</v>
      </c>
      <c r="R113" s="2">
        <f t="shared" si="13"/>
        <v>0</v>
      </c>
      <c r="S113" s="2">
        <f>'Etude équilibre'!$N$3*(P113-'Etude équilibre'!$N$8)</f>
        <v>33.334479520448028</v>
      </c>
      <c r="T113" s="2">
        <f>-('Etude équilibre'!$C$3+'Etude équilibre'!$C$4*$M$3)*COS(P113*PI()/180)</f>
        <v>-33.105670376842767</v>
      </c>
      <c r="U113" s="2">
        <f t="shared" si="9"/>
        <v>0.22880914360526106</v>
      </c>
      <c r="V113" s="2" t="e">
        <f t="shared" si="14"/>
        <v>#DIV/0!</v>
      </c>
    </row>
    <row r="114" spans="1:22" x14ac:dyDescent="0.45">
      <c r="A114" s="4">
        <v>7.75</v>
      </c>
      <c r="B114" s="4">
        <v>18.100000000000001</v>
      </c>
      <c r="N114">
        <f t="shared" si="11"/>
        <v>8.94</v>
      </c>
      <c r="O114">
        <f t="shared" si="12"/>
        <v>7.81</v>
      </c>
      <c r="P114">
        <f t="shared" si="15"/>
        <v>18.100000000000001</v>
      </c>
      <c r="Q114" s="6">
        <f t="shared" si="8"/>
        <v>7.0000000000000284E-2</v>
      </c>
      <c r="R114" s="2">
        <f t="shared" si="13"/>
        <v>0</v>
      </c>
      <c r="S114" s="2">
        <f>'Etude équilibre'!$N$3*(P114-'Etude équilibre'!$N$8)</f>
        <v>33.334479520448028</v>
      </c>
      <c r="T114" s="2">
        <f>-('Etude équilibre'!$C$3+'Etude équilibre'!$C$4*$M$3)*COS(P114*PI()/180)</f>
        <v>-33.105670376842767</v>
      </c>
      <c r="U114" s="2">
        <f t="shared" si="9"/>
        <v>0.22880914360526106</v>
      </c>
      <c r="V114" s="2" t="e">
        <f t="shared" si="14"/>
        <v>#DIV/0!</v>
      </c>
    </row>
    <row r="115" spans="1:22" x14ac:dyDescent="0.45">
      <c r="A115" s="4">
        <v>7.82</v>
      </c>
      <c r="B115" s="4">
        <v>18.100000000000001</v>
      </c>
      <c r="N115">
        <f t="shared" si="11"/>
        <v>9.01</v>
      </c>
      <c r="O115">
        <f t="shared" si="12"/>
        <v>7.88</v>
      </c>
      <c r="P115">
        <f t="shared" si="15"/>
        <v>18.100000000000001</v>
      </c>
      <c r="Q115" s="6">
        <f t="shared" si="8"/>
        <v>7.0000000000000284E-2</v>
      </c>
      <c r="R115" s="2">
        <f t="shared" si="13"/>
        <v>0</v>
      </c>
      <c r="S115" s="2">
        <f>'Etude équilibre'!$N$3*(P115-'Etude équilibre'!$N$8)</f>
        <v>33.334479520448028</v>
      </c>
      <c r="T115" s="2">
        <f>-('Etude équilibre'!$C$3+'Etude équilibre'!$C$4*$M$3)*COS(P115*PI()/180)</f>
        <v>-33.105670376842767</v>
      </c>
      <c r="U115" s="2">
        <f t="shared" si="9"/>
        <v>0.22880914360526106</v>
      </c>
      <c r="V115" s="2" t="e">
        <f t="shared" si="14"/>
        <v>#DIV/0!</v>
      </c>
    </row>
    <row r="116" spans="1:22" x14ac:dyDescent="0.45">
      <c r="A116" s="4">
        <v>7.89</v>
      </c>
      <c r="B116" s="4">
        <v>18.22</v>
      </c>
      <c r="N116">
        <f t="shared" si="11"/>
        <v>9.08</v>
      </c>
      <c r="O116">
        <f t="shared" si="12"/>
        <v>7.95</v>
      </c>
      <c r="P116">
        <f t="shared" si="15"/>
        <v>18.100000000000001</v>
      </c>
      <c r="Q116" s="6">
        <f t="shared" si="8"/>
        <v>7.0000000000000284E-2</v>
      </c>
      <c r="R116" s="2">
        <f t="shared" si="13"/>
        <v>0</v>
      </c>
      <c r="S116" s="2">
        <f>'Etude équilibre'!$N$3*(P116-'Etude équilibre'!$N$8)</f>
        <v>33.334479520448028</v>
      </c>
      <c r="T116" s="2">
        <f>-('Etude équilibre'!$C$3+'Etude équilibre'!$C$4*$M$3)*COS(P116*PI()/180)</f>
        <v>-33.105670376842767</v>
      </c>
      <c r="U116" s="2">
        <f t="shared" si="9"/>
        <v>0.22880914360526106</v>
      </c>
      <c r="V116" s="2" t="e">
        <f t="shared" si="14"/>
        <v>#DIV/0!</v>
      </c>
    </row>
    <row r="117" spans="1:22" x14ac:dyDescent="0.45">
      <c r="A117" s="4">
        <v>7.96</v>
      </c>
      <c r="B117" s="4">
        <v>18.100000000000001</v>
      </c>
      <c r="N117">
        <f t="shared" si="11"/>
        <v>9.15</v>
      </c>
      <c r="O117">
        <f t="shared" si="12"/>
        <v>8.02</v>
      </c>
      <c r="P117">
        <f t="shared" si="15"/>
        <v>18.100000000000001</v>
      </c>
      <c r="Q117" s="6">
        <f t="shared" si="8"/>
        <v>7.0000000000000284E-2</v>
      </c>
      <c r="R117" s="2">
        <f t="shared" si="13"/>
        <v>0</v>
      </c>
      <c r="S117" s="2">
        <f>'Etude équilibre'!$N$3*(P117-'Etude équilibre'!$N$8)</f>
        <v>33.334479520448028</v>
      </c>
      <c r="T117" s="2">
        <f>-('Etude équilibre'!$C$3+'Etude équilibre'!$C$4*$M$3)*COS(P117*PI()/180)</f>
        <v>-33.105670376842767</v>
      </c>
      <c r="U117" s="2">
        <f t="shared" si="9"/>
        <v>0.22880914360526106</v>
      </c>
      <c r="V117" s="2" t="e">
        <f t="shared" si="14"/>
        <v>#DIV/0!</v>
      </c>
    </row>
    <row r="118" spans="1:22" x14ac:dyDescent="0.45">
      <c r="A118" s="4">
        <v>8.0299999999999994</v>
      </c>
      <c r="B118" s="4">
        <v>18.100000000000001</v>
      </c>
      <c r="N118">
        <f t="shared" si="11"/>
        <v>9.2200000000000006</v>
      </c>
      <c r="O118">
        <f t="shared" si="12"/>
        <v>8.09</v>
      </c>
      <c r="P118">
        <f t="shared" si="15"/>
        <v>18.100000000000001</v>
      </c>
      <c r="Q118" s="6">
        <f t="shared" si="8"/>
        <v>7.0000000000000284E-2</v>
      </c>
      <c r="R118" s="2">
        <f t="shared" si="13"/>
        <v>0</v>
      </c>
      <c r="S118" s="2">
        <f>'Etude équilibre'!$N$3*(P118-'Etude équilibre'!$N$8)</f>
        <v>33.334479520448028</v>
      </c>
      <c r="T118" s="2">
        <f>-('Etude équilibre'!$C$3+'Etude équilibre'!$C$4*$M$3)*COS(P118*PI()/180)</f>
        <v>-33.105670376842767</v>
      </c>
      <c r="U118" s="2">
        <f t="shared" si="9"/>
        <v>0.22880914360526106</v>
      </c>
      <c r="V118" s="2" t="e">
        <f t="shared" si="14"/>
        <v>#DIV/0!</v>
      </c>
    </row>
    <row r="119" spans="1:22" x14ac:dyDescent="0.45">
      <c r="A119" s="4">
        <v>8.1</v>
      </c>
      <c r="B119" s="4">
        <v>18.100000000000001</v>
      </c>
      <c r="N119">
        <f t="shared" si="11"/>
        <v>9.2899999999999991</v>
      </c>
      <c r="O119">
        <f t="shared" si="12"/>
        <v>8.16</v>
      </c>
      <c r="P119">
        <f t="shared" si="15"/>
        <v>18.100000000000001</v>
      </c>
      <c r="Q119" s="6">
        <f t="shared" si="8"/>
        <v>6.9999999999998508E-2</v>
      </c>
      <c r="R119" s="2">
        <f t="shared" si="13"/>
        <v>0.42742757191698783</v>
      </c>
      <c r="S119" s="2">
        <f>'Etude équilibre'!$N$3*(P119-'Etude équilibre'!$N$8)</f>
        <v>33.334479520448028</v>
      </c>
      <c r="T119" s="2">
        <f>-('Etude équilibre'!$C$3+'Etude équilibre'!$C$4*$M$3)*COS(P119*PI()/180)</f>
        <v>-33.105670376842767</v>
      </c>
      <c r="U119" s="2">
        <f t="shared" si="9"/>
        <v>0.22880914360526106</v>
      </c>
      <c r="V119" s="2">
        <f t="shared" si="14"/>
        <v>0.53531676157217778</v>
      </c>
    </row>
    <row r="120" spans="1:22" x14ac:dyDescent="0.45">
      <c r="A120" s="4">
        <v>8.17</v>
      </c>
      <c r="B120" s="4">
        <v>18.22</v>
      </c>
      <c r="N120">
        <f t="shared" si="11"/>
        <v>9.36</v>
      </c>
      <c r="O120">
        <f t="shared" si="12"/>
        <v>8.23</v>
      </c>
      <c r="P120">
        <f t="shared" si="15"/>
        <v>18.22</v>
      </c>
      <c r="Q120" s="6">
        <f t="shared" si="8"/>
        <v>7.0000000000000284E-2</v>
      </c>
      <c r="R120" s="2">
        <f t="shared" si="13"/>
        <v>-0.85485514383393224</v>
      </c>
      <c r="S120" s="2">
        <f>'Etude équilibre'!$N$3*(P120-'Etude équilibre'!$N$8)</f>
        <v>33.285212204675823</v>
      </c>
      <c r="T120" s="2">
        <f>-('Etude équilibre'!$C$3+'Etude équilibre'!$C$4*$M$3)*COS(P120*PI()/180)</f>
        <v>-33.082935170844685</v>
      </c>
      <c r="U120" s="2">
        <f t="shared" si="9"/>
        <v>0.20227703383113749</v>
      </c>
      <c r="V120" s="2">
        <f t="shared" si="14"/>
        <v>-0.2366214150902187</v>
      </c>
    </row>
    <row r="121" spans="1:22" x14ac:dyDescent="0.45">
      <c r="A121" s="4">
        <v>8.24</v>
      </c>
      <c r="B121" s="4">
        <v>18.22</v>
      </c>
      <c r="N121">
        <f t="shared" si="11"/>
        <v>9.43</v>
      </c>
      <c r="O121">
        <f t="shared" si="12"/>
        <v>8.3000000000000007</v>
      </c>
      <c r="P121">
        <f t="shared" si="15"/>
        <v>18.100000000000001</v>
      </c>
      <c r="Q121" s="6">
        <f t="shared" si="8"/>
        <v>7.0000000000000284E-2</v>
      </c>
      <c r="R121" s="2">
        <f t="shared" si="13"/>
        <v>0.42742757191696612</v>
      </c>
      <c r="S121" s="2">
        <f>'Etude équilibre'!$N$3*(P121-'Etude équilibre'!$N$8)</f>
        <v>33.334479520448028</v>
      </c>
      <c r="T121" s="2">
        <f>-('Etude équilibre'!$C$3+'Etude équilibre'!$C$4*$M$3)*COS(P121*PI()/180)</f>
        <v>-33.105670376842767</v>
      </c>
      <c r="U121" s="2">
        <f t="shared" si="9"/>
        <v>0.22880914360526106</v>
      </c>
      <c r="V121" s="2">
        <f t="shared" si="14"/>
        <v>0.53531676157220498</v>
      </c>
    </row>
    <row r="122" spans="1:22" x14ac:dyDescent="0.45">
      <c r="A122" s="4">
        <v>8.31</v>
      </c>
      <c r="B122" s="4">
        <v>18.100000000000001</v>
      </c>
      <c r="N122">
        <f t="shared" si="11"/>
        <v>9.5</v>
      </c>
      <c r="O122">
        <f t="shared" si="12"/>
        <v>8.370000000000001</v>
      </c>
      <c r="P122">
        <f t="shared" si="15"/>
        <v>18.100000000000001</v>
      </c>
      <c r="Q122" s="6">
        <f t="shared" si="8"/>
        <v>7.0000000000000284E-2</v>
      </c>
      <c r="R122" s="2">
        <f t="shared" si="13"/>
        <v>0.42742757191696612</v>
      </c>
      <c r="S122" s="2">
        <f>'Etude équilibre'!$N$3*(P122-'Etude équilibre'!$N$8)</f>
        <v>33.334479520448028</v>
      </c>
      <c r="T122" s="2">
        <f>-('Etude équilibre'!$C$3+'Etude équilibre'!$C$4*$M$3)*COS(P122*PI()/180)</f>
        <v>-33.105670376842767</v>
      </c>
      <c r="U122" s="2">
        <f t="shared" si="9"/>
        <v>0.22880914360526106</v>
      </c>
      <c r="V122" s="2">
        <f t="shared" si="14"/>
        <v>0.53531676157220498</v>
      </c>
    </row>
    <row r="123" spans="1:22" x14ac:dyDescent="0.45">
      <c r="A123" s="4">
        <v>8.3800000000000008</v>
      </c>
      <c r="B123" s="4">
        <v>18.22</v>
      </c>
      <c r="N123">
        <f t="shared" si="11"/>
        <v>9.57</v>
      </c>
      <c r="O123">
        <f t="shared" si="12"/>
        <v>8.4400000000000013</v>
      </c>
      <c r="P123">
        <f t="shared" si="15"/>
        <v>18.22</v>
      </c>
      <c r="Q123" s="6">
        <f t="shared" si="8"/>
        <v>7.0000000000000284E-2</v>
      </c>
      <c r="R123" s="2">
        <f t="shared" si="13"/>
        <v>-0.85485514383393224</v>
      </c>
      <c r="S123" s="2">
        <f>'Etude équilibre'!$N$3*(P123-'Etude équilibre'!$N$8)</f>
        <v>33.285212204675823</v>
      </c>
      <c r="T123" s="2">
        <f>-('Etude équilibre'!$C$3+'Etude équilibre'!$C$4*$M$3)*COS(P123*PI()/180)</f>
        <v>-33.082935170844685</v>
      </c>
      <c r="U123" s="2">
        <f t="shared" si="9"/>
        <v>0.20227703383113749</v>
      </c>
      <c r="V123" s="2">
        <f t="shared" si="14"/>
        <v>-0.2366214150902187</v>
      </c>
    </row>
    <row r="124" spans="1:22" x14ac:dyDescent="0.45">
      <c r="A124" s="4">
        <v>8.4499999999999993</v>
      </c>
      <c r="B124" s="4">
        <v>18.100000000000001</v>
      </c>
      <c r="N124">
        <f t="shared" si="11"/>
        <v>9.64</v>
      </c>
      <c r="O124">
        <f t="shared" si="12"/>
        <v>8.5100000000000016</v>
      </c>
      <c r="P124">
        <f t="shared" si="15"/>
        <v>18.100000000000001</v>
      </c>
      <c r="Q124" s="6">
        <f t="shared" si="8"/>
        <v>7.0000000000000284E-2</v>
      </c>
      <c r="R124" s="2">
        <f t="shared" si="13"/>
        <v>0.42742757191696612</v>
      </c>
      <c r="S124" s="2">
        <f>'Etude équilibre'!$N$3*(P124-'Etude équilibre'!$N$8)</f>
        <v>33.334479520448028</v>
      </c>
      <c r="T124" s="2">
        <f>-('Etude équilibre'!$C$3+'Etude équilibre'!$C$4*$M$3)*COS(P124*PI()/180)</f>
        <v>-33.105670376842767</v>
      </c>
      <c r="U124" s="2">
        <f t="shared" si="9"/>
        <v>0.22880914360526106</v>
      </c>
      <c r="V124" s="2">
        <f t="shared" si="14"/>
        <v>0.53531676157220498</v>
      </c>
    </row>
    <row r="125" spans="1:22" x14ac:dyDescent="0.45">
      <c r="A125" s="4">
        <v>8.52</v>
      </c>
      <c r="B125" s="4">
        <v>18.100000000000001</v>
      </c>
      <c r="N125">
        <f t="shared" si="11"/>
        <v>9.7100000000000009</v>
      </c>
      <c r="O125">
        <f t="shared" si="12"/>
        <v>8.5800000000000018</v>
      </c>
      <c r="P125">
        <f t="shared" si="15"/>
        <v>18.100000000000001</v>
      </c>
      <c r="Q125" s="6">
        <f t="shared" ref="Q125:Q128" si="16">N125-N124</f>
        <v>7.0000000000000284E-2</v>
      </c>
      <c r="R125" s="2">
        <f t="shared" si="13"/>
        <v>0</v>
      </c>
      <c r="S125" s="2">
        <f>'Etude équilibre'!$N$3*(P125-'Etude équilibre'!$N$8)</f>
        <v>33.334479520448028</v>
      </c>
      <c r="T125" s="2">
        <f>-('Etude équilibre'!$C$3+'Etude équilibre'!$C$4*$M$3)*COS(P125*PI()/180)</f>
        <v>-33.105670376842767</v>
      </c>
      <c r="U125" s="2">
        <f t="shared" si="9"/>
        <v>0.22880914360526106</v>
      </c>
      <c r="V125" s="2" t="e">
        <f t="shared" si="14"/>
        <v>#DIV/0!</v>
      </c>
    </row>
    <row r="126" spans="1:22" x14ac:dyDescent="0.45">
      <c r="A126" s="4">
        <v>8.59</v>
      </c>
      <c r="B126" s="4">
        <v>18.100000000000001</v>
      </c>
      <c r="N126">
        <f t="shared" si="11"/>
        <v>9.7799999999999994</v>
      </c>
      <c r="O126">
        <f t="shared" si="12"/>
        <v>8.6499999999999986</v>
      </c>
      <c r="P126">
        <f t="shared" si="15"/>
        <v>18.100000000000001</v>
      </c>
      <c r="Q126" s="6">
        <f t="shared" si="16"/>
        <v>6.9999999999998508E-2</v>
      </c>
      <c r="R126" s="2">
        <f t="shared" si="13"/>
        <v>0.42742757191698783</v>
      </c>
      <c r="S126" s="2">
        <f>'Etude équilibre'!$N$3*(P126-'Etude équilibre'!$N$8)</f>
        <v>33.334479520448028</v>
      </c>
      <c r="T126" s="2">
        <f>-('Etude équilibre'!$C$3+'Etude équilibre'!$C$4*$M$3)*COS(P126*PI()/180)</f>
        <v>-33.105670376842767</v>
      </c>
      <c r="U126" s="2">
        <f t="shared" ref="U126:U129" si="17">S126+T126</f>
        <v>0.22880914360526106</v>
      </c>
      <c r="V126" s="2">
        <f t="shared" si="14"/>
        <v>0.53531676157217778</v>
      </c>
    </row>
    <row r="127" spans="1:22" x14ac:dyDescent="0.45">
      <c r="A127" s="4">
        <v>8.66</v>
      </c>
      <c r="B127" s="4">
        <v>18.100000000000001</v>
      </c>
      <c r="N127">
        <f t="shared" si="11"/>
        <v>9.85</v>
      </c>
      <c r="O127">
        <f t="shared" si="12"/>
        <v>8.7199999999999989</v>
      </c>
      <c r="P127">
        <f t="shared" si="15"/>
        <v>18.22</v>
      </c>
      <c r="Q127" s="6">
        <f t="shared" si="16"/>
        <v>7.0000000000000284E-2</v>
      </c>
      <c r="R127" s="2">
        <f t="shared" si="13"/>
        <v>-0.85485514383393224</v>
      </c>
      <c r="S127" s="2">
        <f>'Etude équilibre'!$N$3*(P127-'Etude équilibre'!$N$8)</f>
        <v>33.285212204675823</v>
      </c>
      <c r="T127" s="2">
        <f>-('Etude équilibre'!$C$3+'Etude équilibre'!$C$4*$M$3)*COS(P127*PI()/180)</f>
        <v>-33.082935170844685</v>
      </c>
      <c r="U127" s="2">
        <f t="shared" si="17"/>
        <v>0.20227703383113749</v>
      </c>
      <c r="V127" s="2">
        <f t="shared" si="14"/>
        <v>-0.2366214150902187</v>
      </c>
    </row>
    <row r="128" spans="1:22" x14ac:dyDescent="0.45">
      <c r="A128" s="4">
        <v>8.73</v>
      </c>
      <c r="B128" s="4">
        <v>18.100000000000001</v>
      </c>
      <c r="N128">
        <f t="shared" si="11"/>
        <v>9.92</v>
      </c>
      <c r="O128">
        <f t="shared" si="12"/>
        <v>8.7899999999999991</v>
      </c>
      <c r="P128">
        <f t="shared" si="15"/>
        <v>18.100000000000001</v>
      </c>
      <c r="Q128" s="6">
        <f t="shared" si="16"/>
        <v>7.0000000000000284E-2</v>
      </c>
      <c r="R128" s="2">
        <f t="shared" si="13"/>
        <v>0.85485514383393224</v>
      </c>
      <c r="S128" s="2">
        <f>'Etude équilibre'!$N$3*(P128-'Etude équilibre'!$N$8)</f>
        <v>33.334479520448028</v>
      </c>
      <c r="T128" s="2">
        <f>-('Etude équilibre'!$C$3+'Etude équilibre'!$C$4*$M$3)*COS(P128*PI()/180)</f>
        <v>-33.105670376842767</v>
      </c>
      <c r="U128" s="2">
        <f t="shared" si="17"/>
        <v>0.22880914360526106</v>
      </c>
      <c r="V128" s="2">
        <f t="shared" si="14"/>
        <v>0.26765838078610249</v>
      </c>
    </row>
    <row r="129" spans="1:22" x14ac:dyDescent="0.45">
      <c r="A129" s="4">
        <v>8.8000000000000007</v>
      </c>
      <c r="B129" s="4">
        <v>18.100000000000001</v>
      </c>
      <c r="N129">
        <f t="shared" si="11"/>
        <v>9.99</v>
      </c>
      <c r="O129">
        <f t="shared" si="12"/>
        <v>8.86</v>
      </c>
      <c r="P129">
        <f t="shared" si="15"/>
        <v>18.22</v>
      </c>
      <c r="Q129" s="3"/>
      <c r="R129" s="3"/>
      <c r="S129" s="2">
        <f>'Etude équilibre'!$N$3*(P129-'Etude équilibre'!$N$8)</f>
        <v>33.285212204675823</v>
      </c>
      <c r="T129" s="2">
        <f>-('Etude équilibre'!$C$3+'Etude équilibre'!$C$4*$M$3)*COS(P129*PI()/180)</f>
        <v>-33.082935170844685</v>
      </c>
      <c r="U129" s="2">
        <f t="shared" si="17"/>
        <v>0.20227703383113749</v>
      </c>
      <c r="V129" s="5"/>
    </row>
    <row r="130" spans="1:22" x14ac:dyDescent="0.45">
      <c r="A130" s="4">
        <v>8.8699999999999992</v>
      </c>
      <c r="B130" s="4">
        <v>18.100000000000001</v>
      </c>
    </row>
    <row r="131" spans="1:22" x14ac:dyDescent="0.45">
      <c r="A131" s="4">
        <v>8.94</v>
      </c>
      <c r="B131" s="4">
        <v>18.100000000000001</v>
      </c>
    </row>
    <row r="132" spans="1:22" x14ac:dyDescent="0.45">
      <c r="A132" s="4">
        <v>9.01</v>
      </c>
      <c r="B132" s="4">
        <v>18.100000000000001</v>
      </c>
    </row>
    <row r="133" spans="1:22" x14ac:dyDescent="0.45">
      <c r="A133" s="4">
        <v>9.08</v>
      </c>
      <c r="B133" s="4">
        <v>18.100000000000001</v>
      </c>
    </row>
    <row r="134" spans="1:22" x14ac:dyDescent="0.45">
      <c r="A134" s="4">
        <v>9.15</v>
      </c>
      <c r="B134" s="4">
        <v>18.100000000000001</v>
      </c>
    </row>
    <row r="135" spans="1:22" x14ac:dyDescent="0.45">
      <c r="A135" s="4">
        <v>9.2200000000000006</v>
      </c>
      <c r="B135" s="4">
        <v>18.100000000000001</v>
      </c>
    </row>
    <row r="136" spans="1:22" x14ac:dyDescent="0.45">
      <c r="A136" s="4">
        <v>9.2899999999999991</v>
      </c>
      <c r="B136" s="4">
        <v>18.100000000000001</v>
      </c>
    </row>
    <row r="137" spans="1:22" x14ac:dyDescent="0.45">
      <c r="A137" s="4">
        <v>9.36</v>
      </c>
      <c r="B137" s="4">
        <v>18.22</v>
      </c>
    </row>
    <row r="138" spans="1:22" x14ac:dyDescent="0.45">
      <c r="A138" s="4">
        <v>9.43</v>
      </c>
      <c r="B138" s="4">
        <v>18.100000000000001</v>
      </c>
    </row>
    <row r="139" spans="1:22" x14ac:dyDescent="0.45">
      <c r="A139" s="4">
        <v>9.5</v>
      </c>
      <c r="B139" s="4">
        <v>18.100000000000001</v>
      </c>
    </row>
    <row r="140" spans="1:22" x14ac:dyDescent="0.45">
      <c r="A140" s="4">
        <v>9.57</v>
      </c>
      <c r="B140" s="4">
        <v>18.22</v>
      </c>
    </row>
    <row r="141" spans="1:22" x14ac:dyDescent="0.45">
      <c r="A141" s="4">
        <v>9.64</v>
      </c>
      <c r="B141" s="4">
        <v>18.100000000000001</v>
      </c>
    </row>
    <row r="142" spans="1:22" x14ac:dyDescent="0.45">
      <c r="A142" s="4">
        <v>9.7100000000000009</v>
      </c>
      <c r="B142" s="4">
        <v>18.100000000000001</v>
      </c>
    </row>
    <row r="143" spans="1:22" x14ac:dyDescent="0.45">
      <c r="A143" s="4">
        <v>9.7799999999999994</v>
      </c>
      <c r="B143" s="4">
        <v>18.100000000000001</v>
      </c>
    </row>
    <row r="144" spans="1:22" x14ac:dyDescent="0.45">
      <c r="A144" s="4">
        <v>9.85</v>
      </c>
      <c r="B144" s="4">
        <v>18.22</v>
      </c>
    </row>
    <row r="145" spans="1:2" x14ac:dyDescent="0.45">
      <c r="A145" s="4">
        <v>9.92</v>
      </c>
      <c r="B145" s="4">
        <v>18.100000000000001</v>
      </c>
    </row>
    <row r="146" spans="1:2" x14ac:dyDescent="0.45">
      <c r="A146" s="4">
        <v>9.99</v>
      </c>
      <c r="B146" s="4">
        <v>18.22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opLeftCell="A25" workbookViewId="0">
      <selection activeCell="M3" sqref="M3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40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-2.1</v>
      </c>
      <c r="M3">
        <f>M2/100</f>
        <v>0.4</v>
      </c>
      <c r="N3">
        <f>A8</f>
        <v>0.28000000000000003</v>
      </c>
      <c r="O3">
        <f>N3-$N$3</f>
        <v>0</v>
      </c>
      <c r="P3">
        <f t="shared" ref="P3:P34" si="0">B8</f>
        <v>-1.66</v>
      </c>
      <c r="Q3" s="3"/>
      <c r="R3" s="3"/>
      <c r="S3" s="2">
        <f>'Etude équilibre'!$N$3*(P3-'Etude équilibre'!$N$8)</f>
        <v>41.447164184270079</v>
      </c>
      <c r="T3" s="2">
        <f>-('Etude équilibre'!$C$3+'Etude équilibre'!$C$4*$M$3)*COS(P3*PI()/180)</f>
        <v>-36.072153835739186</v>
      </c>
      <c r="U3" s="2">
        <f>S3+T3</f>
        <v>5.3750103485308927</v>
      </c>
      <c r="V3" s="5"/>
    </row>
    <row r="4" spans="1:22" x14ac:dyDescent="0.45">
      <c r="A4">
        <v>0</v>
      </c>
      <c r="B4">
        <v>-2.2000000000000002</v>
      </c>
      <c r="N4">
        <f t="shared" ref="N4:N67" si="1">A9</f>
        <v>0.35</v>
      </c>
      <c r="O4">
        <f t="shared" ref="O4:O67" si="2">N4-$N$3</f>
        <v>6.9999999999999951E-2</v>
      </c>
      <c r="P4">
        <f t="shared" si="0"/>
        <v>-0.55000000000000004</v>
      </c>
      <c r="Q4" s="6">
        <f>N4-N3</f>
        <v>6.9999999999999951E-2</v>
      </c>
      <c r="R4" s="2">
        <f>(P3+P5-2*P4)*(PI()/180)/Q4^2</f>
        <v>1.1754258227716936</v>
      </c>
      <c r="S4" s="2">
        <f>'Etude équilibre'!$N$3*(P4-'Etude équilibre'!$N$8)</f>
        <v>40.991441513377239</v>
      </c>
      <c r="T4" s="2">
        <f>-('Etude équilibre'!$C$3+'Etude équilibre'!$C$4*$M$3)*COS(P4*PI()/180)</f>
        <v>-36.085636032215696</v>
      </c>
      <c r="U4" s="2">
        <f t="shared" ref="U4:U67" si="3">S4+T4</f>
        <v>4.9058054811615435</v>
      </c>
      <c r="V4" s="2">
        <f>U4/R4</f>
        <v>4.1736410636219388</v>
      </c>
    </row>
    <row r="5" spans="1:22" x14ac:dyDescent="0.45">
      <c r="A5">
        <v>7.0000000000000007E-2</v>
      </c>
      <c r="B5">
        <v>-2.2000000000000002</v>
      </c>
      <c r="N5">
        <f t="shared" si="1"/>
        <v>0.42</v>
      </c>
      <c r="O5">
        <f t="shared" si="2"/>
        <v>0.13999999999999996</v>
      </c>
      <c r="P5">
        <f t="shared" si="0"/>
        <v>0.89</v>
      </c>
      <c r="Q5" s="6">
        <f t="shared" ref="Q5:Q68" si="4">N5-N4</f>
        <v>7.0000000000000007E-2</v>
      </c>
      <c r="R5" s="2">
        <f t="shared" ref="R5:R68" si="5">(P4+P6-2*P5)*(PI()/180)/Q5^2</f>
        <v>1.9590430379528188</v>
      </c>
      <c r="S5" s="2">
        <f>'Etude équilibre'!$N$3*(P5-'Etude équilibre'!$N$8)</f>
        <v>40.400233724110855</v>
      </c>
      <c r="T5" s="2">
        <f>-('Etude équilibre'!$C$3+'Etude équilibre'!$C$4*$M$3)*COS(P5*PI()/180)</f>
        <v>-36.082945064698848</v>
      </c>
      <c r="U5" s="2">
        <f t="shared" si="3"/>
        <v>4.3172886594120072</v>
      </c>
      <c r="V5" s="2">
        <f t="shared" ref="V5:V68" si="6">U5/R5</f>
        <v>2.2037742794683739</v>
      </c>
    </row>
    <row r="6" spans="1:22" x14ac:dyDescent="0.45">
      <c r="A6">
        <v>0.14000000000000001</v>
      </c>
      <c r="B6">
        <v>-2.1</v>
      </c>
      <c r="N6">
        <f t="shared" si="1"/>
        <v>0.49</v>
      </c>
      <c r="O6">
        <f t="shared" si="2"/>
        <v>0.20999999999999996</v>
      </c>
      <c r="P6">
        <f t="shared" si="0"/>
        <v>2.88</v>
      </c>
      <c r="Q6" s="6">
        <f t="shared" si="4"/>
        <v>7.0000000000000007E-2</v>
      </c>
      <c r="R6" s="2">
        <f t="shared" si="5"/>
        <v>0.74799825085471239</v>
      </c>
      <c r="S6" s="2">
        <f>'Etude équilibre'!$N$3*(P6-'Etude équilibre'!$N$8)</f>
        <v>39.583217404221898</v>
      </c>
      <c r="T6" s="2">
        <f>-('Etude équilibre'!$C$3+'Etude équilibre'!$C$4*$M$3)*COS(P6*PI()/180)</f>
        <v>-36.041718859236077</v>
      </c>
      <c r="U6" s="2">
        <f t="shared" si="3"/>
        <v>3.5414985449858207</v>
      </c>
      <c r="V6" s="2">
        <f t="shared" si="6"/>
        <v>4.7346347948528891</v>
      </c>
    </row>
    <row r="7" spans="1:22" x14ac:dyDescent="0.45">
      <c r="A7">
        <v>0.21</v>
      </c>
      <c r="B7">
        <v>-2.1</v>
      </c>
      <c r="N7">
        <f t="shared" si="1"/>
        <v>0.56000000000000005</v>
      </c>
      <c r="O7">
        <f t="shared" si="2"/>
        <v>0.28000000000000003</v>
      </c>
      <c r="P7">
        <f t="shared" si="0"/>
        <v>5.08</v>
      </c>
      <c r="Q7" s="6">
        <f t="shared" si="4"/>
        <v>7.0000000000000062E-2</v>
      </c>
      <c r="R7" s="2">
        <f t="shared" si="5"/>
        <v>0.85485514383395023</v>
      </c>
      <c r="S7" s="2">
        <f>'Etude équilibre'!$N$3*(P7-'Etude équilibre'!$N$8)</f>
        <v>38.679983281731587</v>
      </c>
      <c r="T7" s="2">
        <f>-('Etude équilibre'!$C$3+'Etude équilibre'!$C$4*$M$3)*COS(P7*PI()/180)</f>
        <v>-35.94554902612726</v>
      </c>
      <c r="U7" s="2">
        <f t="shared" si="3"/>
        <v>2.7344342556043273</v>
      </c>
      <c r="V7" s="2">
        <f t="shared" si="6"/>
        <v>3.1987106532934106</v>
      </c>
    </row>
    <row r="8" spans="1:22" x14ac:dyDescent="0.45">
      <c r="A8" s="4">
        <v>0.28000000000000003</v>
      </c>
      <c r="B8" s="4">
        <v>-1.66</v>
      </c>
      <c r="N8">
        <f t="shared" si="1"/>
        <v>0.63</v>
      </c>
      <c r="O8">
        <f t="shared" si="2"/>
        <v>0.35</v>
      </c>
      <c r="P8">
        <f t="shared" si="0"/>
        <v>7.52</v>
      </c>
      <c r="Q8" s="6">
        <f t="shared" si="4"/>
        <v>6.9999999999999951E-2</v>
      </c>
      <c r="R8" s="2">
        <f t="shared" si="5"/>
        <v>0.32057067893774027</v>
      </c>
      <c r="S8" s="2">
        <f>'Etude équilibre'!$N$3*(P8-'Etude équilibre'!$N$8)</f>
        <v>37.678214527696881</v>
      </c>
      <c r="T8" s="2">
        <f>-('Etude équilibre'!$C$3+'Etude équilibre'!$C$4*$M$3)*COS(P8*PI()/180)</f>
        <v>-35.776920442812205</v>
      </c>
      <c r="U8" s="2">
        <f t="shared" si="3"/>
        <v>1.9012940848846753</v>
      </c>
      <c r="V8" s="2">
        <f t="shared" si="6"/>
        <v>5.9309668968631275</v>
      </c>
    </row>
    <row r="9" spans="1:22" x14ac:dyDescent="0.45">
      <c r="A9" s="4">
        <v>0.35</v>
      </c>
      <c r="B9" s="4">
        <v>-0.55000000000000004</v>
      </c>
      <c r="N9">
        <f t="shared" si="1"/>
        <v>0.7</v>
      </c>
      <c r="O9">
        <f t="shared" si="2"/>
        <v>0.41999999999999993</v>
      </c>
      <c r="P9">
        <f t="shared" si="0"/>
        <v>10.050000000000001</v>
      </c>
      <c r="Q9" s="6">
        <f t="shared" si="4"/>
        <v>6.9999999999999951E-2</v>
      </c>
      <c r="R9" s="2">
        <f t="shared" si="5"/>
        <v>0.42742757191697023</v>
      </c>
      <c r="S9" s="2">
        <f>'Etude équilibre'!$N$3*(P9-'Etude équilibre'!$N$8)</f>
        <v>36.639495286833025</v>
      </c>
      <c r="T9" s="2">
        <f>-('Etude équilibre'!$C$3+'Etude équilibre'!$C$4*$M$3)*COS(P9*PI()/180)</f>
        <v>-35.533569449810713</v>
      </c>
      <c r="U9" s="2">
        <f t="shared" si="3"/>
        <v>1.105925837022312</v>
      </c>
      <c r="V9" s="2">
        <f t="shared" si="6"/>
        <v>2.5873993857306501</v>
      </c>
    </row>
    <row r="10" spans="1:22" x14ac:dyDescent="0.45">
      <c r="A10" s="4">
        <v>0.42</v>
      </c>
      <c r="B10" s="4">
        <v>0.89</v>
      </c>
      <c r="N10">
        <f t="shared" si="1"/>
        <v>0.77</v>
      </c>
      <c r="O10">
        <f t="shared" si="2"/>
        <v>0.49</v>
      </c>
      <c r="P10">
        <f t="shared" si="0"/>
        <v>12.7</v>
      </c>
      <c r="Q10" s="6">
        <f t="shared" si="4"/>
        <v>7.0000000000000062E-2</v>
      </c>
      <c r="R10" s="2">
        <f t="shared" si="5"/>
        <v>-0.39180860759056108</v>
      </c>
      <c r="S10" s="2">
        <f>'Etude équilibre'!$N$3*(P10-'Etude équilibre'!$N$8)</f>
        <v>35.551508730196964</v>
      </c>
      <c r="T10" s="2">
        <f>-('Etude équilibre'!$C$3+'Etude équilibre'!$C$4*$M$3)*COS(P10*PI()/180)</f>
        <v>-35.20440646339231</v>
      </c>
      <c r="U10" s="2">
        <f t="shared" si="3"/>
        <v>0.34710226680465439</v>
      </c>
      <c r="V10" s="2">
        <f t="shared" si="6"/>
        <v>-0.8858975021992761</v>
      </c>
    </row>
    <row r="11" spans="1:22" x14ac:dyDescent="0.45">
      <c r="A11" s="4">
        <v>0.49</v>
      </c>
      <c r="B11" s="4">
        <v>2.88</v>
      </c>
      <c r="N11">
        <f t="shared" si="1"/>
        <v>0.84</v>
      </c>
      <c r="O11">
        <f t="shared" si="2"/>
        <v>0.55999999999999994</v>
      </c>
      <c r="P11">
        <f t="shared" si="0"/>
        <v>15.24</v>
      </c>
      <c r="Q11" s="6">
        <f t="shared" si="4"/>
        <v>6.9999999999999951E-2</v>
      </c>
      <c r="R11" s="2">
        <f t="shared" si="5"/>
        <v>-0.3918086075905623</v>
      </c>
      <c r="S11" s="2">
        <f>'Etude équilibre'!$N$3*(P11-'Etude équilibre'!$N$8)</f>
        <v>34.508683879685428</v>
      </c>
      <c r="T11" s="2">
        <f>-('Etude équilibre'!$C$3+'Etude équilibre'!$C$4*$M$3)*COS(P11*PI()/180)</f>
        <v>-34.818224472252446</v>
      </c>
      <c r="U11" s="2">
        <f t="shared" si="3"/>
        <v>-0.30954059256701782</v>
      </c>
      <c r="V11" s="2">
        <f t="shared" si="6"/>
        <v>0.79003009778306332</v>
      </c>
    </row>
    <row r="12" spans="1:22" x14ac:dyDescent="0.45">
      <c r="A12" s="4">
        <v>0.56000000000000005</v>
      </c>
      <c r="B12" s="4">
        <v>5.08</v>
      </c>
      <c r="N12">
        <f t="shared" si="1"/>
        <v>0.91</v>
      </c>
      <c r="O12">
        <f t="shared" si="2"/>
        <v>0.63</v>
      </c>
      <c r="P12">
        <f t="shared" si="0"/>
        <v>17.670000000000002</v>
      </c>
      <c r="Q12" s="6">
        <f t="shared" si="4"/>
        <v>7.0000000000000062E-2</v>
      </c>
      <c r="R12" s="2">
        <f t="shared" si="5"/>
        <v>-0.39180860759058639</v>
      </c>
      <c r="S12" s="2">
        <f>'Etude équilibre'!$N$3*(P12-'Etude équilibre'!$N$8)</f>
        <v>33.511020735298402</v>
      </c>
      <c r="T12" s="2">
        <f>-('Etude équilibre'!$C$3+'Etude équilibre'!$C$4*$M$3)*COS(P12*PI()/180)</f>
        <v>-34.384719490730774</v>
      </c>
      <c r="U12" s="2">
        <f t="shared" si="3"/>
        <v>-0.87369875543237185</v>
      </c>
      <c r="V12" s="2">
        <f t="shared" si="6"/>
        <v>2.2299121012301195</v>
      </c>
    </row>
    <row r="13" spans="1:22" x14ac:dyDescent="0.45">
      <c r="A13" s="4">
        <v>0.63</v>
      </c>
      <c r="B13" s="4">
        <v>7.52</v>
      </c>
      <c r="N13">
        <f t="shared" si="1"/>
        <v>0.98</v>
      </c>
      <c r="O13">
        <f t="shared" si="2"/>
        <v>0.7</v>
      </c>
      <c r="P13">
        <f t="shared" si="0"/>
        <v>19.989999999999998</v>
      </c>
      <c r="Q13" s="6">
        <f t="shared" si="4"/>
        <v>6.9999999999999951E-2</v>
      </c>
      <c r="R13" s="2">
        <f t="shared" si="5"/>
        <v>-1.139806858445279</v>
      </c>
      <c r="S13" s="2">
        <f>'Etude équilibre'!$N$3*(P13-'Etude équilibre'!$N$8)</f>
        <v>32.558519297035893</v>
      </c>
      <c r="T13" s="2">
        <f>-('Etude équilibre'!$C$3+'Etude équilibre'!$C$4*$M$3)*COS(P13*PI()/180)</f>
        <v>-33.91312194755303</v>
      </c>
      <c r="U13" s="2">
        <f t="shared" si="3"/>
        <v>-1.3546026505171369</v>
      </c>
      <c r="V13" s="2">
        <f t="shared" si="6"/>
        <v>1.1884492890004574</v>
      </c>
    </row>
    <row r="14" spans="1:22" x14ac:dyDescent="0.45">
      <c r="A14" s="4">
        <v>0.7</v>
      </c>
      <c r="B14" s="4">
        <v>10.050000000000001</v>
      </c>
      <c r="N14">
        <f t="shared" si="1"/>
        <v>1.06</v>
      </c>
      <c r="O14">
        <f t="shared" si="2"/>
        <v>0.78</v>
      </c>
      <c r="P14">
        <f t="shared" si="0"/>
        <v>21.99</v>
      </c>
      <c r="Q14" s="6">
        <f t="shared" si="4"/>
        <v>8.0000000000000071E-2</v>
      </c>
      <c r="R14" s="2">
        <f t="shared" si="5"/>
        <v>-0.65449846949787793</v>
      </c>
      <c r="S14" s="2">
        <f>'Etude équilibre'!$N$3*(P14-'Etude équilibre'!$N$8)</f>
        <v>31.737397367499252</v>
      </c>
      <c r="T14" s="2">
        <f>-('Etude équilibre'!$C$3+'Etude équilibre'!$C$4*$M$3)*COS(P14*PI()/180)</f>
        <v>-33.461919614924206</v>
      </c>
      <c r="U14" s="2">
        <f t="shared" si="3"/>
        <v>-1.7245222474249537</v>
      </c>
      <c r="V14" s="2">
        <f t="shared" si="6"/>
        <v>2.6348759054363917</v>
      </c>
    </row>
    <row r="15" spans="1:22" x14ac:dyDescent="0.45">
      <c r="A15" s="4">
        <v>0.77</v>
      </c>
      <c r="B15" s="4">
        <v>12.7</v>
      </c>
      <c r="N15">
        <f t="shared" si="1"/>
        <v>1.1200000000000001</v>
      </c>
      <c r="O15">
        <f t="shared" si="2"/>
        <v>0.84000000000000008</v>
      </c>
      <c r="P15">
        <f t="shared" si="0"/>
        <v>23.75</v>
      </c>
      <c r="Q15" s="6">
        <f t="shared" si="4"/>
        <v>6.0000000000000053E-2</v>
      </c>
      <c r="R15" s="2">
        <f t="shared" si="5"/>
        <v>-1.5998851476614577</v>
      </c>
      <c r="S15" s="2">
        <f>'Etude équilibre'!$N$3*(P15-'Etude équilibre'!$N$8)</f>
        <v>31.014810069507003</v>
      </c>
      <c r="T15" s="2">
        <f>-('Etude équilibre'!$C$3+'Etude équilibre'!$C$4*$M$3)*COS(P15*PI()/180)</f>
        <v>-33.031118735369205</v>
      </c>
      <c r="U15" s="2">
        <f t="shared" si="3"/>
        <v>-2.0163086658622014</v>
      </c>
      <c r="V15" s="2">
        <f t="shared" si="6"/>
        <v>1.2602833827224582</v>
      </c>
    </row>
    <row r="16" spans="1:22" x14ac:dyDescent="0.45">
      <c r="A16" s="4">
        <v>0.84</v>
      </c>
      <c r="B16" s="4">
        <v>15.24</v>
      </c>
      <c r="N16">
        <f t="shared" si="1"/>
        <v>1.19</v>
      </c>
      <c r="O16">
        <f t="shared" si="2"/>
        <v>0.90999999999999992</v>
      </c>
      <c r="P16">
        <f t="shared" si="0"/>
        <v>25.18</v>
      </c>
      <c r="Q16" s="6">
        <f t="shared" si="4"/>
        <v>6.999999999999984E-2</v>
      </c>
      <c r="R16" s="2">
        <f t="shared" si="5"/>
        <v>-1.1041878941188747</v>
      </c>
      <c r="S16" s="2">
        <f>'Etude équilibre'!$N$3*(P16-'Etude équilibre'!$N$8)</f>
        <v>30.427707889888296</v>
      </c>
      <c r="T16" s="2">
        <f>-('Etude équilibre'!$C$3+'Etude équilibre'!$C$4*$M$3)*COS(P16*PI()/180)</f>
        <v>-32.658125584918714</v>
      </c>
      <c r="U16" s="2">
        <f t="shared" si="3"/>
        <v>-2.2304176950304182</v>
      </c>
      <c r="V16" s="2">
        <f t="shared" si="6"/>
        <v>2.0199620978549651</v>
      </c>
    </row>
    <row r="17" spans="1:22" x14ac:dyDescent="0.45">
      <c r="A17" s="4">
        <v>0.91</v>
      </c>
      <c r="B17" s="4">
        <v>17.670000000000002</v>
      </c>
      <c r="N17">
        <f t="shared" si="1"/>
        <v>1.26</v>
      </c>
      <c r="O17">
        <f t="shared" si="2"/>
        <v>0.98</v>
      </c>
      <c r="P17">
        <f t="shared" si="0"/>
        <v>26.3</v>
      </c>
      <c r="Q17" s="6">
        <f t="shared" si="4"/>
        <v>7.0000000000000062E-2</v>
      </c>
      <c r="R17" s="2">
        <f t="shared" si="5"/>
        <v>-1.246663751424524</v>
      </c>
      <c r="S17" s="2">
        <f>'Etude équilibre'!$N$3*(P17-'Etude équilibre'!$N$8)</f>
        <v>29.967879609347779</v>
      </c>
      <c r="T17" s="2">
        <f>-('Etude équilibre'!$C$3+'Etude équilibre'!$C$4*$M$3)*COS(P17*PI()/180)</f>
        <v>-32.351773578902531</v>
      </c>
      <c r="U17" s="2">
        <f t="shared" si="3"/>
        <v>-2.3838939695547516</v>
      </c>
      <c r="V17" s="2">
        <f t="shared" si="6"/>
        <v>1.9122188856704543</v>
      </c>
    </row>
    <row r="18" spans="1:22" x14ac:dyDescent="0.45">
      <c r="A18" s="4">
        <v>0.98</v>
      </c>
      <c r="B18" s="4">
        <v>19.989999999999998</v>
      </c>
      <c r="N18">
        <f t="shared" si="1"/>
        <v>1.34</v>
      </c>
      <c r="O18">
        <f t="shared" si="2"/>
        <v>1.06</v>
      </c>
      <c r="P18">
        <f t="shared" si="0"/>
        <v>27.07</v>
      </c>
      <c r="Q18" s="6">
        <f t="shared" si="4"/>
        <v>8.0000000000000071E-2</v>
      </c>
      <c r="R18" s="2">
        <f t="shared" si="5"/>
        <v>-0.92720616512199516</v>
      </c>
      <c r="S18" s="2">
        <f>'Etude équilibre'!$N$3*(P18-'Etude équilibre'!$N$8)</f>
        <v>29.651747666476172</v>
      </c>
      <c r="T18" s="2">
        <f>-('Etude équilibre'!$C$3+'Etude équilibre'!$C$4*$M$3)*COS(P18*PI()/180)</f>
        <v>-32.133978609684853</v>
      </c>
      <c r="U18" s="2">
        <f t="shared" si="3"/>
        <v>-2.4822309432086804</v>
      </c>
      <c r="V18" s="2">
        <f t="shared" si="6"/>
        <v>2.6771078931319297</v>
      </c>
    </row>
    <row r="19" spans="1:22" x14ac:dyDescent="0.45">
      <c r="A19" s="4">
        <v>1.06</v>
      </c>
      <c r="B19" s="4">
        <v>21.99</v>
      </c>
      <c r="N19">
        <f t="shared" si="1"/>
        <v>1.41</v>
      </c>
      <c r="O19">
        <f t="shared" si="2"/>
        <v>1.1299999999999999</v>
      </c>
      <c r="P19">
        <f t="shared" si="0"/>
        <v>27.5</v>
      </c>
      <c r="Q19" s="6">
        <f t="shared" si="4"/>
        <v>6.999999999999984E-2</v>
      </c>
      <c r="R19" s="2">
        <f t="shared" si="5"/>
        <v>-1.5316154660358463</v>
      </c>
      <c r="S19" s="2">
        <f>'Etude équilibre'!$N$3*(P19-'Etude équilibre'!$N$8)</f>
        <v>29.475206451625791</v>
      </c>
      <c r="T19" s="2">
        <f>-('Etude équilibre'!$C$3+'Etude équilibre'!$C$4*$M$3)*COS(P19*PI()/180)</f>
        <v>-32.009824872353782</v>
      </c>
      <c r="U19" s="2">
        <f t="shared" si="3"/>
        <v>-2.5346184207279912</v>
      </c>
      <c r="V19" s="2">
        <f t="shared" si="6"/>
        <v>1.6548660397691952</v>
      </c>
    </row>
    <row r="20" spans="1:22" x14ac:dyDescent="0.45">
      <c r="A20" s="4">
        <v>1.1200000000000001</v>
      </c>
      <c r="B20" s="4">
        <v>23.75</v>
      </c>
      <c r="N20">
        <f t="shared" si="1"/>
        <v>1.48</v>
      </c>
      <c r="O20">
        <f t="shared" si="2"/>
        <v>1.2</v>
      </c>
      <c r="P20">
        <f t="shared" si="0"/>
        <v>27.5</v>
      </c>
      <c r="Q20" s="6">
        <f t="shared" si="4"/>
        <v>7.0000000000000062E-2</v>
      </c>
      <c r="R20" s="2">
        <f t="shared" si="5"/>
        <v>-0.78361721518112215</v>
      </c>
      <c r="S20" s="2">
        <f>'Etude équilibre'!$N$3*(P20-'Etude équilibre'!$N$8)</f>
        <v>29.475206451625791</v>
      </c>
      <c r="T20" s="2">
        <f>-('Etude équilibre'!$C$3+'Etude équilibre'!$C$4*$M$3)*COS(P20*PI()/180)</f>
        <v>-32.009824872353782</v>
      </c>
      <c r="U20" s="2">
        <f t="shared" si="3"/>
        <v>-2.5346184207279912</v>
      </c>
      <c r="V20" s="2">
        <f t="shared" si="6"/>
        <v>3.2345108959125528</v>
      </c>
    </row>
    <row r="21" spans="1:22" x14ac:dyDescent="0.45">
      <c r="A21" s="4">
        <v>1.19</v>
      </c>
      <c r="B21" s="4">
        <v>25.18</v>
      </c>
      <c r="N21">
        <f t="shared" si="1"/>
        <v>1.55</v>
      </c>
      <c r="O21">
        <f t="shared" si="2"/>
        <v>1.27</v>
      </c>
      <c r="P21">
        <f t="shared" si="0"/>
        <v>27.28</v>
      </c>
      <c r="Q21" s="6">
        <f t="shared" si="4"/>
        <v>7.0000000000000062E-2</v>
      </c>
      <c r="R21" s="2">
        <f t="shared" si="5"/>
        <v>-1.2110447870981162</v>
      </c>
      <c r="S21" s="2">
        <f>'Etude équilibre'!$N$3*(P21-'Etude équilibre'!$N$8)</f>
        <v>29.565529863874822</v>
      </c>
      <c r="T21" s="2">
        <f>-('Etude équilibre'!$C$3+'Etude équilibre'!$C$4*$M$3)*COS(P21*PI()/180)</f>
        <v>-32.073571072982901</v>
      </c>
      <c r="U21" s="2">
        <f t="shared" si="3"/>
        <v>-2.5080412091080788</v>
      </c>
      <c r="V21" s="2">
        <f t="shared" si="6"/>
        <v>2.0709731265330014</v>
      </c>
    </row>
    <row r="22" spans="1:22" x14ac:dyDescent="0.45">
      <c r="A22" s="4">
        <v>1.26</v>
      </c>
      <c r="B22" s="4">
        <v>26.3</v>
      </c>
      <c r="N22">
        <f t="shared" si="1"/>
        <v>1.62</v>
      </c>
      <c r="O22">
        <f t="shared" si="2"/>
        <v>1.34</v>
      </c>
      <c r="P22">
        <f t="shared" si="0"/>
        <v>26.72</v>
      </c>
      <c r="Q22" s="6">
        <f t="shared" si="4"/>
        <v>7.0000000000000062E-2</v>
      </c>
      <c r="R22" s="2">
        <f t="shared" si="5"/>
        <v>-0.74799825085468907</v>
      </c>
      <c r="S22" s="2">
        <f>'Etude équilibre'!$N$3*(P22-'Etude équilibre'!$N$8)</f>
        <v>29.795444004145086</v>
      </c>
      <c r="T22" s="2">
        <f>-('Etude équilibre'!$C$3+'Etude équilibre'!$C$4*$M$3)*COS(P22*PI()/180)</f>
        <v>-32.23369816065766</v>
      </c>
      <c r="U22" s="2">
        <f t="shared" si="3"/>
        <v>-2.4382541565125742</v>
      </c>
      <c r="V22" s="2">
        <f t="shared" si="6"/>
        <v>3.2597056927961252</v>
      </c>
    </row>
    <row r="23" spans="1:22" x14ac:dyDescent="0.45">
      <c r="A23" s="4">
        <v>1.34</v>
      </c>
      <c r="B23" s="4">
        <v>27.07</v>
      </c>
      <c r="N23">
        <f t="shared" si="1"/>
        <v>1.68</v>
      </c>
      <c r="O23">
        <f t="shared" si="2"/>
        <v>1.4</v>
      </c>
      <c r="P23">
        <f t="shared" si="0"/>
        <v>25.95</v>
      </c>
      <c r="Q23" s="6">
        <f t="shared" si="4"/>
        <v>5.9999999999999831E-2</v>
      </c>
      <c r="R23" s="2">
        <f t="shared" si="5"/>
        <v>-1.0665900984409795</v>
      </c>
      <c r="S23" s="2">
        <f>'Etude équilibre'!$N$3*(P23-'Etude équilibre'!$N$8)</f>
        <v>30.111575947016689</v>
      </c>
      <c r="T23" s="2">
        <f>-('Etude équilibre'!$C$3+'Etude équilibre'!$C$4*$M$3)*COS(P23*PI()/180)</f>
        <v>-32.448842083538359</v>
      </c>
      <c r="U23" s="2">
        <f t="shared" si="3"/>
        <v>-2.33726613652167</v>
      </c>
      <c r="V23" s="2">
        <f t="shared" si="6"/>
        <v>2.1913443036251889</v>
      </c>
    </row>
    <row r="24" spans="1:22" x14ac:dyDescent="0.45">
      <c r="A24" s="4">
        <v>1.41</v>
      </c>
      <c r="B24" s="4">
        <v>27.5</v>
      </c>
      <c r="N24">
        <f t="shared" si="1"/>
        <v>1.76</v>
      </c>
      <c r="O24">
        <f t="shared" si="2"/>
        <v>1.48</v>
      </c>
      <c r="P24">
        <f t="shared" si="0"/>
        <v>24.96</v>
      </c>
      <c r="Q24" s="6">
        <f t="shared" si="4"/>
        <v>8.0000000000000071E-2</v>
      </c>
      <c r="R24" s="2">
        <f t="shared" si="5"/>
        <v>-0.89993539555956992</v>
      </c>
      <c r="S24" s="2">
        <f>'Etude équilibre'!$N$3*(P24-'Etude équilibre'!$N$8)</f>
        <v>30.518031302137327</v>
      </c>
      <c r="T24" s="2">
        <f>-('Etude équilibre'!$C$3+'Etude équilibre'!$C$4*$M$3)*COS(P24*PI()/180)</f>
        <v>-32.716839151050699</v>
      </c>
      <c r="U24" s="2">
        <f t="shared" si="3"/>
        <v>-2.198807848913372</v>
      </c>
      <c r="V24" s="2">
        <f t="shared" si="6"/>
        <v>2.4432952184819641</v>
      </c>
    </row>
    <row r="25" spans="1:22" x14ac:dyDescent="0.45">
      <c r="A25" s="4">
        <v>1.48</v>
      </c>
      <c r="B25" s="4">
        <v>27.5</v>
      </c>
      <c r="N25">
        <f t="shared" si="1"/>
        <v>1.83</v>
      </c>
      <c r="O25">
        <f t="shared" si="2"/>
        <v>1.55</v>
      </c>
      <c r="P25">
        <f t="shared" si="0"/>
        <v>23.64</v>
      </c>
      <c r="Q25" s="6">
        <f t="shared" si="4"/>
        <v>7.0000000000000062E-2</v>
      </c>
      <c r="R25" s="2">
        <f t="shared" si="5"/>
        <v>-0.39180860759056108</v>
      </c>
      <c r="S25" s="2">
        <f>'Etude équilibre'!$N$3*(P25-'Etude équilibre'!$N$8)</f>
        <v>31.059971775631517</v>
      </c>
      <c r="T25" s="2">
        <f>-('Etude équilibre'!$C$3+'Etude équilibre'!$C$4*$M$3)*COS(P25*PI()/180)</f>
        <v>-33.058961197880826</v>
      </c>
      <c r="U25" s="2">
        <f t="shared" si="3"/>
        <v>-1.9989894222493092</v>
      </c>
      <c r="V25" s="2">
        <f t="shared" si="6"/>
        <v>5.1019538201117003</v>
      </c>
    </row>
    <row r="26" spans="1:22" x14ac:dyDescent="0.45">
      <c r="A26" s="4">
        <v>1.55</v>
      </c>
      <c r="B26" s="4">
        <v>27.28</v>
      </c>
      <c r="N26">
        <f t="shared" si="1"/>
        <v>1.9</v>
      </c>
      <c r="O26">
        <f t="shared" si="2"/>
        <v>1.6199999999999999</v>
      </c>
      <c r="P26">
        <f t="shared" si="0"/>
        <v>22.21</v>
      </c>
      <c r="Q26" s="6">
        <f t="shared" si="4"/>
        <v>6.999999999999984E-2</v>
      </c>
      <c r="R26" s="2">
        <f t="shared" si="5"/>
        <v>-0.46304653624340475</v>
      </c>
      <c r="S26" s="2">
        <f>'Etude équilibre'!$N$3*(P26-'Etude équilibre'!$N$8)</f>
        <v>31.647073955250214</v>
      </c>
      <c r="T26" s="2">
        <f>-('Etude équilibre'!$C$3+'Etude équilibre'!$C$4*$M$3)*COS(P26*PI()/180)</f>
        <v>-33.409788026720427</v>
      </c>
      <c r="U26" s="2">
        <f t="shared" si="3"/>
        <v>-1.7627140714702136</v>
      </c>
      <c r="V26" s="2">
        <f t="shared" si="6"/>
        <v>3.8067752018419729</v>
      </c>
    </row>
    <row r="27" spans="1:22" x14ac:dyDescent="0.45">
      <c r="A27" s="4">
        <v>1.62</v>
      </c>
      <c r="B27" s="4">
        <v>26.72</v>
      </c>
      <c r="N27">
        <f t="shared" si="1"/>
        <v>1.97</v>
      </c>
      <c r="O27">
        <f t="shared" si="2"/>
        <v>1.69</v>
      </c>
      <c r="P27">
        <f t="shared" si="0"/>
        <v>20.65</v>
      </c>
      <c r="Q27" s="6">
        <f t="shared" si="4"/>
        <v>7.0000000000000062E-2</v>
      </c>
      <c r="R27" s="2">
        <f t="shared" si="5"/>
        <v>-0.78361721518112215</v>
      </c>
      <c r="S27" s="2">
        <f>'Etude équilibre'!$N$3*(P27-'Etude équilibre'!$N$8)</f>
        <v>32.287549060288796</v>
      </c>
      <c r="T27" s="2">
        <f>-('Etude équilibre'!$C$3+'Etude équilibre'!$C$4*$M$3)*COS(P27*PI()/180)</f>
        <v>-33.768766955143569</v>
      </c>
      <c r="U27" s="2">
        <f t="shared" si="3"/>
        <v>-1.4812178948547725</v>
      </c>
      <c r="V27" s="2">
        <f t="shared" si="6"/>
        <v>1.890231437185067</v>
      </c>
    </row>
    <row r="28" spans="1:22" x14ac:dyDescent="0.45">
      <c r="A28" s="4">
        <v>1.68</v>
      </c>
      <c r="B28" s="4">
        <v>25.95</v>
      </c>
      <c r="N28">
        <f t="shared" si="1"/>
        <v>2.04</v>
      </c>
      <c r="O28">
        <f t="shared" si="2"/>
        <v>1.76</v>
      </c>
      <c r="P28">
        <f t="shared" si="0"/>
        <v>18.87</v>
      </c>
      <c r="Q28" s="6">
        <f t="shared" si="4"/>
        <v>7.0000000000000062E-2</v>
      </c>
      <c r="R28" s="2">
        <f t="shared" si="5"/>
        <v>0.10685689297922323</v>
      </c>
      <c r="S28" s="2">
        <f>'Etude équilibre'!$N$3*(P28-'Etude équilibre'!$N$8)</f>
        <v>33.018347577576414</v>
      </c>
      <c r="T28" s="2">
        <f>-('Etude équilibre'!$C$3+'Etude équilibre'!$C$4*$M$3)*COS(P28*PI()/180)</f>
        <v>-34.147780749284806</v>
      </c>
      <c r="U28" s="2">
        <f t="shared" si="3"/>
        <v>-1.1294331717083921</v>
      </c>
      <c r="V28" s="2">
        <f t="shared" si="6"/>
        <v>-10.569586483559783</v>
      </c>
    </row>
    <row r="29" spans="1:22" x14ac:dyDescent="0.45">
      <c r="A29" s="4">
        <v>1.76</v>
      </c>
      <c r="B29" s="4">
        <v>24.96</v>
      </c>
      <c r="N29">
        <f t="shared" si="1"/>
        <v>2.11</v>
      </c>
      <c r="O29">
        <f t="shared" si="2"/>
        <v>1.8299999999999998</v>
      </c>
      <c r="P29">
        <f t="shared" si="0"/>
        <v>17.12</v>
      </c>
      <c r="Q29" s="6">
        <f t="shared" si="4"/>
        <v>6.999999999999984E-2</v>
      </c>
      <c r="R29" s="2">
        <f t="shared" si="5"/>
        <v>-3.5618964326407973E-2</v>
      </c>
      <c r="S29" s="2">
        <f>'Etude équilibre'!$N$3*(P29-'Etude équilibre'!$N$8)</f>
        <v>33.736829265920981</v>
      </c>
      <c r="T29" s="2">
        <f>-('Etude équilibre'!$C$3+'Etude équilibre'!$C$4*$M$3)*COS(P29*PI()/180)</f>
        <v>-34.488281923290664</v>
      </c>
      <c r="U29" s="2">
        <f t="shared" si="3"/>
        <v>-0.7514526573696827</v>
      </c>
      <c r="V29" s="2">
        <f t="shared" si="6"/>
        <v>21.096982227878932</v>
      </c>
    </row>
    <row r="30" spans="1:22" x14ac:dyDescent="0.45">
      <c r="A30" s="4">
        <v>1.83</v>
      </c>
      <c r="B30" s="4">
        <v>23.64</v>
      </c>
      <c r="N30">
        <f t="shared" si="1"/>
        <v>2.1800000000000002</v>
      </c>
      <c r="O30">
        <f t="shared" si="2"/>
        <v>1.9000000000000001</v>
      </c>
      <c r="P30">
        <f t="shared" si="0"/>
        <v>15.36</v>
      </c>
      <c r="Q30" s="6">
        <f t="shared" si="4"/>
        <v>7.0000000000000284E-2</v>
      </c>
      <c r="R30" s="2">
        <f t="shared" si="5"/>
        <v>-3.5618964326407515E-2</v>
      </c>
      <c r="S30" s="2">
        <f>'Etude équilibre'!$N$3*(P30-'Etude équilibre'!$N$8)</f>
        <v>34.45941656391323</v>
      </c>
      <c r="T30" s="2">
        <f>-('Etude équilibre'!$C$3+'Etude équilibre'!$C$4*$M$3)*COS(P30*PI()/180)</f>
        <v>-34.798280670647976</v>
      </c>
      <c r="U30" s="2">
        <f t="shared" si="3"/>
        <v>-0.33886410673474643</v>
      </c>
      <c r="V30" s="2">
        <f t="shared" si="6"/>
        <v>9.5135867407440653</v>
      </c>
    </row>
    <row r="31" spans="1:22" x14ac:dyDescent="0.45">
      <c r="A31" s="4">
        <v>1.9</v>
      </c>
      <c r="B31" s="4">
        <v>22.21</v>
      </c>
      <c r="N31">
        <f t="shared" si="1"/>
        <v>2.25</v>
      </c>
      <c r="O31">
        <f t="shared" si="2"/>
        <v>1.97</v>
      </c>
      <c r="P31">
        <f t="shared" si="0"/>
        <v>13.59</v>
      </c>
      <c r="Q31" s="6">
        <f t="shared" si="4"/>
        <v>6.999999999999984E-2</v>
      </c>
      <c r="R31" s="2">
        <f t="shared" si="5"/>
        <v>0</v>
      </c>
      <c r="S31" s="2">
        <f>'Etude équilibre'!$N$3*(P31-'Etude équilibre'!$N$8)</f>
        <v>35.186109471553159</v>
      </c>
      <c r="T31" s="2">
        <f>-('Etude équilibre'!$C$3+'Etude équilibre'!$C$4*$M$3)*COS(P31*PI()/180)</f>
        <v>-35.076927426512491</v>
      </c>
      <c r="U31" s="2">
        <f t="shared" si="3"/>
        <v>0.10918204504066864</v>
      </c>
      <c r="V31" s="2" t="e">
        <f t="shared" si="6"/>
        <v>#DIV/0!</v>
      </c>
    </row>
    <row r="32" spans="1:22" x14ac:dyDescent="0.45">
      <c r="A32" s="4">
        <v>1.97</v>
      </c>
      <c r="B32" s="4">
        <v>20.65</v>
      </c>
      <c r="N32">
        <f t="shared" si="1"/>
        <v>2.3199999999999998</v>
      </c>
      <c r="O32">
        <f t="shared" si="2"/>
        <v>2.04</v>
      </c>
      <c r="P32">
        <f t="shared" si="0"/>
        <v>11.82</v>
      </c>
      <c r="Q32" s="6">
        <f t="shared" si="4"/>
        <v>6.999999999999984E-2</v>
      </c>
      <c r="R32" s="2">
        <f t="shared" si="5"/>
        <v>1.2110447870981114</v>
      </c>
      <c r="S32" s="2">
        <f>'Etude équilibre'!$N$3*(P32-'Etude équilibre'!$N$8)</f>
        <v>35.912802379193096</v>
      </c>
      <c r="T32" s="2">
        <f>-('Etude équilibre'!$C$3+'Etude équilibre'!$C$4*$M$3)*COS(P32*PI()/180)</f>
        <v>-35.322101672893858</v>
      </c>
      <c r="U32" s="2">
        <f t="shared" si="3"/>
        <v>0.59070070629923777</v>
      </c>
      <c r="V32" s="2">
        <f t="shared" si="6"/>
        <v>0.48776123937964883</v>
      </c>
    </row>
    <row r="33" spans="1:22" x14ac:dyDescent="0.45">
      <c r="A33" s="4">
        <v>2.04</v>
      </c>
      <c r="B33" s="4">
        <v>18.87</v>
      </c>
      <c r="N33">
        <f t="shared" si="1"/>
        <v>2.39</v>
      </c>
      <c r="O33">
        <f t="shared" si="2"/>
        <v>2.1100000000000003</v>
      </c>
      <c r="P33">
        <f t="shared" si="0"/>
        <v>10.39</v>
      </c>
      <c r="Q33" s="6">
        <f t="shared" si="4"/>
        <v>7.0000000000000284E-2</v>
      </c>
      <c r="R33" s="2">
        <f t="shared" si="5"/>
        <v>0.35618964326415103</v>
      </c>
      <c r="S33" s="2">
        <f>'Etude équilibre'!$N$3*(P33-'Etude équilibre'!$N$8)</f>
        <v>36.499904558811792</v>
      </c>
      <c r="T33" s="2">
        <f>-('Etude équilibre'!$C$3+'Etude équilibre'!$C$4*$M$3)*COS(P33*PI()/180)</f>
        <v>-35.49557388886096</v>
      </c>
      <c r="U33" s="2">
        <f t="shared" si="3"/>
        <v>1.0043306699508321</v>
      </c>
      <c r="V33" s="2">
        <f t="shared" si="6"/>
        <v>2.8196515225627103</v>
      </c>
    </row>
    <row r="34" spans="1:22" x14ac:dyDescent="0.45">
      <c r="A34" s="4">
        <v>2.11</v>
      </c>
      <c r="B34" s="4">
        <v>17.12</v>
      </c>
      <c r="N34">
        <f t="shared" si="1"/>
        <v>2.46</v>
      </c>
      <c r="O34">
        <f t="shared" si="2"/>
        <v>2.1799999999999997</v>
      </c>
      <c r="P34">
        <f t="shared" si="0"/>
        <v>9.06</v>
      </c>
      <c r="Q34" s="6">
        <f t="shared" si="4"/>
        <v>6.999999999999984E-2</v>
      </c>
      <c r="R34" s="2">
        <f t="shared" si="5"/>
        <v>0.85485514383395567</v>
      </c>
      <c r="S34" s="2">
        <f>'Etude équilibre'!$N$3*(P34-'Etude équilibre'!$N$8)</f>
        <v>37.045950641953659</v>
      </c>
      <c r="T34" s="2">
        <f>-('Etude équilibre'!$C$3+'Etude équilibre'!$C$4*$M$3)*COS(P34*PI()/180)</f>
        <v>-35.637072869360182</v>
      </c>
      <c r="U34" s="2">
        <f t="shared" si="3"/>
        <v>1.4088777725934776</v>
      </c>
      <c r="V34" s="2">
        <f t="shared" si="6"/>
        <v>1.6480894836460545</v>
      </c>
    </row>
    <row r="35" spans="1:22" x14ac:dyDescent="0.45">
      <c r="A35" s="4">
        <v>2.1800000000000002</v>
      </c>
      <c r="B35" s="4">
        <v>15.36</v>
      </c>
      <c r="N35">
        <f t="shared" si="1"/>
        <v>2.5299999999999998</v>
      </c>
      <c r="O35">
        <f t="shared" si="2"/>
        <v>2.25</v>
      </c>
      <c r="P35">
        <f t="shared" ref="P35:P66" si="7">B40</f>
        <v>7.97</v>
      </c>
      <c r="Q35" s="6">
        <f t="shared" si="4"/>
        <v>6.999999999999984E-2</v>
      </c>
      <c r="R35" s="2">
        <f t="shared" si="5"/>
        <v>0.71237928652830484</v>
      </c>
      <c r="S35" s="2">
        <f>'Etude équilibre'!$N$3*(P35-'Etude équilibre'!$N$8)</f>
        <v>37.49346209355113</v>
      </c>
      <c r="T35" s="2">
        <f>-('Etude équilibre'!$C$3+'Etude équilibre'!$C$4*$M$3)*COS(P35*PI()/180)</f>
        <v>-35.738724387287746</v>
      </c>
      <c r="U35" s="2">
        <f t="shared" si="3"/>
        <v>1.7547377062633842</v>
      </c>
      <c r="V35" s="2">
        <f t="shared" si="6"/>
        <v>2.4632070856732629</v>
      </c>
    </row>
    <row r="36" spans="1:22" x14ac:dyDescent="0.45">
      <c r="A36" s="4">
        <v>2.25</v>
      </c>
      <c r="B36" s="4">
        <v>13.59</v>
      </c>
      <c r="N36">
        <f t="shared" si="1"/>
        <v>2.6</v>
      </c>
      <c r="O36">
        <f t="shared" si="2"/>
        <v>2.3200000000000003</v>
      </c>
      <c r="P36">
        <f t="shared" si="7"/>
        <v>7.08</v>
      </c>
      <c r="Q36" s="6">
        <f t="shared" si="4"/>
        <v>7.0000000000000284E-2</v>
      </c>
      <c r="R36" s="2">
        <f t="shared" si="5"/>
        <v>1.1398068584452681</v>
      </c>
      <c r="S36" s="2">
        <f>'Etude équilibre'!$N$3*(P36-'Etude équilibre'!$N$8)</f>
        <v>37.858861352194943</v>
      </c>
      <c r="T36" s="2">
        <f>-('Etude équilibre'!$C$3+'Etude équilibre'!$C$4*$M$3)*COS(P36*PI()/180)</f>
        <v>-35.812133842330134</v>
      </c>
      <c r="U36" s="2">
        <f t="shared" si="3"/>
        <v>2.0467275098648088</v>
      </c>
      <c r="V36" s="2">
        <f t="shared" si="6"/>
        <v>1.7956792369688042</v>
      </c>
    </row>
    <row r="37" spans="1:22" x14ac:dyDescent="0.45">
      <c r="A37" s="4">
        <v>2.3199999999999998</v>
      </c>
      <c r="B37" s="4">
        <v>11.82</v>
      </c>
      <c r="N37">
        <f t="shared" si="1"/>
        <v>2.67</v>
      </c>
      <c r="O37">
        <f t="shared" si="2"/>
        <v>2.3899999999999997</v>
      </c>
      <c r="P37">
        <f t="shared" si="7"/>
        <v>6.51</v>
      </c>
      <c r="Q37" s="6">
        <f t="shared" si="4"/>
        <v>6.999999999999984E-2</v>
      </c>
      <c r="R37" s="2">
        <f t="shared" si="5"/>
        <v>1.2822827157509398</v>
      </c>
      <c r="S37" s="2">
        <f>'Etude équilibre'!$N$3*(P37-'Etude équilibre'!$N$8)</f>
        <v>38.092881102112884</v>
      </c>
      <c r="T37" s="2">
        <f>-('Etude équilibre'!$C$3+'Etude équilibre'!$C$4*$M$3)*COS(P37*PI()/180)</f>
        <v>-35.854610771571778</v>
      </c>
      <c r="U37" s="2">
        <f t="shared" si="3"/>
        <v>2.2382703305411056</v>
      </c>
      <c r="V37" s="2">
        <f t="shared" si="6"/>
        <v>1.7455357566995773</v>
      </c>
    </row>
    <row r="38" spans="1:22" x14ac:dyDescent="0.45">
      <c r="A38" s="4">
        <v>2.39</v>
      </c>
      <c r="B38" s="4">
        <v>10.39</v>
      </c>
      <c r="N38">
        <f>A43</f>
        <v>2.75</v>
      </c>
      <c r="O38">
        <f t="shared" si="2"/>
        <v>2.4699999999999998</v>
      </c>
      <c r="P38">
        <f t="shared" si="7"/>
        <v>6.3</v>
      </c>
      <c r="Q38" s="6">
        <f t="shared" si="4"/>
        <v>8.0000000000000071E-2</v>
      </c>
      <c r="R38" s="2">
        <f t="shared" si="5"/>
        <v>0.57268616081063584</v>
      </c>
      <c r="S38" s="2">
        <f>'Etude équilibre'!$N$3*(P38-'Etude équilibre'!$N$8)</f>
        <v>38.17909890471423</v>
      </c>
      <c r="T38" s="2">
        <f>-('Etude équilibre'!$C$3+'Etude équilibre'!$C$4*$M$3)*COS(P38*PI()/180)</f>
        <v>-35.869365879193317</v>
      </c>
      <c r="U38" s="2">
        <f t="shared" si="3"/>
        <v>2.309733025520913</v>
      </c>
      <c r="V38" s="2">
        <f t="shared" si="6"/>
        <v>4.0331566983415339</v>
      </c>
    </row>
    <row r="39" spans="1:22" x14ac:dyDescent="0.45">
      <c r="A39" s="4">
        <v>2.46</v>
      </c>
      <c r="B39" s="4">
        <v>9.06</v>
      </c>
      <c r="N39">
        <f t="shared" si="1"/>
        <v>2.82</v>
      </c>
      <c r="O39">
        <f t="shared" si="2"/>
        <v>2.54</v>
      </c>
      <c r="P39">
        <f t="shared" si="7"/>
        <v>6.3</v>
      </c>
      <c r="Q39" s="6">
        <f t="shared" si="4"/>
        <v>6.999999999999984E-2</v>
      </c>
      <c r="R39" s="2">
        <f t="shared" si="5"/>
        <v>1.1398068584452827</v>
      </c>
      <c r="S39" s="2">
        <f>'Etude équilibre'!$N$3*(P39-'Etude équilibre'!$N$8)</f>
        <v>38.17909890471423</v>
      </c>
      <c r="T39" s="2">
        <f>-('Etude équilibre'!$C$3+'Etude équilibre'!$C$4*$M$3)*COS(P39*PI()/180)</f>
        <v>-35.869365879193317</v>
      </c>
      <c r="U39" s="2">
        <f t="shared" si="3"/>
        <v>2.309733025520913</v>
      </c>
      <c r="V39" s="2">
        <f t="shared" si="6"/>
        <v>2.0264249231413038</v>
      </c>
    </row>
    <row r="40" spans="1:22" x14ac:dyDescent="0.45">
      <c r="A40" s="4">
        <v>2.5299999999999998</v>
      </c>
      <c r="B40" s="4">
        <v>7.97</v>
      </c>
      <c r="N40">
        <f t="shared" si="1"/>
        <v>2.89</v>
      </c>
      <c r="O40">
        <f t="shared" si="2"/>
        <v>2.6100000000000003</v>
      </c>
      <c r="P40">
        <f t="shared" si="7"/>
        <v>6.62</v>
      </c>
      <c r="Q40" s="6">
        <f t="shared" si="4"/>
        <v>7.0000000000000284E-2</v>
      </c>
      <c r="R40" s="2">
        <f t="shared" si="5"/>
        <v>1.2822827157509236</v>
      </c>
      <c r="S40" s="2">
        <f>'Etude équilibre'!$N$3*(P40-'Etude équilibre'!$N$8)</f>
        <v>38.047719395988366</v>
      </c>
      <c r="T40" s="2">
        <f>-('Etude équilibre'!$C$3+'Etude équilibre'!$C$4*$M$3)*COS(P40*PI()/180)</f>
        <v>-35.846689666948052</v>
      </c>
      <c r="U40" s="2">
        <f t="shared" si="3"/>
        <v>2.2010297290403145</v>
      </c>
      <c r="V40" s="2">
        <f t="shared" si="6"/>
        <v>1.7164933302180239</v>
      </c>
    </row>
    <row r="41" spans="1:22" x14ac:dyDescent="0.45">
      <c r="A41" s="4">
        <v>2.6</v>
      </c>
      <c r="B41" s="4">
        <v>7.08</v>
      </c>
      <c r="N41">
        <f t="shared" si="1"/>
        <v>2.96</v>
      </c>
      <c r="O41">
        <f t="shared" si="2"/>
        <v>2.6799999999999997</v>
      </c>
      <c r="P41">
        <f t="shared" si="7"/>
        <v>7.3</v>
      </c>
      <c r="Q41" s="6">
        <f t="shared" si="4"/>
        <v>6.999999999999984E-2</v>
      </c>
      <c r="R41" s="2">
        <f t="shared" si="5"/>
        <v>-3.5618964326414294E-2</v>
      </c>
      <c r="S41" s="2">
        <f>'Etude équilibre'!$N$3*(P41-'Etude équilibre'!$N$8)</f>
        <v>37.768537939945908</v>
      </c>
      <c r="T41" s="2">
        <f>-('Etude équilibre'!$C$3+'Etude équilibre'!$C$4*$M$3)*COS(P41*PI()/180)</f>
        <v>-35.794791012195468</v>
      </c>
      <c r="U41" s="2">
        <f t="shared" si="3"/>
        <v>1.9737469277504402</v>
      </c>
      <c r="V41" s="2">
        <f t="shared" si="6"/>
        <v>-55.41281070563722</v>
      </c>
    </row>
    <row r="42" spans="1:22" x14ac:dyDescent="0.45">
      <c r="A42" s="4">
        <v>2.67</v>
      </c>
      <c r="B42" s="4">
        <v>6.51</v>
      </c>
      <c r="N42">
        <f t="shared" si="1"/>
        <v>3.03</v>
      </c>
      <c r="O42">
        <f t="shared" si="2"/>
        <v>2.75</v>
      </c>
      <c r="P42">
        <f t="shared" si="7"/>
        <v>7.97</v>
      </c>
      <c r="Q42" s="6">
        <f t="shared" si="4"/>
        <v>6.999999999999984E-2</v>
      </c>
      <c r="R42" s="2">
        <f t="shared" si="5"/>
        <v>0.71237928652830484</v>
      </c>
      <c r="S42" s="2">
        <f>'Etude équilibre'!$N$3*(P42-'Etude équilibre'!$N$8)</f>
        <v>37.49346209355113</v>
      </c>
      <c r="T42" s="2">
        <f>-('Etude équilibre'!$C$3+'Etude équilibre'!$C$4*$M$3)*COS(P42*PI()/180)</f>
        <v>-35.738724387287746</v>
      </c>
      <c r="U42" s="2">
        <f t="shared" si="3"/>
        <v>1.7547377062633842</v>
      </c>
      <c r="V42" s="2">
        <f t="shared" si="6"/>
        <v>2.4632070856732629</v>
      </c>
    </row>
    <row r="43" spans="1:22" x14ac:dyDescent="0.45">
      <c r="A43" s="4">
        <v>2.75</v>
      </c>
      <c r="B43" s="4">
        <v>6.3</v>
      </c>
      <c r="N43">
        <f t="shared" si="1"/>
        <v>3.1</v>
      </c>
      <c r="O43">
        <f t="shared" si="2"/>
        <v>2.8200000000000003</v>
      </c>
      <c r="P43">
        <f t="shared" si="7"/>
        <v>8.84</v>
      </c>
      <c r="Q43" s="6">
        <f t="shared" si="4"/>
        <v>7.0000000000000284E-2</v>
      </c>
      <c r="R43" s="2">
        <f t="shared" si="5"/>
        <v>0.42742757191697878</v>
      </c>
      <c r="S43" s="2">
        <f>'Etude équilibre'!$N$3*(P43-'Etude équilibre'!$N$8)</f>
        <v>37.136274054202687</v>
      </c>
      <c r="T43" s="2">
        <f>-('Etude équilibre'!$C$3+'Etude équilibre'!$C$4*$M$3)*COS(P43*PI()/180)</f>
        <v>-35.658629800992813</v>
      </c>
      <c r="U43" s="2">
        <f t="shared" si="3"/>
        <v>1.4776442532098741</v>
      </c>
      <c r="V43" s="2">
        <f t="shared" si="6"/>
        <v>3.4570634893363494</v>
      </c>
    </row>
    <row r="44" spans="1:22" x14ac:dyDescent="0.45">
      <c r="A44" s="4">
        <v>2.82</v>
      </c>
      <c r="B44" s="4">
        <v>6.3</v>
      </c>
      <c r="N44">
        <f t="shared" si="1"/>
        <v>3.17</v>
      </c>
      <c r="O44">
        <f t="shared" si="2"/>
        <v>2.8899999999999997</v>
      </c>
      <c r="P44">
        <f t="shared" si="7"/>
        <v>9.83</v>
      </c>
      <c r="Q44" s="6">
        <f t="shared" si="4"/>
        <v>6.999999999999984E-2</v>
      </c>
      <c r="R44" s="2">
        <f t="shared" si="5"/>
        <v>0</v>
      </c>
      <c r="S44" s="2">
        <f>'Etude équilibre'!$N$3*(P44-'Etude équilibre'!$N$8)</f>
        <v>36.729818699082053</v>
      </c>
      <c r="T44" s="2">
        <f>-('Etude équilibre'!$C$3+'Etude équilibre'!$C$4*$M$3)*COS(P44*PI()/180)</f>
        <v>-35.557488129500094</v>
      </c>
      <c r="U44" s="2">
        <f t="shared" si="3"/>
        <v>1.172330569581959</v>
      </c>
      <c r="V44" s="2" t="e">
        <f t="shared" si="6"/>
        <v>#DIV/0!</v>
      </c>
    </row>
    <row r="45" spans="1:22" x14ac:dyDescent="0.45">
      <c r="A45" s="4">
        <v>2.89</v>
      </c>
      <c r="B45" s="4">
        <v>6.62</v>
      </c>
      <c r="N45">
        <f t="shared" si="1"/>
        <v>3.24</v>
      </c>
      <c r="O45">
        <f t="shared" si="2"/>
        <v>2.96</v>
      </c>
      <c r="P45">
        <f t="shared" si="7"/>
        <v>10.82</v>
      </c>
      <c r="Q45" s="6">
        <f t="shared" si="4"/>
        <v>7.0000000000000284E-2</v>
      </c>
      <c r="R45" s="2">
        <f t="shared" si="5"/>
        <v>0.42742757191696612</v>
      </c>
      <c r="S45" s="2">
        <f>'Etude équilibre'!$N$3*(P45-'Etude équilibre'!$N$8)</f>
        <v>36.323363343961418</v>
      </c>
      <c r="T45" s="2">
        <f>-('Etude équilibre'!$C$3+'Etude équilibre'!$C$4*$M$3)*COS(P45*PI()/180)</f>
        <v>-35.44573083729864</v>
      </c>
      <c r="U45" s="2">
        <f t="shared" si="3"/>
        <v>0.8776325066627777</v>
      </c>
      <c r="V45" s="2">
        <f t="shared" si="6"/>
        <v>2.0532894093066845</v>
      </c>
    </row>
    <row r="46" spans="1:22" x14ac:dyDescent="0.45">
      <c r="A46" s="4">
        <v>2.96</v>
      </c>
      <c r="B46" s="4">
        <v>7.3</v>
      </c>
      <c r="N46">
        <f t="shared" si="1"/>
        <v>3.31</v>
      </c>
      <c r="O46">
        <f t="shared" si="2"/>
        <v>3.0300000000000002</v>
      </c>
      <c r="P46">
        <f t="shared" si="7"/>
        <v>11.93</v>
      </c>
      <c r="Q46" s="6">
        <f t="shared" si="4"/>
        <v>6.999999999999984E-2</v>
      </c>
      <c r="R46" s="2">
        <f t="shared" si="5"/>
        <v>-3.5618964326407973E-2</v>
      </c>
      <c r="S46" s="2">
        <f>'Etude équilibre'!$N$3*(P46-'Etude équilibre'!$N$8)</f>
        <v>35.867640673068571</v>
      </c>
      <c r="T46" s="2">
        <f>-('Etude équilibre'!$C$3+'Etude équilibre'!$C$4*$M$3)*COS(P46*PI()/180)</f>
        <v>-35.307844886711955</v>
      </c>
      <c r="U46" s="2">
        <f t="shared" si="3"/>
        <v>0.55979578635661653</v>
      </c>
      <c r="V46" s="2">
        <f t="shared" si="6"/>
        <v>-15.716228614249259</v>
      </c>
    </row>
    <row r="47" spans="1:22" x14ac:dyDescent="0.45">
      <c r="A47" s="4">
        <v>3.03</v>
      </c>
      <c r="B47" s="4">
        <v>7.97</v>
      </c>
      <c r="N47">
        <f t="shared" si="1"/>
        <v>3.38</v>
      </c>
      <c r="O47">
        <f t="shared" si="2"/>
        <v>3.0999999999999996</v>
      </c>
      <c r="P47">
        <f t="shared" si="7"/>
        <v>13.03</v>
      </c>
      <c r="Q47" s="6">
        <f t="shared" si="4"/>
        <v>6.999999999999984E-2</v>
      </c>
      <c r="R47" s="2">
        <f t="shared" si="5"/>
        <v>-0.39180860759056357</v>
      </c>
      <c r="S47" s="2">
        <f>'Etude équilibre'!$N$3*(P47-'Etude équilibre'!$N$8)</f>
        <v>35.41602361182342</v>
      </c>
      <c r="T47" s="2">
        <f>-('Etude équilibre'!$C$3+'Etude équilibre'!$C$4*$M$3)*COS(P47*PI()/180)</f>
        <v>-35.158128226448071</v>
      </c>
      <c r="U47" s="2">
        <f t="shared" si="3"/>
        <v>0.25789538537534895</v>
      </c>
      <c r="V47" s="2">
        <f t="shared" si="6"/>
        <v>-0.6582177634158749</v>
      </c>
    </row>
    <row r="48" spans="1:22" x14ac:dyDescent="0.45">
      <c r="A48" s="4">
        <v>3.1</v>
      </c>
      <c r="B48" s="4">
        <v>8.84</v>
      </c>
      <c r="N48">
        <f t="shared" si="1"/>
        <v>3.45</v>
      </c>
      <c r="O48">
        <f t="shared" si="2"/>
        <v>3.17</v>
      </c>
      <c r="P48">
        <f t="shared" si="7"/>
        <v>14.02</v>
      </c>
      <c r="Q48" s="6">
        <f t="shared" si="4"/>
        <v>7.0000000000000284E-2</v>
      </c>
      <c r="R48" s="2">
        <f t="shared" si="5"/>
        <v>3.5618964326407515E-2</v>
      </c>
      <c r="S48" s="2">
        <f>'Etude équilibre'!$N$3*(P48-'Etude équilibre'!$N$8)</f>
        <v>35.009568256702785</v>
      </c>
      <c r="T48" s="2">
        <f>-('Etude équilibre'!$C$3+'Etude équilibre'!$C$4*$M$3)*COS(P48*PI()/180)</f>
        <v>-35.012302099913512</v>
      </c>
      <c r="U48" s="2">
        <f t="shared" si="3"/>
        <v>-2.733843210727116E-3</v>
      </c>
      <c r="V48" s="2">
        <f t="shared" si="6"/>
        <v>-7.6752462134343252E-2</v>
      </c>
    </row>
    <row r="49" spans="1:22" x14ac:dyDescent="0.45">
      <c r="A49" s="4">
        <v>3.17</v>
      </c>
      <c r="B49" s="4">
        <v>9.83</v>
      </c>
      <c r="N49">
        <f t="shared" si="1"/>
        <v>3.52</v>
      </c>
      <c r="O49">
        <f t="shared" si="2"/>
        <v>3.24</v>
      </c>
      <c r="P49">
        <f t="shared" si="7"/>
        <v>15.02</v>
      </c>
      <c r="Q49" s="6">
        <f t="shared" si="4"/>
        <v>6.999999999999984E-2</v>
      </c>
      <c r="R49" s="2">
        <f t="shared" si="5"/>
        <v>-0.42742757191697156</v>
      </c>
      <c r="S49" s="2">
        <f>'Etude équilibre'!$N$3*(P49-'Etude équilibre'!$N$8)</f>
        <v>34.599007291934463</v>
      </c>
      <c r="T49" s="2">
        <f>-('Etude équilibre'!$C$3+'Etude équilibre'!$C$4*$M$3)*COS(P49*PI()/180)</f>
        <v>-34.854391372730646</v>
      </c>
      <c r="U49" s="2">
        <f t="shared" si="3"/>
        <v>-0.25538408079618335</v>
      </c>
      <c r="V49" s="2">
        <f t="shared" si="6"/>
        <v>0.59749089103169062</v>
      </c>
    </row>
    <row r="50" spans="1:22" x14ac:dyDescent="0.45">
      <c r="A50" s="4">
        <v>3.24</v>
      </c>
      <c r="B50" s="4">
        <v>10.82</v>
      </c>
      <c r="N50">
        <f t="shared" si="1"/>
        <v>3.6</v>
      </c>
      <c r="O50">
        <f t="shared" si="2"/>
        <v>3.3200000000000003</v>
      </c>
      <c r="P50">
        <f t="shared" si="7"/>
        <v>15.9</v>
      </c>
      <c r="Q50" s="6">
        <f t="shared" si="4"/>
        <v>8.0000000000000071E-2</v>
      </c>
      <c r="R50" s="2">
        <f t="shared" si="5"/>
        <v>-0.59995693037305631</v>
      </c>
      <c r="S50" s="2">
        <f>'Etude équilibre'!$N$3*(P50-'Etude équilibre'!$N$8)</f>
        <v>34.237713642938331</v>
      </c>
      <c r="T50" s="2">
        <f>-('Etude équilibre'!$C$3+'Etude équilibre'!$C$4*$M$3)*COS(P50*PI()/180)</f>
        <v>-34.706645893909808</v>
      </c>
      <c r="U50" s="2">
        <f t="shared" si="3"/>
        <v>-0.46893225097147706</v>
      </c>
      <c r="V50" s="2">
        <f t="shared" si="6"/>
        <v>0.78160985769410574</v>
      </c>
    </row>
    <row r="51" spans="1:22" x14ac:dyDescent="0.45">
      <c r="A51" s="4">
        <v>3.31</v>
      </c>
      <c r="B51" s="4">
        <v>11.93</v>
      </c>
      <c r="N51">
        <f t="shared" si="1"/>
        <v>3.67</v>
      </c>
      <c r="O51">
        <f t="shared" si="2"/>
        <v>3.3899999999999997</v>
      </c>
      <c r="P51">
        <f t="shared" si="7"/>
        <v>16.559999999999999</v>
      </c>
      <c r="Q51" s="6">
        <f t="shared" si="4"/>
        <v>6.999999999999984E-2</v>
      </c>
      <c r="R51" s="2">
        <f t="shared" si="5"/>
        <v>0.39180860759056357</v>
      </c>
      <c r="S51" s="2">
        <f>'Etude équilibre'!$N$3*(P51-'Etude équilibre'!$N$8)</f>
        <v>33.966743406191242</v>
      </c>
      <c r="T51" s="2">
        <f>-('Etude équilibre'!$C$3+'Etude équilibre'!$C$4*$M$3)*COS(P51*PI()/180)</f>
        <v>-34.590462094859973</v>
      </c>
      <c r="U51" s="2">
        <f t="shared" si="3"/>
        <v>-0.62371868866873115</v>
      </c>
      <c r="V51" s="2">
        <f t="shared" si="6"/>
        <v>-1.591896340675883</v>
      </c>
    </row>
    <row r="52" spans="1:22" x14ac:dyDescent="0.45">
      <c r="A52" s="4">
        <v>3.38</v>
      </c>
      <c r="B52" s="4">
        <v>13.03</v>
      </c>
      <c r="N52">
        <f t="shared" si="1"/>
        <v>3.74</v>
      </c>
      <c r="O52">
        <f t="shared" si="2"/>
        <v>3.46</v>
      </c>
      <c r="P52">
        <f t="shared" si="7"/>
        <v>17.329999999999998</v>
      </c>
      <c r="Q52" s="6">
        <f t="shared" si="4"/>
        <v>7.0000000000000284E-2</v>
      </c>
      <c r="R52" s="2">
        <f t="shared" si="5"/>
        <v>-1.1398068584452428</v>
      </c>
      <c r="S52" s="2">
        <f>'Etude équilibre'!$N$3*(P52-'Etude équilibre'!$N$8)</f>
        <v>33.650611463319635</v>
      </c>
      <c r="T52" s="2">
        <f>-('Etude équilibre'!$C$3+'Etude équilibre'!$C$4*$M$3)*COS(P52*PI()/180)</f>
        <v>-34.449114443007318</v>
      </c>
      <c r="U52" s="2">
        <f t="shared" si="3"/>
        <v>-0.79850297968768302</v>
      </c>
      <c r="V52" s="2">
        <f t="shared" si="6"/>
        <v>0.7005599008036183</v>
      </c>
    </row>
    <row r="53" spans="1:22" x14ac:dyDescent="0.45">
      <c r="A53" s="4">
        <v>3.45</v>
      </c>
      <c r="B53" s="4">
        <v>14.02</v>
      </c>
      <c r="N53">
        <f t="shared" si="1"/>
        <v>3.81</v>
      </c>
      <c r="O53">
        <f t="shared" si="2"/>
        <v>3.5300000000000002</v>
      </c>
      <c r="P53">
        <f t="shared" si="7"/>
        <v>17.78</v>
      </c>
      <c r="Q53" s="6">
        <f t="shared" si="4"/>
        <v>6.999999999999984E-2</v>
      </c>
      <c r="R53" s="2">
        <f t="shared" si="5"/>
        <v>-1.211044787098124</v>
      </c>
      <c r="S53" s="2">
        <f>'Etude équilibre'!$N$3*(P53-'Etude équilibre'!$N$8)</f>
        <v>33.465859029173885</v>
      </c>
      <c r="T53" s="2">
        <f>-('Etude équilibre'!$C$3+'Etude équilibre'!$C$4*$M$3)*COS(P53*PI()/180)</f>
        <v>-34.363626483723962</v>
      </c>
      <c r="U53" s="2">
        <f t="shared" si="3"/>
        <v>-0.89776745455007756</v>
      </c>
      <c r="V53" s="2">
        <f t="shared" si="6"/>
        <v>0.74131647657828248</v>
      </c>
    </row>
    <row r="54" spans="1:22" x14ac:dyDescent="0.45">
      <c r="A54" s="4">
        <v>3.52</v>
      </c>
      <c r="B54" s="4">
        <v>15.02</v>
      </c>
      <c r="N54">
        <f t="shared" si="1"/>
        <v>3.88</v>
      </c>
      <c r="O54">
        <f t="shared" si="2"/>
        <v>3.5999999999999996</v>
      </c>
      <c r="P54">
        <f t="shared" si="7"/>
        <v>17.89</v>
      </c>
      <c r="Q54" s="6">
        <f t="shared" si="4"/>
        <v>6.999999999999984E-2</v>
      </c>
      <c r="R54" s="2">
        <f t="shared" si="5"/>
        <v>0.35618964326415559</v>
      </c>
      <c r="S54" s="2">
        <f>'Etude équilibre'!$N$3*(P54-'Etude équilibre'!$N$8)</f>
        <v>33.420697323049374</v>
      </c>
      <c r="T54" s="2">
        <f>-('Etude équilibre'!$C$3+'Etude équilibre'!$C$4*$M$3)*COS(P54*PI()/180)</f>
        <v>-34.342406816869314</v>
      </c>
      <c r="U54" s="2">
        <f t="shared" si="3"/>
        <v>-0.9217094938199395</v>
      </c>
      <c r="V54" s="2">
        <f t="shared" si="6"/>
        <v>-2.5876931327180275</v>
      </c>
    </row>
    <row r="55" spans="1:22" x14ac:dyDescent="0.45">
      <c r="A55" s="4">
        <v>3.6</v>
      </c>
      <c r="B55" s="4">
        <v>15.9</v>
      </c>
      <c r="N55">
        <f t="shared" si="1"/>
        <v>3.95</v>
      </c>
      <c r="O55">
        <f t="shared" si="2"/>
        <v>3.67</v>
      </c>
      <c r="P55">
        <f t="shared" si="7"/>
        <v>18.100000000000001</v>
      </c>
      <c r="Q55" s="6">
        <f t="shared" si="4"/>
        <v>7.0000000000000284E-2</v>
      </c>
      <c r="R55" s="2">
        <f t="shared" si="5"/>
        <v>-1.0685689297924279</v>
      </c>
      <c r="S55" s="2">
        <f>'Etude équilibre'!$N$3*(P55-'Etude équilibre'!$N$8)</f>
        <v>33.334479520448028</v>
      </c>
      <c r="T55" s="2">
        <f>-('Etude équilibre'!$C$3+'Etude équilibre'!$C$4*$M$3)*COS(P55*PI()/180)</f>
        <v>-34.301545110564966</v>
      </c>
      <c r="U55" s="2">
        <f t="shared" si="3"/>
        <v>-0.96706559011693827</v>
      </c>
      <c r="V55" s="2">
        <f t="shared" si="6"/>
        <v>0.90501002149182186</v>
      </c>
    </row>
    <row r="56" spans="1:22" x14ac:dyDescent="0.45">
      <c r="A56" s="4">
        <v>3.67</v>
      </c>
      <c r="B56" s="4">
        <v>16.559999999999999</v>
      </c>
      <c r="N56">
        <f t="shared" si="1"/>
        <v>4.0199999999999996</v>
      </c>
      <c r="O56">
        <f t="shared" si="2"/>
        <v>3.7399999999999993</v>
      </c>
      <c r="P56">
        <f t="shared" si="7"/>
        <v>18.010000000000002</v>
      </c>
      <c r="Q56" s="6">
        <f t="shared" si="4"/>
        <v>6.9999999999999396E-2</v>
      </c>
      <c r="R56" s="2">
        <f t="shared" si="5"/>
        <v>-0.49866550056981901</v>
      </c>
      <c r="S56" s="2">
        <f>'Etude équilibre'!$N$3*(P56-'Etude équilibre'!$N$8)</f>
        <v>33.371430007277169</v>
      </c>
      <c r="T56" s="2">
        <f>-('Etude équilibre'!$C$3+'Etude équilibre'!$C$4*$M$3)*COS(P56*PI()/180)</f>
        <v>-34.319113726275518</v>
      </c>
      <c r="U56" s="2">
        <f t="shared" si="3"/>
        <v>-0.94768371899834847</v>
      </c>
      <c r="V56" s="2">
        <f t="shared" si="6"/>
        <v>1.9004397094153131</v>
      </c>
    </row>
    <row r="57" spans="1:22" x14ac:dyDescent="0.45">
      <c r="A57" s="4">
        <v>3.74</v>
      </c>
      <c r="B57" s="4">
        <v>17.329999999999998</v>
      </c>
      <c r="N57">
        <f t="shared" si="1"/>
        <v>4.09</v>
      </c>
      <c r="O57">
        <f t="shared" si="2"/>
        <v>3.8099999999999996</v>
      </c>
      <c r="P57">
        <f t="shared" si="7"/>
        <v>17.78</v>
      </c>
      <c r="Q57" s="6">
        <f t="shared" si="4"/>
        <v>7.0000000000000284E-2</v>
      </c>
      <c r="R57" s="2">
        <f t="shared" si="5"/>
        <v>0.42742757191699138</v>
      </c>
      <c r="S57" s="2">
        <f>'Etude équilibre'!$N$3*(P57-'Etude équilibre'!$N$8)</f>
        <v>33.465859029173885</v>
      </c>
      <c r="T57" s="2">
        <f>-('Etude équilibre'!$C$3+'Etude équilibre'!$C$4*$M$3)*COS(P57*PI()/180)</f>
        <v>-34.363626483723962</v>
      </c>
      <c r="U57" s="2">
        <f t="shared" si="3"/>
        <v>-0.89776745455007756</v>
      </c>
      <c r="V57" s="2">
        <f t="shared" si="6"/>
        <v>-2.1003966836384356</v>
      </c>
    </row>
    <row r="58" spans="1:22" x14ac:dyDescent="0.45">
      <c r="A58" s="4">
        <v>3.81</v>
      </c>
      <c r="B58" s="4">
        <v>17.78</v>
      </c>
      <c r="N58">
        <f t="shared" si="1"/>
        <v>4.16</v>
      </c>
      <c r="O58">
        <f t="shared" si="2"/>
        <v>3.88</v>
      </c>
      <c r="P58">
        <f t="shared" si="7"/>
        <v>17.670000000000002</v>
      </c>
      <c r="Q58" s="6">
        <f t="shared" si="4"/>
        <v>7.0000000000000284E-2</v>
      </c>
      <c r="R58" s="2">
        <f t="shared" si="5"/>
        <v>-0.81923617950755001</v>
      </c>
      <c r="S58" s="2">
        <f>'Etude équilibre'!$N$3*(P58-'Etude équilibre'!$N$8)</f>
        <v>33.511020735298402</v>
      </c>
      <c r="T58" s="2">
        <f>-('Etude équilibre'!$C$3+'Etude équilibre'!$C$4*$M$3)*COS(P58*PI()/180)</f>
        <v>-34.384719490730774</v>
      </c>
      <c r="U58" s="2">
        <f t="shared" si="3"/>
        <v>-0.87369875543237185</v>
      </c>
      <c r="V58" s="2">
        <f t="shared" si="6"/>
        <v>1.0664797005883697</v>
      </c>
    </row>
    <row r="59" spans="1:22" x14ac:dyDescent="0.45">
      <c r="A59" s="4">
        <v>3.88</v>
      </c>
      <c r="B59" s="4">
        <v>17.89</v>
      </c>
      <c r="N59">
        <f>A64</f>
        <v>4.2300000000000004</v>
      </c>
      <c r="O59">
        <f t="shared" si="2"/>
        <v>3.95</v>
      </c>
      <c r="P59">
        <f t="shared" si="7"/>
        <v>17.329999999999998</v>
      </c>
      <c r="Q59" s="6">
        <f t="shared" si="4"/>
        <v>7.0000000000000284E-2</v>
      </c>
      <c r="R59" s="2">
        <f t="shared" si="5"/>
        <v>7.1237928652865642E-2</v>
      </c>
      <c r="S59" s="2">
        <f>'Etude équilibre'!$N$3*(P59-'Etude équilibre'!$N$8)</f>
        <v>33.650611463319635</v>
      </c>
      <c r="T59" s="2">
        <f>-('Etude équilibre'!$C$3+'Etude équilibre'!$C$4*$M$3)*COS(P59*PI()/180)</f>
        <v>-34.449114443007318</v>
      </c>
      <c r="U59" s="2">
        <f t="shared" si="3"/>
        <v>-0.79850297968768302</v>
      </c>
      <c r="V59" s="2">
        <f t="shared" si="6"/>
        <v>-11.208958412851917</v>
      </c>
    </row>
    <row r="60" spans="1:22" x14ac:dyDescent="0.45">
      <c r="A60" s="4">
        <v>3.95</v>
      </c>
      <c r="B60" s="4">
        <v>18.100000000000001</v>
      </c>
      <c r="N60">
        <f t="shared" si="1"/>
        <v>4.3099999999999996</v>
      </c>
      <c r="O60">
        <f t="shared" si="2"/>
        <v>4.0299999999999994</v>
      </c>
      <c r="P60">
        <f t="shared" si="7"/>
        <v>17.010000000000002</v>
      </c>
      <c r="Q60" s="6">
        <f t="shared" si="4"/>
        <v>7.9999999999999183E-2</v>
      </c>
      <c r="R60" s="2">
        <f t="shared" si="5"/>
        <v>-0.35452000431136238</v>
      </c>
      <c r="S60" s="2">
        <f>'Etude équilibre'!$N$3*(P60-'Etude équilibre'!$N$8)</f>
        <v>33.781990972045492</v>
      </c>
      <c r="T60" s="2">
        <f>-('Etude équilibre'!$C$3+'Etude équilibre'!$C$4*$M$3)*COS(P60*PI()/180)</f>
        <v>-34.508613354902742</v>
      </c>
      <c r="U60" s="2">
        <f t="shared" si="3"/>
        <v>-0.72662238285725067</v>
      </c>
      <c r="V60" s="2">
        <f t="shared" si="6"/>
        <v>2.0495948719979253</v>
      </c>
    </row>
    <row r="61" spans="1:22" x14ac:dyDescent="0.45">
      <c r="A61" s="4">
        <v>4.0199999999999996</v>
      </c>
      <c r="B61" s="4">
        <v>18.010000000000002</v>
      </c>
      <c r="N61">
        <f t="shared" si="1"/>
        <v>4.38</v>
      </c>
      <c r="O61">
        <f t="shared" si="2"/>
        <v>4.0999999999999996</v>
      </c>
      <c r="P61">
        <f t="shared" si="7"/>
        <v>16.559999999999999</v>
      </c>
      <c r="Q61" s="6">
        <f t="shared" si="4"/>
        <v>7.0000000000000284E-2</v>
      </c>
      <c r="R61" s="2">
        <f t="shared" si="5"/>
        <v>0.46304653624339887</v>
      </c>
      <c r="S61" s="2">
        <f>'Etude équilibre'!$N$3*(P61-'Etude équilibre'!$N$8)</f>
        <v>33.966743406191242</v>
      </c>
      <c r="T61" s="2">
        <f>-('Etude équilibre'!$C$3+'Etude équilibre'!$C$4*$M$3)*COS(P61*PI()/180)</f>
        <v>-34.590462094859973</v>
      </c>
      <c r="U61" s="2">
        <f t="shared" si="3"/>
        <v>-0.62371868866873115</v>
      </c>
      <c r="V61" s="2">
        <f t="shared" si="6"/>
        <v>-1.3469892113411157</v>
      </c>
    </row>
    <row r="62" spans="1:22" x14ac:dyDescent="0.45">
      <c r="A62" s="4">
        <v>4.09</v>
      </c>
      <c r="B62" s="4">
        <v>17.78</v>
      </c>
      <c r="N62">
        <f t="shared" si="1"/>
        <v>4.45</v>
      </c>
      <c r="O62">
        <f t="shared" si="2"/>
        <v>4.17</v>
      </c>
      <c r="P62">
        <f t="shared" si="7"/>
        <v>16.239999999999998</v>
      </c>
      <c r="Q62" s="6">
        <f t="shared" si="4"/>
        <v>7.0000000000000284E-2</v>
      </c>
      <c r="R62" s="2">
        <f t="shared" si="5"/>
        <v>-7.123792865281503E-2</v>
      </c>
      <c r="S62" s="2">
        <f>'Etude équilibre'!$N$3*(P62-'Etude équilibre'!$N$8)</f>
        <v>34.098122914917106</v>
      </c>
      <c r="T62" s="2">
        <f>-('Etude équilibre'!$C$3+'Etude équilibre'!$C$4*$M$3)*COS(P62*PI()/180)</f>
        <v>-34.647367799693811</v>
      </c>
      <c r="U62" s="2">
        <f t="shared" si="3"/>
        <v>-0.54924488477670508</v>
      </c>
      <c r="V62" s="2">
        <f t="shared" si="6"/>
        <v>7.7100063851309235</v>
      </c>
    </row>
    <row r="63" spans="1:22" x14ac:dyDescent="0.45">
      <c r="A63" s="4">
        <v>4.16</v>
      </c>
      <c r="B63" s="4">
        <v>17.670000000000002</v>
      </c>
      <c r="N63">
        <f t="shared" si="1"/>
        <v>4.5199999999999996</v>
      </c>
      <c r="O63">
        <f t="shared" si="2"/>
        <v>4.2399999999999993</v>
      </c>
      <c r="P63">
        <f t="shared" si="7"/>
        <v>15.9</v>
      </c>
      <c r="Q63" s="6">
        <f t="shared" si="4"/>
        <v>6.9999999999999396E-2</v>
      </c>
      <c r="R63" s="2">
        <f t="shared" si="5"/>
        <v>-0.39180860759058111</v>
      </c>
      <c r="S63" s="2">
        <f>'Etude équilibre'!$N$3*(P63-'Etude équilibre'!$N$8)</f>
        <v>34.237713642938331</v>
      </c>
      <c r="T63" s="2">
        <f>-('Etude équilibre'!$C$3+'Etude équilibre'!$C$4*$M$3)*COS(P63*PI()/180)</f>
        <v>-34.706645893909808</v>
      </c>
      <c r="U63" s="2">
        <f t="shared" si="3"/>
        <v>-0.46893225097147706</v>
      </c>
      <c r="V63" s="2">
        <f t="shared" si="6"/>
        <v>1.1968400945940576</v>
      </c>
    </row>
    <row r="64" spans="1:22" x14ac:dyDescent="0.45">
      <c r="A64" s="4">
        <v>4.2300000000000004</v>
      </c>
      <c r="B64" s="4">
        <v>17.329999999999998</v>
      </c>
      <c r="N64">
        <f t="shared" si="1"/>
        <v>4.59</v>
      </c>
      <c r="O64">
        <f t="shared" si="2"/>
        <v>4.3099999999999996</v>
      </c>
      <c r="P64">
        <f t="shared" si="7"/>
        <v>15.45</v>
      </c>
      <c r="Q64" s="6">
        <f t="shared" si="4"/>
        <v>7.0000000000000284E-2</v>
      </c>
      <c r="R64" s="2">
        <f t="shared" si="5"/>
        <v>0.46304653624339887</v>
      </c>
      <c r="S64" s="2">
        <f>'Etude équilibre'!$N$3*(P64-'Etude équilibre'!$N$8)</f>
        <v>34.422466077084074</v>
      </c>
      <c r="T64" s="2">
        <f>-('Etude équilibre'!$C$3+'Etude équilibre'!$C$4*$M$3)*COS(P64*PI()/180)</f>
        <v>-34.783222643136476</v>
      </c>
      <c r="U64" s="2">
        <f t="shared" si="3"/>
        <v>-0.36075656605240169</v>
      </c>
      <c r="V64" s="2">
        <f t="shared" si="6"/>
        <v>-0.77909354204254588</v>
      </c>
    </row>
    <row r="65" spans="1:22" x14ac:dyDescent="0.45">
      <c r="A65" s="4">
        <v>4.3099999999999996</v>
      </c>
      <c r="B65" s="4">
        <v>17.010000000000002</v>
      </c>
      <c r="N65">
        <f t="shared" si="1"/>
        <v>4.66</v>
      </c>
      <c r="O65">
        <f t="shared" si="2"/>
        <v>4.38</v>
      </c>
      <c r="P65">
        <f t="shared" si="7"/>
        <v>15.13</v>
      </c>
      <c r="Q65" s="6">
        <f t="shared" si="4"/>
        <v>7.0000000000000284E-2</v>
      </c>
      <c r="R65" s="2">
        <f t="shared" si="5"/>
        <v>-0.46304653624339887</v>
      </c>
      <c r="S65" s="2">
        <f>'Etude équilibre'!$N$3*(P65-'Etude équilibre'!$N$8)</f>
        <v>34.553845585809945</v>
      </c>
      <c r="T65" s="2">
        <f>-('Etude équilibre'!$C$3+'Etude équilibre'!$C$4*$M$3)*COS(P65*PI()/180)</f>
        <v>-34.836372123654861</v>
      </c>
      <c r="U65" s="2">
        <f t="shared" si="3"/>
        <v>-0.28252653784491599</v>
      </c>
      <c r="V65" s="2">
        <f t="shared" si="6"/>
        <v>0.61014717902221138</v>
      </c>
    </row>
    <row r="66" spans="1:22" x14ac:dyDescent="0.45">
      <c r="A66" s="4">
        <v>4.38</v>
      </c>
      <c r="B66" s="4">
        <v>16.559999999999999</v>
      </c>
      <c r="N66">
        <f t="shared" si="1"/>
        <v>4.7300000000000004</v>
      </c>
      <c r="O66">
        <f t="shared" si="2"/>
        <v>4.45</v>
      </c>
      <c r="P66">
        <f t="shared" si="7"/>
        <v>14.68</v>
      </c>
      <c r="Q66" s="6">
        <f t="shared" si="4"/>
        <v>7.0000000000000284E-2</v>
      </c>
      <c r="R66" s="2">
        <f t="shared" si="5"/>
        <v>0.46304653624339887</v>
      </c>
      <c r="S66" s="2">
        <f>'Etude équilibre'!$N$3*(P66-'Etude équilibre'!$N$8)</f>
        <v>34.738598019955681</v>
      </c>
      <c r="T66" s="2">
        <f>-('Etude équilibre'!$C$3+'Etude équilibre'!$C$4*$M$3)*COS(P66*PI()/180)</f>
        <v>-34.909274723763758</v>
      </c>
      <c r="U66" s="2">
        <f t="shared" si="3"/>
        <v>-0.17067670380807698</v>
      </c>
      <c r="V66" s="2">
        <f t="shared" si="6"/>
        <v>-0.36859514206226851</v>
      </c>
    </row>
    <row r="67" spans="1:22" x14ac:dyDescent="0.45">
      <c r="A67" s="4">
        <v>4.45</v>
      </c>
      <c r="B67" s="4">
        <v>16.239999999999998</v>
      </c>
      <c r="N67">
        <f t="shared" si="1"/>
        <v>4.8</v>
      </c>
      <c r="O67">
        <f t="shared" si="2"/>
        <v>4.5199999999999996</v>
      </c>
      <c r="P67">
        <f t="shared" ref="P67:P79" si="8">B72</f>
        <v>14.36</v>
      </c>
      <c r="Q67" s="6">
        <f t="shared" si="4"/>
        <v>6.9999999999999396E-2</v>
      </c>
      <c r="R67" s="2">
        <f t="shared" si="5"/>
        <v>0.35618964326416008</v>
      </c>
      <c r="S67" s="2">
        <f>'Etude équilibre'!$N$3*(P67-'Etude équilibre'!$N$8)</f>
        <v>34.869977528681552</v>
      </c>
      <c r="T67" s="2">
        <f>-('Etude équilibre'!$C$3+'Etude équilibre'!$C$4*$M$3)*COS(P67*PI()/180)</f>
        <v>-34.959806732156189</v>
      </c>
      <c r="U67" s="2">
        <f t="shared" si="3"/>
        <v>-8.9829203474636188E-2</v>
      </c>
      <c r="V67" s="2">
        <f t="shared" si="6"/>
        <v>-0.25219487756980169</v>
      </c>
    </row>
    <row r="68" spans="1:22" x14ac:dyDescent="0.45">
      <c r="A68" s="4">
        <v>4.5199999999999996</v>
      </c>
      <c r="B68" s="4">
        <v>15.9</v>
      </c>
      <c r="N68">
        <f t="shared" ref="N68:N75" si="9">A73</f>
        <v>4.87</v>
      </c>
      <c r="O68">
        <f t="shared" ref="O68:O79" si="10">N68-$N$3</f>
        <v>4.59</v>
      </c>
      <c r="P68">
        <f t="shared" si="8"/>
        <v>14.14</v>
      </c>
      <c r="Q68" s="6">
        <f t="shared" si="4"/>
        <v>7.0000000000000284E-2</v>
      </c>
      <c r="R68" s="2">
        <f t="shared" si="5"/>
        <v>-0.78361721518112981</v>
      </c>
      <c r="S68" s="2">
        <f>'Etude équilibre'!$N$3*(P68-'Etude équilibre'!$N$8)</f>
        <v>34.96030094093058</v>
      </c>
      <c r="T68" s="2">
        <f>-('Etude équilibre'!$C$3+'Etude équilibre'!$C$4*$M$3)*COS(P68*PI()/180)</f>
        <v>-34.993915011085654</v>
      </c>
      <c r="U68" s="2">
        <f t="shared" ref="U68:U78" si="11">S68+T68</f>
        <v>-3.3614070155074671E-2</v>
      </c>
      <c r="V68" s="2">
        <f t="shared" si="6"/>
        <v>4.2896033297717844E-2</v>
      </c>
    </row>
    <row r="69" spans="1:22" x14ac:dyDescent="0.45">
      <c r="A69" s="4">
        <v>4.59</v>
      </c>
      <c r="B69" s="4">
        <v>15.45</v>
      </c>
      <c r="N69">
        <f t="shared" si="9"/>
        <v>4.9400000000000004</v>
      </c>
      <c r="O69">
        <f t="shared" si="10"/>
        <v>4.66</v>
      </c>
      <c r="P69">
        <f t="shared" si="8"/>
        <v>13.7</v>
      </c>
      <c r="Q69" s="6">
        <f t="shared" ref="Q69:Q78" si="12">N69-N68</f>
        <v>7.0000000000000284E-2</v>
      </c>
      <c r="R69" s="2">
        <f t="shared" ref="R69:R78" si="13">(P68+P70-2*P69)*(PI()/180)/Q69^2</f>
        <v>1.1754258227716883</v>
      </c>
      <c r="S69" s="2">
        <f>'Etude équilibre'!$N$3*(P69-'Etude équilibre'!$N$8)</f>
        <v>35.140947765428642</v>
      </c>
      <c r="T69" s="2">
        <f>-('Etude équilibre'!$C$3+'Etude équilibre'!$C$4*$M$3)*COS(P69*PI()/180)</f>
        <v>-35.060583278993086</v>
      </c>
      <c r="U69" s="2">
        <f t="shared" si="11"/>
        <v>8.0364486435556159E-2</v>
      </c>
      <c r="V69" s="2">
        <f t="shared" ref="V69:V78" si="14">U69/R69</f>
        <v>6.8370529963391782E-2</v>
      </c>
    </row>
    <row r="70" spans="1:22" x14ac:dyDescent="0.45">
      <c r="A70" s="4">
        <v>4.66</v>
      </c>
      <c r="B70" s="4">
        <v>15.13</v>
      </c>
      <c r="N70">
        <f t="shared" si="9"/>
        <v>5.01</v>
      </c>
      <c r="O70">
        <f t="shared" si="10"/>
        <v>4.7299999999999995</v>
      </c>
      <c r="P70">
        <f t="shared" si="8"/>
        <v>13.59</v>
      </c>
      <c r="Q70" s="6">
        <f t="shared" si="12"/>
        <v>6.9999999999999396E-2</v>
      </c>
      <c r="R70" s="2">
        <f t="shared" si="13"/>
        <v>-3.5618964326408417E-2</v>
      </c>
      <c r="S70" s="2">
        <f>'Etude équilibre'!$N$3*(P70-'Etude équilibre'!$N$8)</f>
        <v>35.186109471553159</v>
      </c>
      <c r="T70" s="2">
        <f>-('Etude équilibre'!$C$3+'Etude équilibre'!$C$4*$M$3)*COS(P70*PI()/180)</f>
        <v>-35.076927426512491</v>
      </c>
      <c r="U70" s="2">
        <f t="shared" si="11"/>
        <v>0.10918204504066864</v>
      </c>
      <c r="V70" s="2">
        <f t="shared" si="14"/>
        <v>-3.065278485924968</v>
      </c>
    </row>
    <row r="71" spans="1:22" x14ac:dyDescent="0.45">
      <c r="A71" s="4">
        <v>4.7300000000000004</v>
      </c>
      <c r="B71" s="4">
        <v>14.68</v>
      </c>
      <c r="N71">
        <f t="shared" si="9"/>
        <v>5.08</v>
      </c>
      <c r="O71">
        <f t="shared" si="10"/>
        <v>4.8</v>
      </c>
      <c r="P71">
        <f t="shared" si="8"/>
        <v>13.47</v>
      </c>
      <c r="Q71" s="6">
        <f t="shared" si="12"/>
        <v>7.0000000000000284E-2</v>
      </c>
      <c r="R71" s="2">
        <f t="shared" si="13"/>
        <v>0.42742757191697878</v>
      </c>
      <c r="S71" s="2">
        <f>'Etude équilibre'!$N$3*(P71-'Etude équilibre'!$N$8)</f>
        <v>35.235376787325357</v>
      </c>
      <c r="T71" s="2">
        <f>-('Etude équilibre'!$C$3+'Etude équilibre'!$C$4*$M$3)*COS(P71*PI()/180)</f>
        <v>-35.094609950005434</v>
      </c>
      <c r="U71" s="2">
        <f t="shared" si="11"/>
        <v>0.1407668373199229</v>
      </c>
      <c r="V71" s="2">
        <f t="shared" si="14"/>
        <v>0.32933494834831267</v>
      </c>
    </row>
    <row r="72" spans="1:22" x14ac:dyDescent="0.45">
      <c r="A72" s="4">
        <v>4.8</v>
      </c>
      <c r="B72" s="4">
        <v>14.36</v>
      </c>
      <c r="N72">
        <f t="shared" si="9"/>
        <v>5.15</v>
      </c>
      <c r="O72">
        <f t="shared" si="10"/>
        <v>4.87</v>
      </c>
      <c r="P72">
        <f t="shared" si="8"/>
        <v>13.47</v>
      </c>
      <c r="Q72" s="6">
        <f t="shared" si="12"/>
        <v>7.0000000000000284E-2</v>
      </c>
      <c r="R72" s="2">
        <f t="shared" si="13"/>
        <v>0</v>
      </c>
      <c r="S72" s="2">
        <f>'Etude équilibre'!$N$3*(P72-'Etude équilibre'!$N$8)</f>
        <v>35.235376787325357</v>
      </c>
      <c r="T72" s="2">
        <f>-('Etude équilibre'!$C$3+'Etude équilibre'!$C$4*$M$3)*COS(P72*PI()/180)</f>
        <v>-35.094609950005434</v>
      </c>
      <c r="U72" s="2">
        <f t="shared" si="11"/>
        <v>0.1407668373199229</v>
      </c>
      <c r="V72" s="2" t="e">
        <f t="shared" si="14"/>
        <v>#DIV/0!</v>
      </c>
    </row>
    <row r="73" spans="1:22" x14ac:dyDescent="0.45">
      <c r="A73" s="4">
        <v>4.87</v>
      </c>
      <c r="B73" s="4">
        <v>14.14</v>
      </c>
      <c r="N73">
        <f t="shared" si="9"/>
        <v>5.22</v>
      </c>
      <c r="O73">
        <f t="shared" si="10"/>
        <v>4.9399999999999995</v>
      </c>
      <c r="P73">
        <f t="shared" si="8"/>
        <v>13.47</v>
      </c>
      <c r="Q73" s="6">
        <f t="shared" si="12"/>
        <v>6.9999999999999396E-2</v>
      </c>
      <c r="R73" s="2">
        <f t="shared" si="13"/>
        <v>0</v>
      </c>
      <c r="S73" s="2">
        <f>'Etude équilibre'!$N$3*(P73-'Etude équilibre'!$N$8)</f>
        <v>35.235376787325357</v>
      </c>
      <c r="T73" s="2">
        <f>-('Etude équilibre'!$C$3+'Etude équilibre'!$C$4*$M$3)*COS(P73*PI()/180)</f>
        <v>-35.094609950005434</v>
      </c>
      <c r="U73" s="2">
        <f t="shared" si="11"/>
        <v>0.1407668373199229</v>
      </c>
      <c r="V73" s="2" t="e">
        <f t="shared" si="14"/>
        <v>#DIV/0!</v>
      </c>
    </row>
    <row r="74" spans="1:22" x14ac:dyDescent="0.45">
      <c r="A74" s="4">
        <v>4.9400000000000004</v>
      </c>
      <c r="B74" s="4">
        <v>13.7</v>
      </c>
      <c r="N74">
        <f t="shared" si="9"/>
        <v>5.29</v>
      </c>
      <c r="O74">
        <f t="shared" si="10"/>
        <v>5.01</v>
      </c>
      <c r="P74">
        <f t="shared" si="8"/>
        <v>13.47</v>
      </c>
      <c r="Q74" s="6">
        <f t="shared" si="12"/>
        <v>7.0000000000000284E-2</v>
      </c>
      <c r="R74" s="2">
        <f t="shared" si="13"/>
        <v>0</v>
      </c>
      <c r="S74" s="2">
        <f>'Etude équilibre'!$N$3*(P74-'Etude équilibre'!$N$8)</f>
        <v>35.235376787325357</v>
      </c>
      <c r="T74" s="2">
        <f>-('Etude équilibre'!$C$3+'Etude équilibre'!$C$4*$M$3)*COS(P74*PI()/180)</f>
        <v>-35.094609950005434</v>
      </c>
      <c r="U74" s="2">
        <f t="shared" si="11"/>
        <v>0.1407668373199229</v>
      </c>
      <c r="V74" s="2" t="e">
        <f t="shared" si="14"/>
        <v>#DIV/0!</v>
      </c>
    </row>
    <row r="75" spans="1:22" x14ac:dyDescent="0.45">
      <c r="A75" s="4">
        <v>5.01</v>
      </c>
      <c r="B75" s="4">
        <v>13.59</v>
      </c>
      <c r="N75">
        <f t="shared" si="9"/>
        <v>5.36</v>
      </c>
      <c r="O75">
        <f t="shared" si="10"/>
        <v>5.08</v>
      </c>
      <c r="P75">
        <f t="shared" si="8"/>
        <v>13.47</v>
      </c>
      <c r="Q75" s="6">
        <f t="shared" si="12"/>
        <v>7.0000000000000284E-2</v>
      </c>
      <c r="R75" s="2">
        <f t="shared" si="13"/>
        <v>0</v>
      </c>
      <c r="S75" s="2">
        <f>'Etude équilibre'!$N$3*(P75-'Etude équilibre'!$N$8)</f>
        <v>35.235376787325357</v>
      </c>
      <c r="T75" s="2">
        <f>-('Etude équilibre'!$C$3+'Etude équilibre'!$C$4*$M$3)*COS(P75*PI()/180)</f>
        <v>-35.094609950005434</v>
      </c>
      <c r="U75" s="2">
        <f t="shared" si="11"/>
        <v>0.1407668373199229</v>
      </c>
      <c r="V75" s="2" t="e">
        <f t="shared" si="14"/>
        <v>#DIV/0!</v>
      </c>
    </row>
    <row r="76" spans="1:22" x14ac:dyDescent="0.45">
      <c r="A76" s="4">
        <v>5.08</v>
      </c>
      <c r="B76" s="4">
        <v>13.47</v>
      </c>
      <c r="N76">
        <f>A81</f>
        <v>5.43</v>
      </c>
      <c r="O76">
        <f t="shared" si="10"/>
        <v>5.1499999999999995</v>
      </c>
      <c r="P76">
        <f t="shared" si="8"/>
        <v>13.47</v>
      </c>
      <c r="Q76" s="6">
        <f t="shared" si="12"/>
        <v>6.9999999999999396E-2</v>
      </c>
      <c r="R76" s="2">
        <f t="shared" si="13"/>
        <v>0</v>
      </c>
      <c r="S76" s="2">
        <f>'Etude équilibre'!$N$3*(P76-'Etude équilibre'!$N$8)</f>
        <v>35.235376787325357</v>
      </c>
      <c r="T76" s="2">
        <f>-('Etude équilibre'!$C$3+'Etude équilibre'!$C$4*$M$3)*COS(P76*PI()/180)</f>
        <v>-35.094609950005434</v>
      </c>
      <c r="U76" s="2">
        <f t="shared" si="11"/>
        <v>0.1407668373199229</v>
      </c>
      <c r="V76" s="2" t="e">
        <f t="shared" si="14"/>
        <v>#DIV/0!</v>
      </c>
    </row>
    <row r="77" spans="1:22" x14ac:dyDescent="0.45">
      <c r="A77" s="4">
        <v>5.15</v>
      </c>
      <c r="B77" s="4">
        <v>13.47</v>
      </c>
      <c r="N77">
        <f t="shared" ref="N77:N79" si="15">A82</f>
        <v>5.5</v>
      </c>
      <c r="O77">
        <f t="shared" si="10"/>
        <v>5.22</v>
      </c>
      <c r="P77">
        <f t="shared" si="8"/>
        <v>13.47</v>
      </c>
      <c r="Q77" s="6">
        <f t="shared" si="12"/>
        <v>7.0000000000000284E-2</v>
      </c>
      <c r="R77" s="2">
        <f t="shared" si="13"/>
        <v>0</v>
      </c>
      <c r="S77" s="2">
        <f>'Etude équilibre'!$N$3*(P77-'Etude équilibre'!$N$8)</f>
        <v>35.235376787325357</v>
      </c>
      <c r="T77" s="2">
        <f>-('Etude équilibre'!$C$3+'Etude équilibre'!$C$4*$M$3)*COS(P77*PI()/180)</f>
        <v>-35.094609950005434</v>
      </c>
      <c r="U77" s="2">
        <f t="shared" si="11"/>
        <v>0.1407668373199229</v>
      </c>
      <c r="V77" s="2" t="e">
        <f t="shared" si="14"/>
        <v>#DIV/0!</v>
      </c>
    </row>
    <row r="78" spans="1:22" x14ac:dyDescent="0.45">
      <c r="A78" s="4">
        <v>5.22</v>
      </c>
      <c r="B78" s="4">
        <v>13.47</v>
      </c>
      <c r="N78">
        <f t="shared" si="15"/>
        <v>5.57</v>
      </c>
      <c r="O78">
        <f t="shared" si="10"/>
        <v>5.29</v>
      </c>
      <c r="P78">
        <f t="shared" si="8"/>
        <v>13.47</v>
      </c>
      <c r="Q78" s="6">
        <f t="shared" si="12"/>
        <v>7.0000000000000284E-2</v>
      </c>
      <c r="R78" s="2">
        <f t="shared" si="13"/>
        <v>0</v>
      </c>
      <c r="S78" s="2">
        <f>'Etude équilibre'!$N$3*(P78-'Etude équilibre'!$N$8)</f>
        <v>35.235376787325357</v>
      </c>
      <c r="T78" s="2">
        <f>-('Etude équilibre'!$C$3+'Etude équilibre'!$C$4*$M$3)*COS(P78*PI()/180)</f>
        <v>-35.094609950005434</v>
      </c>
      <c r="U78" s="2">
        <f t="shared" si="11"/>
        <v>0.1407668373199229</v>
      </c>
      <c r="V78" s="2" t="e">
        <f t="shared" si="14"/>
        <v>#DIV/0!</v>
      </c>
    </row>
    <row r="79" spans="1:22" x14ac:dyDescent="0.45">
      <c r="A79" s="4">
        <v>5.29</v>
      </c>
      <c r="B79" s="4">
        <v>13.47</v>
      </c>
      <c r="N79">
        <f t="shared" si="15"/>
        <v>5.65</v>
      </c>
      <c r="O79">
        <f t="shared" si="10"/>
        <v>5.37</v>
      </c>
      <c r="P79">
        <f t="shared" si="8"/>
        <v>13.47</v>
      </c>
      <c r="Q79" s="3"/>
      <c r="R79" s="3"/>
      <c r="S79" s="2">
        <f>'Etude équilibre'!$N$3*(P79-'Etude équilibre'!$N$8)</f>
        <v>35.235376787325357</v>
      </c>
      <c r="T79" s="2">
        <f>-('Etude équilibre'!$C$3+'Etude équilibre'!$C$4*$M$3)*COS(P79*PI()/180)</f>
        <v>-35.094609950005434</v>
      </c>
      <c r="U79" s="2">
        <f t="shared" ref="U79" si="16">S79+T79</f>
        <v>0.1407668373199229</v>
      </c>
      <c r="V79" s="5"/>
    </row>
    <row r="80" spans="1:22" x14ac:dyDescent="0.45">
      <c r="A80" s="4">
        <v>5.36</v>
      </c>
      <c r="B80" s="4">
        <v>13.47</v>
      </c>
      <c r="Q80" s="6"/>
      <c r="S80" s="2"/>
      <c r="T80" s="2"/>
      <c r="U80" s="2"/>
      <c r="V80" s="2"/>
    </row>
    <row r="81" spans="1:22" x14ac:dyDescent="0.45">
      <c r="A81" s="4">
        <v>5.43</v>
      </c>
      <c r="B81" s="4">
        <v>13.47</v>
      </c>
      <c r="Q81" s="6"/>
      <c r="S81" s="2"/>
      <c r="T81" s="2"/>
      <c r="U81" s="2"/>
      <c r="V81" s="2"/>
    </row>
    <row r="82" spans="1:22" x14ac:dyDescent="0.45">
      <c r="A82" s="4">
        <v>5.5</v>
      </c>
      <c r="B82" s="4">
        <v>13.47</v>
      </c>
      <c r="Q82" s="6"/>
      <c r="S82" s="2"/>
      <c r="T82" s="2"/>
      <c r="U82" s="2"/>
      <c r="V82" s="2"/>
    </row>
    <row r="83" spans="1:22" x14ac:dyDescent="0.45">
      <c r="A83" s="4">
        <v>5.57</v>
      </c>
      <c r="B83" s="4">
        <v>13.47</v>
      </c>
      <c r="Q83" s="6"/>
      <c r="S83" s="2"/>
      <c r="T83" s="2"/>
      <c r="U83" s="2"/>
      <c r="V83" s="2"/>
    </row>
    <row r="84" spans="1:22" x14ac:dyDescent="0.45">
      <c r="A84" s="4">
        <v>5.65</v>
      </c>
      <c r="B84" s="4">
        <v>13.47</v>
      </c>
      <c r="Q84" s="6"/>
      <c r="S84" s="2"/>
      <c r="T84" s="2"/>
      <c r="U84" s="2"/>
      <c r="V84" s="2"/>
    </row>
    <row r="85" spans="1:22" x14ac:dyDescent="0.45">
      <c r="A85" s="4">
        <v>5.72</v>
      </c>
      <c r="B85" s="4">
        <v>13.37</v>
      </c>
      <c r="Q85" s="6"/>
      <c r="S85" s="2"/>
      <c r="T85" s="2"/>
      <c r="U85" s="2"/>
      <c r="V85" s="2"/>
    </row>
    <row r="86" spans="1:22" x14ac:dyDescent="0.45">
      <c r="A86" s="4">
        <v>5.79</v>
      </c>
      <c r="B86" s="4">
        <v>13.47</v>
      </c>
      <c r="Q86" s="6"/>
      <c r="S86" s="2"/>
      <c r="T86" s="2"/>
      <c r="U86" s="2"/>
      <c r="V86" s="2"/>
    </row>
    <row r="87" spans="1:22" x14ac:dyDescent="0.45">
      <c r="A87" s="4">
        <v>5.86</v>
      </c>
      <c r="B87" s="4">
        <v>13.47</v>
      </c>
      <c r="Q87" s="6"/>
      <c r="S87" s="2"/>
      <c r="T87" s="2"/>
      <c r="U87" s="2"/>
      <c r="V87" s="2"/>
    </row>
    <row r="88" spans="1:22" x14ac:dyDescent="0.45">
      <c r="A88" s="4">
        <v>5.93</v>
      </c>
      <c r="B88" s="4">
        <v>13.47</v>
      </c>
      <c r="Q88" s="6"/>
      <c r="S88" s="2"/>
      <c r="T88" s="2"/>
      <c r="U88" s="2"/>
      <c r="V88" s="2"/>
    </row>
    <row r="89" spans="1:22" x14ac:dyDescent="0.45">
      <c r="A89" s="4">
        <v>6</v>
      </c>
      <c r="B89" s="4">
        <v>13.14</v>
      </c>
      <c r="Q89" s="6"/>
      <c r="S89" s="2"/>
      <c r="T89" s="2"/>
      <c r="U89" s="2"/>
      <c r="V89" s="2"/>
    </row>
    <row r="90" spans="1:22" x14ac:dyDescent="0.45">
      <c r="A90" s="4">
        <v>6.07</v>
      </c>
      <c r="B90" s="4">
        <v>11.93</v>
      </c>
      <c r="Q90" s="6"/>
      <c r="S90" s="2"/>
      <c r="T90" s="2"/>
      <c r="U90" s="2"/>
      <c r="V90" s="2"/>
    </row>
    <row r="91" spans="1:22" x14ac:dyDescent="0.45">
      <c r="A91" s="4">
        <v>6.14</v>
      </c>
      <c r="B91" s="4">
        <v>9.9499999999999993</v>
      </c>
      <c r="Q91" s="6"/>
      <c r="S91" s="2"/>
      <c r="T91" s="2"/>
      <c r="U91" s="2"/>
      <c r="V91" s="2"/>
    </row>
    <row r="92" spans="1:22" x14ac:dyDescent="0.45">
      <c r="A92" s="4">
        <v>6.21</v>
      </c>
      <c r="B92" s="4">
        <v>7.4</v>
      </c>
      <c r="Q92" s="6"/>
      <c r="S92" s="2"/>
      <c r="T92" s="2"/>
      <c r="U92" s="2"/>
      <c r="V92" s="2"/>
    </row>
    <row r="93" spans="1:22" x14ac:dyDescent="0.45">
      <c r="A93" s="4">
        <v>6.28</v>
      </c>
      <c r="B93" s="4">
        <v>4.53</v>
      </c>
      <c r="Q93" s="6"/>
      <c r="S93" s="2"/>
      <c r="T93" s="2"/>
      <c r="U93" s="2"/>
      <c r="V93" s="2"/>
    </row>
    <row r="94" spans="1:22" x14ac:dyDescent="0.45">
      <c r="A94" s="4">
        <v>6.35</v>
      </c>
      <c r="B94" s="4">
        <v>1.66</v>
      </c>
      <c r="Q94" s="6"/>
      <c r="S94" s="2"/>
      <c r="T94" s="2"/>
      <c r="U94" s="2"/>
      <c r="V94" s="2"/>
    </row>
    <row r="95" spans="1:22" x14ac:dyDescent="0.45">
      <c r="A95" s="4">
        <v>6.42</v>
      </c>
      <c r="B95" s="4">
        <v>-0.77</v>
      </c>
      <c r="Q95" s="6"/>
      <c r="S95" s="2"/>
      <c r="T95" s="2"/>
      <c r="U95" s="2"/>
      <c r="V95" s="2"/>
    </row>
    <row r="96" spans="1:22" x14ac:dyDescent="0.45">
      <c r="A96" s="4">
        <v>6.49</v>
      </c>
      <c r="B96" s="4">
        <v>-2.4300000000000002</v>
      </c>
      <c r="Q96" s="6"/>
      <c r="S96" s="2"/>
      <c r="T96" s="2"/>
      <c r="U96" s="2"/>
      <c r="V96" s="2"/>
    </row>
    <row r="97" spans="1:22" x14ac:dyDescent="0.45">
      <c r="A97">
        <v>6.56</v>
      </c>
      <c r="B97">
        <v>-3.42</v>
      </c>
      <c r="Q97" s="6"/>
      <c r="S97" s="2"/>
      <c r="T97" s="2"/>
      <c r="U97" s="2"/>
      <c r="V97" s="2"/>
    </row>
    <row r="98" spans="1:22" x14ac:dyDescent="0.45">
      <c r="A98">
        <v>6.63</v>
      </c>
      <c r="B98">
        <v>-3.74</v>
      </c>
      <c r="Q98" s="6"/>
      <c r="S98" s="2"/>
      <c r="T98" s="2"/>
      <c r="U98" s="2"/>
      <c r="V98" s="2"/>
    </row>
    <row r="99" spans="1:22" x14ac:dyDescent="0.45">
      <c r="A99">
        <v>6.7</v>
      </c>
      <c r="B99">
        <v>-3.64</v>
      </c>
      <c r="Q99" s="6"/>
      <c r="S99" s="2"/>
      <c r="T99" s="2"/>
      <c r="U99" s="2"/>
      <c r="V99" s="2"/>
    </row>
    <row r="100" spans="1:22" x14ac:dyDescent="0.45">
      <c r="A100">
        <v>6.78</v>
      </c>
      <c r="B100">
        <v>-3.2</v>
      </c>
      <c r="Q100" s="6"/>
      <c r="S100" s="2"/>
      <c r="T100" s="2"/>
      <c r="U100" s="2"/>
      <c r="V100" s="2"/>
    </row>
    <row r="101" spans="1:22" x14ac:dyDescent="0.45">
      <c r="A101">
        <v>6.85</v>
      </c>
      <c r="B101">
        <v>-2.75</v>
      </c>
      <c r="Q101" s="6"/>
      <c r="S101" s="2"/>
      <c r="T101" s="2"/>
      <c r="U101" s="2"/>
      <c r="V101" s="2"/>
    </row>
    <row r="102" spans="1:22" x14ac:dyDescent="0.45">
      <c r="A102">
        <v>6.92</v>
      </c>
      <c r="B102">
        <v>-2.4300000000000002</v>
      </c>
      <c r="Q102" s="6"/>
      <c r="S102" s="2"/>
      <c r="T102" s="2"/>
      <c r="U102" s="2"/>
      <c r="V102" s="2"/>
    </row>
    <row r="103" spans="1:22" x14ac:dyDescent="0.45">
      <c r="A103">
        <v>6.99</v>
      </c>
      <c r="B103">
        <v>-2.4300000000000002</v>
      </c>
      <c r="Q103" s="6"/>
      <c r="S103" s="2"/>
      <c r="T103" s="2"/>
      <c r="U103" s="2"/>
      <c r="V103" s="2"/>
    </row>
    <row r="104" spans="1:22" x14ac:dyDescent="0.45">
      <c r="A104">
        <v>7.06</v>
      </c>
      <c r="B104">
        <v>-2.4300000000000002</v>
      </c>
      <c r="Q104" s="6"/>
      <c r="S104" s="2"/>
      <c r="T104" s="2"/>
      <c r="U104" s="2"/>
      <c r="V104" s="2"/>
    </row>
    <row r="105" spans="1:22" x14ac:dyDescent="0.45">
      <c r="A105">
        <v>7.13</v>
      </c>
      <c r="B105">
        <v>-2.4300000000000002</v>
      </c>
      <c r="Q105" s="6"/>
      <c r="S105" s="2"/>
      <c r="T105" s="2"/>
      <c r="U105" s="2"/>
      <c r="V105" s="2"/>
    </row>
    <row r="106" spans="1:22" x14ac:dyDescent="0.45">
      <c r="A106">
        <v>7.2</v>
      </c>
      <c r="B106">
        <v>-2.5299999999999998</v>
      </c>
      <c r="Q106" s="6"/>
      <c r="S106" s="2"/>
      <c r="T106" s="2"/>
      <c r="U106" s="2"/>
      <c r="V106" s="2"/>
    </row>
    <row r="107" spans="1:22" x14ac:dyDescent="0.45">
      <c r="A107">
        <v>7.27</v>
      </c>
      <c r="B107">
        <v>-2.5299999999999998</v>
      </c>
      <c r="Q107" s="6"/>
      <c r="S107" s="2"/>
      <c r="T107" s="2"/>
      <c r="U107" s="2"/>
      <c r="V107" s="2"/>
    </row>
    <row r="108" spans="1:22" x14ac:dyDescent="0.45">
      <c r="A108">
        <v>7.34</v>
      </c>
      <c r="B108">
        <v>-2.5299999999999998</v>
      </c>
      <c r="Q108" s="6"/>
      <c r="S108" s="2"/>
      <c r="T108" s="2"/>
      <c r="U108" s="2"/>
      <c r="V108" s="2"/>
    </row>
    <row r="109" spans="1:22" x14ac:dyDescent="0.45">
      <c r="A109">
        <v>7.41</v>
      </c>
      <c r="B109">
        <v>-2.5299999999999998</v>
      </c>
      <c r="Q109" s="6"/>
      <c r="S109" s="2"/>
      <c r="T109" s="2"/>
      <c r="U109" s="2"/>
      <c r="V109" s="2"/>
    </row>
    <row r="110" spans="1:22" x14ac:dyDescent="0.45">
      <c r="A110">
        <v>7.48</v>
      </c>
      <c r="B110">
        <v>-2.5299999999999998</v>
      </c>
      <c r="Q110" s="6"/>
      <c r="S110" s="2"/>
      <c r="T110" s="2"/>
      <c r="U110" s="2"/>
      <c r="V110" s="2"/>
    </row>
    <row r="111" spans="1:22" x14ac:dyDescent="0.45">
      <c r="A111">
        <v>7.55</v>
      </c>
      <c r="B111">
        <v>-2.5299999999999998</v>
      </c>
      <c r="Q111" s="6"/>
      <c r="S111" s="2"/>
      <c r="T111" s="2"/>
      <c r="U111" s="2"/>
      <c r="V111" s="2"/>
    </row>
    <row r="112" spans="1:22" x14ac:dyDescent="0.45">
      <c r="A112">
        <v>7.62</v>
      </c>
      <c r="B112">
        <v>-2.65</v>
      </c>
      <c r="Q112" s="6"/>
      <c r="S112" s="2"/>
      <c r="T112" s="2"/>
      <c r="U112" s="2"/>
      <c r="V112" s="2"/>
    </row>
    <row r="113" spans="1:22" x14ac:dyDescent="0.45">
      <c r="A113">
        <v>7.69</v>
      </c>
      <c r="B113">
        <v>-2.5299999999999998</v>
      </c>
      <c r="Q113" s="6"/>
      <c r="S113" s="2"/>
      <c r="T113" s="2"/>
      <c r="U113" s="2"/>
      <c r="V113" s="2"/>
    </row>
    <row r="114" spans="1:22" x14ac:dyDescent="0.45">
      <c r="A114">
        <v>7.76</v>
      </c>
      <c r="B114">
        <v>-2.5299999999999998</v>
      </c>
      <c r="Q114" s="6"/>
      <c r="S114" s="2"/>
      <c r="T114" s="2"/>
      <c r="U114" s="2"/>
      <c r="V114" s="2"/>
    </row>
    <row r="115" spans="1:22" x14ac:dyDescent="0.45">
      <c r="A115">
        <v>7.83</v>
      </c>
      <c r="B115">
        <v>-2.65</v>
      </c>
      <c r="Q115" s="6"/>
      <c r="S115" s="2"/>
      <c r="T115" s="2"/>
      <c r="U115" s="2"/>
      <c r="V115" s="2"/>
    </row>
    <row r="116" spans="1:22" x14ac:dyDescent="0.45">
      <c r="A116">
        <v>7.9</v>
      </c>
      <c r="B116">
        <v>-2.5299999999999998</v>
      </c>
      <c r="Q116" s="6"/>
      <c r="S116" s="2"/>
      <c r="T116" s="2"/>
      <c r="U116" s="2"/>
      <c r="V116" s="2"/>
    </row>
    <row r="117" spans="1:22" x14ac:dyDescent="0.45">
      <c r="A117">
        <v>7.97</v>
      </c>
      <c r="B117">
        <v>-1.88</v>
      </c>
      <c r="Q117" s="6"/>
      <c r="S117" s="2"/>
      <c r="T117" s="2"/>
      <c r="U117" s="2"/>
      <c r="V117" s="2"/>
    </row>
    <row r="118" spans="1:22" x14ac:dyDescent="0.45">
      <c r="A118">
        <v>8.0399999999999991</v>
      </c>
      <c r="B118">
        <v>-0.66</v>
      </c>
      <c r="Q118" s="6"/>
      <c r="S118" s="2"/>
      <c r="T118" s="2"/>
      <c r="U118" s="2"/>
      <c r="V118" s="2"/>
    </row>
    <row r="119" spans="1:22" x14ac:dyDescent="0.45">
      <c r="A119">
        <v>8.1199999999999992</v>
      </c>
      <c r="B119">
        <v>1.1100000000000001</v>
      </c>
      <c r="Q119" s="6"/>
      <c r="S119" s="2"/>
      <c r="T119" s="2"/>
      <c r="U119" s="2"/>
      <c r="V119" s="2"/>
    </row>
    <row r="120" spans="1:22" x14ac:dyDescent="0.45">
      <c r="A120">
        <v>8.19</v>
      </c>
      <c r="B120">
        <v>2.97</v>
      </c>
      <c r="Q120" s="6"/>
      <c r="S120" s="2"/>
      <c r="T120" s="2"/>
      <c r="U120" s="2"/>
      <c r="V120" s="2"/>
    </row>
    <row r="121" spans="1:22" x14ac:dyDescent="0.45">
      <c r="A121">
        <v>8.26</v>
      </c>
      <c r="B121">
        <v>5.41</v>
      </c>
      <c r="Q121" s="6"/>
      <c r="S121" s="2"/>
      <c r="T121" s="2"/>
      <c r="U121" s="2"/>
      <c r="V121" s="2"/>
    </row>
    <row r="122" spans="1:22" x14ac:dyDescent="0.45">
      <c r="A122">
        <v>8.32</v>
      </c>
      <c r="B122">
        <v>7.85</v>
      </c>
      <c r="Q122" s="6"/>
      <c r="S122" s="2"/>
      <c r="T122" s="2"/>
      <c r="U122" s="2"/>
      <c r="V122" s="2"/>
    </row>
    <row r="123" spans="1:22" x14ac:dyDescent="0.45">
      <c r="A123">
        <v>8.39</v>
      </c>
      <c r="B123">
        <v>10.6</v>
      </c>
      <c r="Q123" s="6"/>
      <c r="S123" s="2"/>
      <c r="T123" s="2"/>
      <c r="U123" s="2"/>
      <c r="V123" s="2"/>
    </row>
    <row r="124" spans="1:22" x14ac:dyDescent="0.45">
      <c r="A124">
        <v>8.4600000000000009</v>
      </c>
      <c r="B124">
        <v>13.25</v>
      </c>
      <c r="Q124" s="6"/>
      <c r="S124" s="2"/>
      <c r="T124" s="2"/>
      <c r="U124" s="2"/>
      <c r="V124" s="2"/>
    </row>
    <row r="125" spans="1:22" x14ac:dyDescent="0.45">
      <c r="A125">
        <v>8.5399999999999991</v>
      </c>
      <c r="B125">
        <v>16.02</v>
      </c>
      <c r="Q125" s="6"/>
      <c r="S125" s="2"/>
      <c r="T125" s="2"/>
      <c r="U125" s="2"/>
      <c r="V125" s="2"/>
    </row>
    <row r="126" spans="1:22" x14ac:dyDescent="0.45">
      <c r="A126">
        <v>8.61</v>
      </c>
      <c r="B126">
        <v>18.45</v>
      </c>
      <c r="Q126" s="6"/>
      <c r="S126" s="2"/>
      <c r="T126" s="2"/>
      <c r="U126" s="2"/>
      <c r="V126" s="2"/>
    </row>
    <row r="127" spans="1:22" x14ac:dyDescent="0.45">
      <c r="A127">
        <v>8.68</v>
      </c>
      <c r="B127">
        <v>20.53</v>
      </c>
      <c r="Q127" s="6"/>
      <c r="S127" s="2"/>
      <c r="T127" s="2"/>
      <c r="U127" s="2"/>
      <c r="V127" s="2"/>
    </row>
    <row r="128" spans="1:22" x14ac:dyDescent="0.45">
      <c r="A128">
        <v>8.75</v>
      </c>
      <c r="B128">
        <v>22.65</v>
      </c>
      <c r="Q128" s="6"/>
      <c r="S128" s="2"/>
      <c r="T128" s="2"/>
      <c r="U128" s="2"/>
      <c r="V128" s="2"/>
    </row>
    <row r="129" spans="1:21" x14ac:dyDescent="0.45">
      <c r="A129">
        <v>8.82</v>
      </c>
      <c r="B129">
        <v>24.31</v>
      </c>
      <c r="S129" s="2"/>
      <c r="T129" s="2"/>
      <c r="U129" s="2"/>
    </row>
    <row r="130" spans="1:21" x14ac:dyDescent="0.45">
      <c r="A130">
        <v>8.89</v>
      </c>
      <c r="B130">
        <v>25.73</v>
      </c>
    </row>
    <row r="131" spans="1:21" x14ac:dyDescent="0.45">
      <c r="A131">
        <v>8.9600000000000009</v>
      </c>
      <c r="B131">
        <v>26.72</v>
      </c>
    </row>
    <row r="132" spans="1:21" x14ac:dyDescent="0.45">
      <c r="A132">
        <v>9.0299999999999994</v>
      </c>
      <c r="B132">
        <v>27.28</v>
      </c>
    </row>
    <row r="133" spans="1:21" x14ac:dyDescent="0.45">
      <c r="A133">
        <v>9.1</v>
      </c>
      <c r="B133">
        <v>27.5</v>
      </c>
    </row>
    <row r="134" spans="1:21" x14ac:dyDescent="0.45">
      <c r="A134">
        <v>9.17</v>
      </c>
      <c r="B134">
        <v>27.5</v>
      </c>
    </row>
    <row r="135" spans="1:21" x14ac:dyDescent="0.45">
      <c r="A135">
        <v>9.24</v>
      </c>
      <c r="B135">
        <v>27.16</v>
      </c>
    </row>
    <row r="136" spans="1:21" x14ac:dyDescent="0.45">
      <c r="A136">
        <v>9.31</v>
      </c>
      <c r="B136">
        <v>26.51</v>
      </c>
    </row>
    <row r="137" spans="1:21" x14ac:dyDescent="0.45">
      <c r="A137">
        <v>9.3800000000000008</v>
      </c>
      <c r="B137">
        <v>25.62</v>
      </c>
    </row>
    <row r="138" spans="1:21" x14ac:dyDescent="0.45">
      <c r="A138">
        <v>9.4600000000000009</v>
      </c>
      <c r="B138">
        <v>24.41</v>
      </c>
    </row>
    <row r="139" spans="1:21" x14ac:dyDescent="0.45">
      <c r="A139">
        <v>9.5299999999999994</v>
      </c>
      <c r="B139">
        <v>23.1</v>
      </c>
    </row>
    <row r="140" spans="1:21" x14ac:dyDescent="0.45">
      <c r="A140">
        <v>9.6</v>
      </c>
      <c r="B140">
        <v>21.66</v>
      </c>
    </row>
    <row r="141" spans="1:21" x14ac:dyDescent="0.45">
      <c r="A141">
        <v>9.67</v>
      </c>
      <c r="B141">
        <v>19.87</v>
      </c>
    </row>
    <row r="142" spans="1:21" x14ac:dyDescent="0.45">
      <c r="A142">
        <v>9.74</v>
      </c>
      <c r="B142">
        <v>18.22</v>
      </c>
    </row>
    <row r="143" spans="1:21" x14ac:dyDescent="0.45">
      <c r="A143">
        <v>9.81</v>
      </c>
      <c r="B143">
        <v>16.45</v>
      </c>
    </row>
    <row r="144" spans="1:21" x14ac:dyDescent="0.45">
      <c r="A144">
        <v>9.8800000000000008</v>
      </c>
      <c r="B144">
        <v>14.68</v>
      </c>
    </row>
    <row r="145" spans="1:2" x14ac:dyDescent="0.45">
      <c r="A145">
        <v>9.9499999999999993</v>
      </c>
      <c r="B145">
        <v>12.93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32.92</v>
      </c>
      <c r="N3">
        <v>32.92</v>
      </c>
      <c r="O3">
        <f>AVERAGE(O4:O5)</f>
        <v>34.635000000000005</v>
      </c>
    </row>
    <row r="4" spans="1:15" x14ac:dyDescent="0.45">
      <c r="A4">
        <v>0</v>
      </c>
      <c r="B4">
        <v>32.92</v>
      </c>
      <c r="N4">
        <v>36.35</v>
      </c>
      <c r="O4">
        <f>MIN(N3:N5)</f>
        <v>32.92</v>
      </c>
    </row>
    <row r="5" spans="1:15" x14ac:dyDescent="0.45">
      <c r="A5">
        <v>7.0000000000000007E-2</v>
      </c>
      <c r="B5">
        <v>32.92</v>
      </c>
      <c r="N5">
        <v>35</v>
      </c>
      <c r="O5">
        <f>MAX(N3:N5)</f>
        <v>36.35</v>
      </c>
    </row>
    <row r="6" spans="1:15" x14ac:dyDescent="0.45">
      <c r="A6">
        <v>0.14000000000000001</v>
      </c>
      <c r="B6">
        <v>32.92</v>
      </c>
    </row>
    <row r="7" spans="1:15" x14ac:dyDescent="0.45">
      <c r="A7">
        <v>0.21</v>
      </c>
      <c r="B7">
        <v>32.92</v>
      </c>
    </row>
    <row r="8" spans="1:15" x14ac:dyDescent="0.45">
      <c r="A8">
        <v>0.28000000000000003</v>
      </c>
      <c r="B8">
        <v>32.92</v>
      </c>
    </row>
    <row r="9" spans="1:15" x14ac:dyDescent="0.45">
      <c r="A9">
        <v>0.35</v>
      </c>
      <c r="B9">
        <v>32.92</v>
      </c>
    </row>
    <row r="10" spans="1:15" x14ac:dyDescent="0.45">
      <c r="A10">
        <v>0.42</v>
      </c>
      <c r="B10">
        <v>32.47</v>
      </c>
    </row>
    <row r="11" spans="1:15" x14ac:dyDescent="0.45">
      <c r="A11">
        <v>0.49</v>
      </c>
      <c r="B11">
        <v>31.47</v>
      </c>
    </row>
    <row r="12" spans="1:15" x14ac:dyDescent="0.45">
      <c r="A12">
        <v>0.56000000000000005</v>
      </c>
      <c r="B12">
        <v>30.15</v>
      </c>
    </row>
    <row r="13" spans="1:15" x14ac:dyDescent="0.45">
      <c r="A13">
        <v>0.63</v>
      </c>
      <c r="B13">
        <v>28.72</v>
      </c>
    </row>
    <row r="14" spans="1:15" x14ac:dyDescent="0.45">
      <c r="A14">
        <v>0.7</v>
      </c>
      <c r="B14">
        <v>27.16</v>
      </c>
    </row>
    <row r="15" spans="1:15" x14ac:dyDescent="0.45">
      <c r="A15">
        <v>0.77</v>
      </c>
      <c r="B15">
        <v>25.85</v>
      </c>
    </row>
    <row r="16" spans="1:15" x14ac:dyDescent="0.45">
      <c r="A16">
        <v>0.84</v>
      </c>
      <c r="B16">
        <v>24.74</v>
      </c>
    </row>
    <row r="17" spans="1:2" x14ac:dyDescent="0.45">
      <c r="A17">
        <v>0.91</v>
      </c>
      <c r="B17">
        <v>23.75</v>
      </c>
    </row>
    <row r="18" spans="1:2" x14ac:dyDescent="0.45">
      <c r="A18">
        <v>0.98</v>
      </c>
      <c r="B18">
        <v>22.87</v>
      </c>
    </row>
    <row r="19" spans="1:2" x14ac:dyDescent="0.45">
      <c r="A19">
        <v>1.05</v>
      </c>
      <c r="B19">
        <v>22.21</v>
      </c>
    </row>
    <row r="20" spans="1:2" x14ac:dyDescent="0.45">
      <c r="A20">
        <v>1.1200000000000001</v>
      </c>
      <c r="B20">
        <v>22.09</v>
      </c>
    </row>
    <row r="21" spans="1:2" x14ac:dyDescent="0.45">
      <c r="A21">
        <v>1.19</v>
      </c>
      <c r="B21">
        <v>22.09</v>
      </c>
    </row>
    <row r="22" spans="1:2" x14ac:dyDescent="0.45">
      <c r="A22">
        <v>1.26</v>
      </c>
      <c r="B22">
        <v>22.31</v>
      </c>
    </row>
    <row r="23" spans="1:2" x14ac:dyDescent="0.45">
      <c r="A23">
        <v>1.33</v>
      </c>
      <c r="B23">
        <v>22.87</v>
      </c>
    </row>
    <row r="24" spans="1:2" x14ac:dyDescent="0.45">
      <c r="A24">
        <v>1.4</v>
      </c>
      <c r="B24">
        <v>23.42</v>
      </c>
    </row>
    <row r="25" spans="1:2" x14ac:dyDescent="0.45">
      <c r="A25">
        <v>1.47</v>
      </c>
      <c r="B25">
        <v>24.31</v>
      </c>
    </row>
    <row r="26" spans="1:2" x14ac:dyDescent="0.45">
      <c r="A26">
        <v>1.54</v>
      </c>
      <c r="B26">
        <v>25.3</v>
      </c>
    </row>
    <row r="27" spans="1:2" x14ac:dyDescent="0.45">
      <c r="A27">
        <v>1.61</v>
      </c>
      <c r="B27">
        <v>26.3</v>
      </c>
    </row>
    <row r="28" spans="1:2" x14ac:dyDescent="0.45">
      <c r="A28">
        <v>1.68</v>
      </c>
      <c r="B28">
        <v>27.5</v>
      </c>
    </row>
    <row r="29" spans="1:2" x14ac:dyDescent="0.45">
      <c r="A29">
        <v>1.75</v>
      </c>
      <c r="B29">
        <v>28.72</v>
      </c>
    </row>
    <row r="30" spans="1:2" x14ac:dyDescent="0.45">
      <c r="A30">
        <v>1.82</v>
      </c>
      <c r="B30">
        <v>29.93</v>
      </c>
    </row>
    <row r="31" spans="1:2" x14ac:dyDescent="0.45">
      <c r="A31">
        <v>1.89</v>
      </c>
      <c r="B31">
        <v>31.15</v>
      </c>
    </row>
    <row r="32" spans="1:2" x14ac:dyDescent="0.45">
      <c r="A32">
        <v>1.96</v>
      </c>
      <c r="B32">
        <v>32.36</v>
      </c>
    </row>
    <row r="33" spans="1:2" x14ac:dyDescent="0.45">
      <c r="A33">
        <v>2.0299999999999998</v>
      </c>
      <c r="B33">
        <v>33.57</v>
      </c>
    </row>
    <row r="34" spans="1:2" x14ac:dyDescent="0.45">
      <c r="A34">
        <v>2.1</v>
      </c>
      <c r="B34">
        <v>34.67</v>
      </c>
    </row>
    <row r="35" spans="1:2" x14ac:dyDescent="0.45">
      <c r="A35">
        <v>2.17</v>
      </c>
      <c r="B35">
        <v>35.67</v>
      </c>
    </row>
    <row r="36" spans="1:2" x14ac:dyDescent="0.45">
      <c r="A36">
        <v>2.2400000000000002</v>
      </c>
      <c r="B36">
        <v>36.79</v>
      </c>
    </row>
    <row r="37" spans="1:2" x14ac:dyDescent="0.45">
      <c r="A37">
        <v>2.31</v>
      </c>
      <c r="B37">
        <v>37.56</v>
      </c>
    </row>
    <row r="38" spans="1:2" x14ac:dyDescent="0.45">
      <c r="A38">
        <v>2.38</v>
      </c>
      <c r="B38">
        <v>38.33</v>
      </c>
    </row>
    <row r="39" spans="1:2" x14ac:dyDescent="0.45">
      <c r="A39">
        <v>2.4500000000000002</v>
      </c>
      <c r="B39">
        <v>39.1</v>
      </c>
    </row>
    <row r="40" spans="1:2" x14ac:dyDescent="0.45">
      <c r="A40">
        <v>2.52</v>
      </c>
      <c r="B40">
        <v>39.64</v>
      </c>
    </row>
    <row r="41" spans="1:2" x14ac:dyDescent="0.45">
      <c r="A41">
        <v>2.59</v>
      </c>
      <c r="B41">
        <v>40.090000000000003</v>
      </c>
    </row>
    <row r="42" spans="1:2" x14ac:dyDescent="0.45">
      <c r="A42">
        <v>2.66</v>
      </c>
      <c r="B42">
        <v>40.43</v>
      </c>
    </row>
    <row r="43" spans="1:2" x14ac:dyDescent="0.45">
      <c r="A43">
        <v>2.73</v>
      </c>
      <c r="B43">
        <v>40.64</v>
      </c>
    </row>
    <row r="44" spans="1:2" x14ac:dyDescent="0.45">
      <c r="A44">
        <v>2.8</v>
      </c>
      <c r="B44">
        <v>40.75</v>
      </c>
    </row>
    <row r="45" spans="1:2" x14ac:dyDescent="0.45">
      <c r="A45">
        <v>2.87</v>
      </c>
      <c r="B45">
        <v>40.75</v>
      </c>
    </row>
    <row r="46" spans="1:2" x14ac:dyDescent="0.45">
      <c r="A46">
        <v>2.94</v>
      </c>
      <c r="B46">
        <v>40.64</v>
      </c>
    </row>
    <row r="47" spans="1:2" x14ac:dyDescent="0.45">
      <c r="A47">
        <v>3.01</v>
      </c>
      <c r="B47">
        <v>40.53</v>
      </c>
    </row>
    <row r="48" spans="1:2" x14ac:dyDescent="0.45">
      <c r="A48">
        <v>3.08</v>
      </c>
      <c r="B48">
        <v>40.43</v>
      </c>
    </row>
    <row r="49" spans="1:2" x14ac:dyDescent="0.45">
      <c r="A49">
        <v>3.15</v>
      </c>
      <c r="B49">
        <v>40.21</v>
      </c>
    </row>
    <row r="50" spans="1:2" x14ac:dyDescent="0.45">
      <c r="A50">
        <v>3.22</v>
      </c>
      <c r="B50">
        <v>39.979999999999997</v>
      </c>
    </row>
    <row r="51" spans="1:2" x14ac:dyDescent="0.45">
      <c r="A51">
        <v>3.29</v>
      </c>
      <c r="B51">
        <v>39.76</v>
      </c>
    </row>
    <row r="52" spans="1:2" x14ac:dyDescent="0.45">
      <c r="A52">
        <v>3.36</v>
      </c>
      <c r="B52">
        <v>39.64</v>
      </c>
    </row>
    <row r="53" spans="1:2" x14ac:dyDescent="0.45">
      <c r="A53">
        <v>3.43</v>
      </c>
      <c r="B53">
        <v>39.32</v>
      </c>
    </row>
    <row r="54" spans="1:2" x14ac:dyDescent="0.45">
      <c r="A54">
        <v>3.5</v>
      </c>
      <c r="B54">
        <v>39.1</v>
      </c>
    </row>
    <row r="55" spans="1:2" x14ac:dyDescent="0.45">
      <c r="A55">
        <v>3.57</v>
      </c>
      <c r="B55">
        <v>38.869999999999997</v>
      </c>
    </row>
    <row r="56" spans="1:2" x14ac:dyDescent="0.45">
      <c r="A56">
        <v>3.64</v>
      </c>
      <c r="B56">
        <v>38.549999999999997</v>
      </c>
    </row>
    <row r="57" spans="1:2" x14ac:dyDescent="0.45">
      <c r="A57">
        <v>3.71</v>
      </c>
      <c r="B57">
        <v>38.33</v>
      </c>
    </row>
    <row r="58" spans="1:2" x14ac:dyDescent="0.45">
      <c r="A58">
        <v>3.78</v>
      </c>
      <c r="B58">
        <v>38.1</v>
      </c>
    </row>
    <row r="59" spans="1:2" x14ac:dyDescent="0.45">
      <c r="A59">
        <v>3.85</v>
      </c>
      <c r="B59">
        <v>37.89</v>
      </c>
    </row>
    <row r="60" spans="1:2" x14ac:dyDescent="0.45">
      <c r="A60">
        <v>3.92</v>
      </c>
      <c r="B60">
        <v>37.56</v>
      </c>
    </row>
    <row r="61" spans="1:2" x14ac:dyDescent="0.45">
      <c r="A61">
        <v>3.99</v>
      </c>
      <c r="B61">
        <v>37.33</v>
      </c>
    </row>
    <row r="62" spans="1:2" x14ac:dyDescent="0.45">
      <c r="A62">
        <v>4.0599999999999996</v>
      </c>
      <c r="B62">
        <v>37.21</v>
      </c>
    </row>
    <row r="63" spans="1:2" x14ac:dyDescent="0.45">
      <c r="A63">
        <v>4.13</v>
      </c>
      <c r="B63">
        <v>37.01</v>
      </c>
    </row>
    <row r="64" spans="1:2" x14ac:dyDescent="0.45">
      <c r="A64">
        <v>4.2</v>
      </c>
      <c r="B64">
        <v>36.79</v>
      </c>
    </row>
    <row r="65" spans="1:2" x14ac:dyDescent="0.45">
      <c r="A65">
        <v>4.2699999999999996</v>
      </c>
      <c r="B65">
        <v>36.67</v>
      </c>
    </row>
    <row r="66" spans="1:2" x14ac:dyDescent="0.45">
      <c r="A66">
        <v>4.34</v>
      </c>
      <c r="B66">
        <v>36.56</v>
      </c>
    </row>
    <row r="67" spans="1:2" x14ac:dyDescent="0.45">
      <c r="A67">
        <v>4.41</v>
      </c>
      <c r="B67">
        <v>36.44</v>
      </c>
    </row>
    <row r="68" spans="1:2" x14ac:dyDescent="0.45">
      <c r="A68">
        <v>4.4800000000000004</v>
      </c>
      <c r="B68">
        <v>36.35</v>
      </c>
    </row>
    <row r="69" spans="1:2" x14ac:dyDescent="0.45">
      <c r="A69">
        <v>4.55</v>
      </c>
      <c r="B69">
        <v>36.35</v>
      </c>
    </row>
    <row r="70" spans="1:2" x14ac:dyDescent="0.45">
      <c r="A70">
        <v>4.62</v>
      </c>
      <c r="B70">
        <v>36.35</v>
      </c>
    </row>
    <row r="71" spans="1:2" x14ac:dyDescent="0.45">
      <c r="A71">
        <v>4.6900000000000004</v>
      </c>
      <c r="B71">
        <v>36.35</v>
      </c>
    </row>
    <row r="72" spans="1:2" x14ac:dyDescent="0.45">
      <c r="A72">
        <v>4.76</v>
      </c>
      <c r="B72">
        <v>36.35</v>
      </c>
    </row>
    <row r="73" spans="1:2" x14ac:dyDescent="0.45">
      <c r="A73">
        <v>4.83</v>
      </c>
      <c r="B73">
        <v>36.35</v>
      </c>
    </row>
    <row r="74" spans="1:2" x14ac:dyDescent="0.45">
      <c r="A74">
        <v>4.9000000000000004</v>
      </c>
      <c r="B74">
        <v>36.35</v>
      </c>
    </row>
    <row r="75" spans="1:2" x14ac:dyDescent="0.45">
      <c r="A75">
        <v>4.97</v>
      </c>
      <c r="B75">
        <v>36.35</v>
      </c>
    </row>
    <row r="76" spans="1:2" x14ac:dyDescent="0.45">
      <c r="A76">
        <v>5.04</v>
      </c>
      <c r="B76">
        <v>36.35</v>
      </c>
    </row>
    <row r="77" spans="1:2" x14ac:dyDescent="0.45">
      <c r="A77">
        <v>5.1100000000000003</v>
      </c>
      <c r="B77">
        <v>36.35</v>
      </c>
    </row>
    <row r="78" spans="1:2" x14ac:dyDescent="0.45">
      <c r="A78">
        <v>5.18</v>
      </c>
      <c r="B78">
        <v>36.35</v>
      </c>
    </row>
    <row r="79" spans="1:2" x14ac:dyDescent="0.45">
      <c r="A79">
        <v>5.25</v>
      </c>
      <c r="B79">
        <v>36.35</v>
      </c>
    </row>
    <row r="80" spans="1:2" x14ac:dyDescent="0.45">
      <c r="A80">
        <v>5.32</v>
      </c>
      <c r="B80">
        <v>36.35</v>
      </c>
    </row>
    <row r="81" spans="1:2" x14ac:dyDescent="0.45">
      <c r="A81">
        <v>5.39</v>
      </c>
      <c r="B81">
        <v>36.35</v>
      </c>
    </row>
    <row r="82" spans="1:2" x14ac:dyDescent="0.45">
      <c r="A82">
        <v>5.46</v>
      </c>
      <c r="B82">
        <v>36.35</v>
      </c>
    </row>
    <row r="83" spans="1:2" x14ac:dyDescent="0.45">
      <c r="A83">
        <v>5.53</v>
      </c>
      <c r="B83">
        <v>36.35</v>
      </c>
    </row>
    <row r="84" spans="1:2" x14ac:dyDescent="0.45">
      <c r="A84">
        <v>5.6</v>
      </c>
      <c r="B84">
        <v>36.35</v>
      </c>
    </row>
    <row r="85" spans="1:2" x14ac:dyDescent="0.45">
      <c r="A85">
        <v>5.67</v>
      </c>
      <c r="B85">
        <v>36.35</v>
      </c>
    </row>
    <row r="86" spans="1:2" x14ac:dyDescent="0.45">
      <c r="A86">
        <v>5.74</v>
      </c>
      <c r="B86">
        <v>36.56</v>
      </c>
    </row>
    <row r="87" spans="1:2" x14ac:dyDescent="0.45">
      <c r="A87">
        <v>5.81</v>
      </c>
      <c r="B87">
        <v>37.21</v>
      </c>
    </row>
    <row r="88" spans="1:2" x14ac:dyDescent="0.45">
      <c r="A88">
        <v>5.88</v>
      </c>
      <c r="B88">
        <v>38.1</v>
      </c>
    </row>
    <row r="89" spans="1:2" x14ac:dyDescent="0.45">
      <c r="A89">
        <v>5.95</v>
      </c>
      <c r="B89">
        <v>39.1</v>
      </c>
    </row>
    <row r="90" spans="1:2" x14ac:dyDescent="0.45">
      <c r="A90">
        <v>6.02</v>
      </c>
      <c r="B90">
        <v>40.32</v>
      </c>
    </row>
    <row r="91" spans="1:2" x14ac:dyDescent="0.45">
      <c r="A91">
        <v>6.09</v>
      </c>
      <c r="B91">
        <v>41.3</v>
      </c>
    </row>
    <row r="92" spans="1:2" x14ac:dyDescent="0.45">
      <c r="A92">
        <v>6.16</v>
      </c>
      <c r="B92">
        <v>42.29</v>
      </c>
    </row>
    <row r="93" spans="1:2" x14ac:dyDescent="0.45">
      <c r="A93">
        <v>6.23</v>
      </c>
      <c r="B93">
        <v>43.06</v>
      </c>
    </row>
    <row r="94" spans="1:2" x14ac:dyDescent="0.45">
      <c r="A94">
        <v>6.3</v>
      </c>
      <c r="B94">
        <v>43.74</v>
      </c>
    </row>
    <row r="95" spans="1:2" x14ac:dyDescent="0.45">
      <c r="A95">
        <v>6.38</v>
      </c>
      <c r="B95">
        <v>44.18</v>
      </c>
    </row>
    <row r="96" spans="1:2" x14ac:dyDescent="0.45">
      <c r="A96">
        <v>6.44</v>
      </c>
      <c r="B96">
        <v>44.63</v>
      </c>
    </row>
    <row r="97" spans="1:2" x14ac:dyDescent="0.45">
      <c r="A97">
        <v>6.51</v>
      </c>
      <c r="B97">
        <v>44.84</v>
      </c>
    </row>
    <row r="98" spans="1:2" x14ac:dyDescent="0.45">
      <c r="A98">
        <v>6.58</v>
      </c>
      <c r="B98">
        <v>44.95</v>
      </c>
    </row>
    <row r="99" spans="1:2" x14ac:dyDescent="0.45">
      <c r="A99">
        <v>6.66</v>
      </c>
      <c r="B99">
        <v>44.84</v>
      </c>
    </row>
    <row r="100" spans="1:2" x14ac:dyDescent="0.45">
      <c r="A100">
        <v>6.73</v>
      </c>
      <c r="B100">
        <v>44.95</v>
      </c>
    </row>
    <row r="101" spans="1:2" x14ac:dyDescent="0.45">
      <c r="A101">
        <v>6.8</v>
      </c>
      <c r="B101">
        <v>44.63</v>
      </c>
    </row>
    <row r="102" spans="1:2" x14ac:dyDescent="0.45">
      <c r="A102">
        <v>6.87</v>
      </c>
      <c r="B102">
        <v>44.51</v>
      </c>
    </row>
    <row r="103" spans="1:2" x14ac:dyDescent="0.45">
      <c r="A103">
        <v>6.93</v>
      </c>
      <c r="B103">
        <v>44.18</v>
      </c>
    </row>
    <row r="104" spans="1:2" x14ac:dyDescent="0.45">
      <c r="A104">
        <v>7.01</v>
      </c>
      <c r="B104">
        <v>43.95</v>
      </c>
    </row>
    <row r="105" spans="1:2" x14ac:dyDescent="0.45">
      <c r="A105">
        <v>7.08</v>
      </c>
      <c r="B105">
        <v>43.51</v>
      </c>
    </row>
    <row r="106" spans="1:2" x14ac:dyDescent="0.45">
      <c r="A106">
        <v>7.15</v>
      </c>
      <c r="B106">
        <v>43.29</v>
      </c>
    </row>
    <row r="107" spans="1:2" x14ac:dyDescent="0.45">
      <c r="A107">
        <v>7.22</v>
      </c>
      <c r="B107">
        <v>42.74</v>
      </c>
    </row>
    <row r="108" spans="1:2" x14ac:dyDescent="0.45">
      <c r="A108">
        <v>7.29</v>
      </c>
      <c r="B108">
        <v>42.41</v>
      </c>
    </row>
    <row r="109" spans="1:2" x14ac:dyDescent="0.45">
      <c r="A109">
        <v>7.36</v>
      </c>
      <c r="B109">
        <v>41.86</v>
      </c>
    </row>
    <row r="110" spans="1:2" x14ac:dyDescent="0.45">
      <c r="A110">
        <v>7.43</v>
      </c>
      <c r="B110">
        <v>41.42</v>
      </c>
    </row>
    <row r="111" spans="1:2" x14ac:dyDescent="0.45">
      <c r="A111">
        <v>7.5</v>
      </c>
      <c r="B111">
        <v>40.86</v>
      </c>
    </row>
    <row r="112" spans="1:2" x14ac:dyDescent="0.45">
      <c r="A112">
        <v>7.57</v>
      </c>
      <c r="B112">
        <v>40.32</v>
      </c>
    </row>
    <row r="113" spans="1:2" x14ac:dyDescent="0.45">
      <c r="A113">
        <v>7.64</v>
      </c>
      <c r="B113">
        <v>39.76</v>
      </c>
    </row>
    <row r="114" spans="1:2" x14ac:dyDescent="0.45">
      <c r="A114">
        <v>7.71</v>
      </c>
      <c r="B114">
        <v>39.32</v>
      </c>
    </row>
    <row r="115" spans="1:2" x14ac:dyDescent="0.45">
      <c r="A115">
        <v>7.78</v>
      </c>
      <c r="B115">
        <v>38.78</v>
      </c>
    </row>
    <row r="116" spans="1:2" x14ac:dyDescent="0.45">
      <c r="A116">
        <v>7.85</v>
      </c>
      <c r="B116">
        <v>38.33</v>
      </c>
    </row>
    <row r="117" spans="1:2" x14ac:dyDescent="0.45">
      <c r="A117">
        <v>7.92</v>
      </c>
      <c r="B117">
        <v>37.89</v>
      </c>
    </row>
    <row r="118" spans="1:2" x14ac:dyDescent="0.45">
      <c r="A118">
        <v>7.99</v>
      </c>
      <c r="B118">
        <v>37.33</v>
      </c>
    </row>
    <row r="119" spans="1:2" x14ac:dyDescent="0.45">
      <c r="A119">
        <v>8.06</v>
      </c>
      <c r="B119">
        <v>36.89</v>
      </c>
    </row>
    <row r="120" spans="1:2" x14ac:dyDescent="0.45">
      <c r="A120">
        <v>8.1300000000000008</v>
      </c>
      <c r="B120">
        <v>36.56</v>
      </c>
    </row>
    <row r="121" spans="1:2" x14ac:dyDescent="0.45">
      <c r="A121">
        <v>8.1999999999999993</v>
      </c>
      <c r="B121">
        <v>36.119999999999997</v>
      </c>
    </row>
    <row r="122" spans="1:2" x14ac:dyDescent="0.45">
      <c r="A122">
        <v>8.27</v>
      </c>
      <c r="B122">
        <v>35.79</v>
      </c>
    </row>
    <row r="123" spans="1:2" x14ac:dyDescent="0.45">
      <c r="A123">
        <v>8.34</v>
      </c>
      <c r="B123">
        <v>35.58</v>
      </c>
    </row>
    <row r="124" spans="1:2" x14ac:dyDescent="0.45">
      <c r="A124">
        <v>8.41</v>
      </c>
      <c r="B124">
        <v>35.35</v>
      </c>
    </row>
    <row r="125" spans="1:2" x14ac:dyDescent="0.45">
      <c r="A125">
        <v>8.48</v>
      </c>
      <c r="B125">
        <v>35.119999999999997</v>
      </c>
    </row>
    <row r="126" spans="1:2" x14ac:dyDescent="0.45">
      <c r="A126">
        <v>8.5500000000000007</v>
      </c>
      <c r="B126">
        <v>35</v>
      </c>
    </row>
    <row r="127" spans="1:2" x14ac:dyDescent="0.45">
      <c r="A127">
        <v>8.6199999999999992</v>
      </c>
      <c r="B127">
        <v>35</v>
      </c>
    </row>
    <row r="128" spans="1:2" x14ac:dyDescent="0.45">
      <c r="A128">
        <v>8.69</v>
      </c>
      <c r="B128">
        <v>35</v>
      </c>
    </row>
    <row r="129" spans="1:2" x14ac:dyDescent="0.45">
      <c r="A129">
        <v>8.76</v>
      </c>
      <c r="B129">
        <v>35</v>
      </c>
    </row>
    <row r="130" spans="1:2" x14ac:dyDescent="0.45">
      <c r="A130">
        <v>8.83</v>
      </c>
      <c r="B130">
        <v>35</v>
      </c>
    </row>
    <row r="131" spans="1:2" x14ac:dyDescent="0.45">
      <c r="A131">
        <v>8.9</v>
      </c>
      <c r="B131">
        <v>35</v>
      </c>
    </row>
    <row r="132" spans="1:2" x14ac:dyDescent="0.45">
      <c r="A132">
        <v>8.9700000000000006</v>
      </c>
      <c r="B132">
        <v>35</v>
      </c>
    </row>
    <row r="133" spans="1:2" x14ac:dyDescent="0.45">
      <c r="A133">
        <v>9.0399999999999991</v>
      </c>
      <c r="B133">
        <v>35</v>
      </c>
    </row>
    <row r="134" spans="1:2" x14ac:dyDescent="0.45">
      <c r="A134">
        <v>9.11</v>
      </c>
      <c r="B134">
        <v>35</v>
      </c>
    </row>
    <row r="135" spans="1:2" x14ac:dyDescent="0.45">
      <c r="A135">
        <v>9.18</v>
      </c>
      <c r="B135">
        <v>35</v>
      </c>
    </row>
    <row r="136" spans="1:2" x14ac:dyDescent="0.45">
      <c r="A136">
        <v>9.25</v>
      </c>
      <c r="B136">
        <v>35</v>
      </c>
    </row>
    <row r="137" spans="1:2" x14ac:dyDescent="0.45">
      <c r="A137">
        <v>9.32</v>
      </c>
      <c r="B137">
        <v>35</v>
      </c>
    </row>
    <row r="138" spans="1:2" x14ac:dyDescent="0.45">
      <c r="A138">
        <v>9.39</v>
      </c>
      <c r="B138">
        <v>35</v>
      </c>
    </row>
    <row r="139" spans="1:2" x14ac:dyDescent="0.45">
      <c r="A139">
        <v>9.4600000000000009</v>
      </c>
      <c r="B139">
        <v>35</v>
      </c>
    </row>
    <row r="140" spans="1:2" x14ac:dyDescent="0.45">
      <c r="A140">
        <v>9.5299999999999994</v>
      </c>
      <c r="B140">
        <v>34.67</v>
      </c>
    </row>
    <row r="141" spans="1:2" x14ac:dyDescent="0.45">
      <c r="A141">
        <v>9.6</v>
      </c>
      <c r="B141">
        <v>33.78</v>
      </c>
    </row>
    <row r="142" spans="1:2" x14ac:dyDescent="0.45">
      <c r="A142">
        <v>9.67</v>
      </c>
      <c r="B142">
        <v>32.799999999999997</v>
      </c>
    </row>
    <row r="143" spans="1:2" x14ac:dyDescent="0.45">
      <c r="A143">
        <v>9.74</v>
      </c>
      <c r="B143">
        <v>31.7</v>
      </c>
    </row>
    <row r="144" spans="1:2" x14ac:dyDescent="0.45">
      <c r="A144">
        <v>9.81</v>
      </c>
      <c r="B144">
        <v>30.81</v>
      </c>
    </row>
    <row r="145" spans="1:2" x14ac:dyDescent="0.45">
      <c r="A145">
        <v>9.8800000000000008</v>
      </c>
      <c r="B145">
        <v>30.15</v>
      </c>
    </row>
    <row r="146" spans="1:2" x14ac:dyDescent="0.45">
      <c r="A146">
        <v>9.9499999999999993</v>
      </c>
      <c r="B146">
        <v>29.49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selection activeCell="Q1" sqref="Q1:Q1048576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45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-2.4300000000000002</v>
      </c>
      <c r="M3">
        <f>M2/100</f>
        <v>0.45</v>
      </c>
      <c r="N3">
        <f>A18</f>
        <v>0.98</v>
      </c>
      <c r="O3">
        <f>N3-$N$3</f>
        <v>0</v>
      </c>
      <c r="P3">
        <f t="shared" ref="P3:P34" si="0">B18</f>
        <v>-1.32</v>
      </c>
      <c r="Q3" s="3"/>
      <c r="R3" s="3"/>
      <c r="S3" s="2">
        <f>'Etude équilibre'!$N$3*(P3-'Etude équilibre'!$N$8)</f>
        <v>41.307573456248846</v>
      </c>
      <c r="T3" s="2">
        <f>-('Etude équilibre'!$C$3+'Etude équilibre'!$C$4*$M$3)*COS(P3*PI()/180)</f>
        <v>-37.335520790582486</v>
      </c>
      <c r="U3" s="2">
        <f>S3+T3</f>
        <v>3.9720526656663608</v>
      </c>
      <c r="V3" s="5"/>
    </row>
    <row r="4" spans="1:22" x14ac:dyDescent="0.45">
      <c r="A4">
        <v>0</v>
      </c>
      <c r="B4">
        <v>-2.4300000000000002</v>
      </c>
      <c r="N4">
        <f t="shared" ref="N4:N59" si="1">A19</f>
        <v>1.05</v>
      </c>
      <c r="O4">
        <f t="shared" ref="O4:O61" si="2">N4-$N$3</f>
        <v>7.0000000000000062E-2</v>
      </c>
      <c r="P4">
        <f t="shared" si="0"/>
        <v>-0.32</v>
      </c>
      <c r="Q4" s="6">
        <f>N4-N3</f>
        <v>7.0000000000000062E-2</v>
      </c>
      <c r="R4" s="2">
        <f>(P3+P5-2*P4)*(PI()/180)/Q4^2</f>
        <v>1.1041878941188594</v>
      </c>
      <c r="S4" s="2">
        <f>'Etude équilibre'!$N$3*(P4-'Etude équilibre'!$N$8)</f>
        <v>40.897012491480524</v>
      </c>
      <c r="T4" s="2">
        <f>-('Etude équilibre'!$C$3+'Etude équilibre'!$C$4*$M$3)*COS(P4*PI()/180)</f>
        <v>-37.344848730231853</v>
      </c>
      <c r="U4" s="2">
        <f t="shared" ref="U4:U61" si="3">S4+T4</f>
        <v>3.5521637612486714</v>
      </c>
      <c r="V4" s="2">
        <f>U4/R4</f>
        <v>3.2169921262207768</v>
      </c>
    </row>
    <row r="5" spans="1:22" x14ac:dyDescent="0.45">
      <c r="A5">
        <v>7.0000000000000007E-2</v>
      </c>
      <c r="B5">
        <v>-2.31</v>
      </c>
      <c r="N5">
        <f t="shared" si="1"/>
        <v>1.1200000000000001</v>
      </c>
      <c r="O5">
        <f t="shared" si="2"/>
        <v>0.14000000000000012</v>
      </c>
      <c r="P5">
        <f t="shared" si="0"/>
        <v>0.99</v>
      </c>
      <c r="Q5" s="6">
        <f t="shared" ref="Q5:Q60" si="4">N5-N4</f>
        <v>7.0000000000000062E-2</v>
      </c>
      <c r="R5" s="2">
        <f t="shared" ref="R5:R60" si="5">(P4+P6-2*P5)*(PI()/180)/Q5^2</f>
        <v>0.46304653624339392</v>
      </c>
      <c r="S5" s="2">
        <f>'Etude équilibre'!$N$3*(P5-'Etude équilibre'!$N$8)</f>
        <v>40.359177627634025</v>
      </c>
      <c r="T5" s="2">
        <f>-('Etude équilibre'!$C$3+'Etude équilibre'!$C$4*$M$3)*COS(P5*PI()/180)</f>
        <v>-37.339856479584981</v>
      </c>
      <c r="U5" s="2">
        <f t="shared" si="3"/>
        <v>3.0193211480490447</v>
      </c>
      <c r="V5" s="2">
        <f t="shared" ref="V5:V60" si="6">U5/R5</f>
        <v>6.5205566000864774</v>
      </c>
    </row>
    <row r="6" spans="1:22" x14ac:dyDescent="0.45">
      <c r="A6">
        <v>0.14000000000000001</v>
      </c>
      <c r="B6">
        <v>-2.31</v>
      </c>
      <c r="N6">
        <f t="shared" si="1"/>
        <v>1.19</v>
      </c>
      <c r="O6">
        <f t="shared" si="2"/>
        <v>0.20999999999999996</v>
      </c>
      <c r="P6">
        <f t="shared" si="0"/>
        <v>2.4300000000000002</v>
      </c>
      <c r="Q6" s="6">
        <f t="shared" si="4"/>
        <v>6.999999999999984E-2</v>
      </c>
      <c r="R6" s="2">
        <f t="shared" si="5"/>
        <v>1.1398068584452827</v>
      </c>
      <c r="S6" s="2">
        <f>'Etude équilibre'!$N$3*(P6-'Etude équilibre'!$N$8)</f>
        <v>39.767969838367634</v>
      </c>
      <c r="T6" s="2">
        <f>-('Etude équilibre'!$C$3+'Etude équilibre'!$C$4*$M$3)*COS(P6*PI()/180)</f>
        <v>-37.311848943106533</v>
      </c>
      <c r="U6" s="2">
        <f t="shared" si="3"/>
        <v>2.4561208952611011</v>
      </c>
      <c r="V6" s="2">
        <f t="shared" si="6"/>
        <v>2.1548570944829151</v>
      </c>
    </row>
    <row r="7" spans="1:22" x14ac:dyDescent="0.45">
      <c r="A7">
        <v>0.21</v>
      </c>
      <c r="B7">
        <v>-2.4300000000000002</v>
      </c>
      <c r="N7">
        <f t="shared" si="1"/>
        <v>1.26</v>
      </c>
      <c r="O7">
        <f t="shared" si="2"/>
        <v>0.28000000000000003</v>
      </c>
      <c r="P7">
        <f t="shared" si="0"/>
        <v>4.1900000000000004</v>
      </c>
      <c r="Q7" s="6">
        <f t="shared" si="4"/>
        <v>7.0000000000000062E-2</v>
      </c>
      <c r="R7" s="2">
        <f t="shared" si="5"/>
        <v>3.5618964326414065E-2</v>
      </c>
      <c r="S7" s="2">
        <f>'Etude équilibre'!$N$3*(P7-'Etude équilibre'!$N$8)</f>
        <v>39.045382540375392</v>
      </c>
      <c r="T7" s="2">
        <f>-('Etude équilibre'!$C$3+'Etude équilibre'!$C$4*$M$3)*COS(P7*PI()/180)</f>
        <v>-37.245615977267953</v>
      </c>
      <c r="U7" s="2">
        <f t="shared" si="3"/>
        <v>1.7997665631074398</v>
      </c>
      <c r="V7" s="2">
        <f t="shared" si="6"/>
        <v>50.528323805663867</v>
      </c>
    </row>
    <row r="8" spans="1:22" x14ac:dyDescent="0.45">
      <c r="A8">
        <v>0.28000000000000003</v>
      </c>
      <c r="B8">
        <v>-2.4300000000000002</v>
      </c>
      <c r="N8">
        <f t="shared" si="1"/>
        <v>1.33</v>
      </c>
      <c r="O8">
        <f t="shared" si="2"/>
        <v>0.35000000000000009</v>
      </c>
      <c r="P8">
        <f t="shared" si="0"/>
        <v>5.96</v>
      </c>
      <c r="Q8" s="6">
        <f t="shared" si="4"/>
        <v>7.0000000000000062E-2</v>
      </c>
      <c r="R8" s="2">
        <f t="shared" si="5"/>
        <v>0.42742757191697511</v>
      </c>
      <c r="S8" s="2">
        <f>'Etude équilibre'!$N$3*(P8-'Etude équilibre'!$N$8)</f>
        <v>38.318689632735463</v>
      </c>
      <c r="T8" s="2">
        <f>-('Etude équilibre'!$C$3+'Etude équilibre'!$C$4*$M$3)*COS(P8*PI()/180)</f>
        <v>-37.14356522185065</v>
      </c>
      <c r="U8" s="2">
        <f t="shared" si="3"/>
        <v>1.1751244108848127</v>
      </c>
      <c r="V8" s="2">
        <f t="shared" si="6"/>
        <v>2.749294823481983</v>
      </c>
    </row>
    <row r="9" spans="1:22" x14ac:dyDescent="0.45">
      <c r="A9">
        <v>0.35</v>
      </c>
      <c r="B9">
        <v>-2.31</v>
      </c>
      <c r="N9">
        <f t="shared" si="1"/>
        <v>1.41</v>
      </c>
      <c r="O9">
        <f t="shared" si="2"/>
        <v>0.42999999999999994</v>
      </c>
      <c r="P9">
        <f t="shared" si="0"/>
        <v>7.85</v>
      </c>
      <c r="Q9" s="6">
        <f t="shared" si="4"/>
        <v>7.9999999999999849E-2</v>
      </c>
      <c r="R9" s="2">
        <f t="shared" si="5"/>
        <v>-0.62722769993546579</v>
      </c>
      <c r="S9" s="2">
        <f>'Etude équilibre'!$N$3*(P9-'Etude équilibre'!$N$8)</f>
        <v>37.542729409323336</v>
      </c>
      <c r="T9" s="2">
        <f>-('Etude équilibre'!$C$3+'Etude équilibre'!$C$4*$M$3)*COS(P9*PI()/180)</f>
        <v>-36.995468233024255</v>
      </c>
      <c r="U9" s="2">
        <f t="shared" si="3"/>
        <v>0.54726117629908089</v>
      </c>
      <c r="V9" s="2">
        <f t="shared" si="6"/>
        <v>-0.87250798450927392</v>
      </c>
    </row>
    <row r="10" spans="1:22" x14ac:dyDescent="0.45">
      <c r="A10">
        <v>0.42</v>
      </c>
      <c r="B10">
        <v>-2.4300000000000002</v>
      </c>
      <c r="N10">
        <f t="shared" si="1"/>
        <v>1.48</v>
      </c>
      <c r="O10">
        <f t="shared" si="2"/>
        <v>0.5</v>
      </c>
      <c r="P10">
        <f t="shared" si="0"/>
        <v>9.51</v>
      </c>
      <c r="Q10" s="6">
        <f t="shared" si="4"/>
        <v>7.0000000000000062E-2</v>
      </c>
      <c r="R10" s="2">
        <f t="shared" si="5"/>
        <v>-3.5618964326420394E-2</v>
      </c>
      <c r="S10" s="2">
        <f>'Etude équilibre'!$N$3*(P10-'Etude équilibre'!$N$8)</f>
        <v>36.861198207807909</v>
      </c>
      <c r="T10" s="2">
        <f>-('Etude équilibre'!$C$3+'Etude équilibre'!$C$4*$M$3)*COS(P10*PI()/180)</f>
        <v>-36.832184716926378</v>
      </c>
      <c r="U10" s="2">
        <f t="shared" si="3"/>
        <v>2.9013490881531823E-2</v>
      </c>
      <c r="V10" s="2">
        <f t="shared" si="6"/>
        <v>-0.81455178246187931</v>
      </c>
    </row>
    <row r="11" spans="1:22" x14ac:dyDescent="0.45">
      <c r="A11">
        <v>0.49</v>
      </c>
      <c r="B11">
        <v>-2.31</v>
      </c>
      <c r="N11">
        <f t="shared" si="1"/>
        <v>1.55</v>
      </c>
      <c r="O11">
        <f t="shared" si="2"/>
        <v>0.57000000000000006</v>
      </c>
      <c r="P11">
        <f t="shared" si="0"/>
        <v>11.16</v>
      </c>
      <c r="Q11" s="6">
        <f t="shared" si="4"/>
        <v>7.0000000000000062E-2</v>
      </c>
      <c r="R11" s="2">
        <f t="shared" si="5"/>
        <v>-0.39180860759056108</v>
      </c>
      <c r="S11" s="2">
        <f>'Etude équilibre'!$N$3*(P11-'Etude équilibre'!$N$8)</f>
        <v>36.183772615940185</v>
      </c>
      <c r="T11" s="2">
        <f>-('Etude équilibre'!$C$3+'Etude équilibre'!$C$4*$M$3)*COS(P11*PI()/180)</f>
        <v>-36.639248403910365</v>
      </c>
      <c r="U11" s="2">
        <f t="shared" si="3"/>
        <v>-0.45547578797017962</v>
      </c>
      <c r="V11" s="2">
        <f t="shared" si="6"/>
        <v>1.1624956143029674</v>
      </c>
    </row>
    <row r="12" spans="1:22" x14ac:dyDescent="0.45">
      <c r="A12">
        <v>0.56000000000000005</v>
      </c>
      <c r="B12">
        <v>-2.4300000000000002</v>
      </c>
      <c r="N12">
        <f t="shared" si="1"/>
        <v>1.62</v>
      </c>
      <c r="O12">
        <f t="shared" si="2"/>
        <v>0.64000000000000012</v>
      </c>
      <c r="P12">
        <f t="shared" si="0"/>
        <v>12.7</v>
      </c>
      <c r="Q12" s="6">
        <f t="shared" si="4"/>
        <v>7.0000000000000062E-2</v>
      </c>
      <c r="R12" s="2">
        <f t="shared" si="5"/>
        <v>-1.1754258227716832</v>
      </c>
      <c r="S12" s="2">
        <f>'Etude équilibre'!$N$3*(P12-'Etude équilibre'!$N$8)</f>
        <v>35.551508730196964</v>
      </c>
      <c r="T12" s="2">
        <f>-('Etude équilibre'!$C$3+'Etude équilibre'!$C$4*$M$3)*COS(P12*PI()/180)</f>
        <v>-36.431758178003271</v>
      </c>
      <c r="U12" s="2">
        <f t="shared" si="3"/>
        <v>-0.88024944780630676</v>
      </c>
      <c r="V12" s="2">
        <f t="shared" si="6"/>
        <v>0.74887707140094706</v>
      </c>
    </row>
    <row r="13" spans="1:22" x14ac:dyDescent="0.45">
      <c r="A13">
        <v>0.63</v>
      </c>
      <c r="B13">
        <v>-2.31</v>
      </c>
      <c r="N13">
        <f t="shared" si="1"/>
        <v>1.69</v>
      </c>
      <c r="O13">
        <f t="shared" si="2"/>
        <v>0.71</v>
      </c>
      <c r="P13">
        <f t="shared" si="0"/>
        <v>13.91</v>
      </c>
      <c r="Q13" s="6">
        <f t="shared" si="4"/>
        <v>6.999999999999984E-2</v>
      </c>
      <c r="R13" s="2">
        <f t="shared" si="5"/>
        <v>-0.35618964326415559</v>
      </c>
      <c r="S13" s="2">
        <f>'Etude équilibre'!$N$3*(P13-'Etude équilibre'!$N$8)</f>
        <v>35.054729962827295</v>
      </c>
      <c r="T13" s="2">
        <f>-('Etude équilibre'!$C$3+'Etude équilibre'!$C$4*$M$3)*COS(P13*PI()/180)</f>
        <v>-36.250259201129246</v>
      </c>
      <c r="U13" s="2">
        <f t="shared" si="3"/>
        <v>-1.1955292383019511</v>
      </c>
      <c r="V13" s="2">
        <f t="shared" si="6"/>
        <v>3.3564402023203375</v>
      </c>
    </row>
    <row r="14" spans="1:22" x14ac:dyDescent="0.45">
      <c r="A14">
        <v>0.7</v>
      </c>
      <c r="B14">
        <v>-2.4300000000000002</v>
      </c>
      <c r="N14">
        <f t="shared" si="1"/>
        <v>1.76</v>
      </c>
      <c r="O14">
        <f t="shared" si="2"/>
        <v>0.78</v>
      </c>
      <c r="P14">
        <f t="shared" si="0"/>
        <v>15.02</v>
      </c>
      <c r="Q14" s="6">
        <f t="shared" si="4"/>
        <v>7.0000000000000062E-2</v>
      </c>
      <c r="R14" s="2">
        <f t="shared" si="5"/>
        <v>-0.81923617950752992</v>
      </c>
      <c r="S14" s="2">
        <f>'Etude équilibre'!$N$3*(P14-'Etude équilibre'!$N$8)</f>
        <v>34.599007291934463</v>
      </c>
      <c r="T14" s="2">
        <f>-('Etude équilibre'!$C$3+'Etude équilibre'!$C$4*$M$3)*COS(P14*PI()/180)</f>
        <v>-36.069540307496133</v>
      </c>
      <c r="U14" s="2">
        <f t="shared" si="3"/>
        <v>-1.4705330155616707</v>
      </c>
      <c r="V14" s="2">
        <f t="shared" si="6"/>
        <v>1.7950049721261785</v>
      </c>
    </row>
    <row r="15" spans="1:22" x14ac:dyDescent="0.45">
      <c r="A15">
        <v>0.77</v>
      </c>
      <c r="B15">
        <v>-2.4300000000000002</v>
      </c>
      <c r="N15">
        <f t="shared" si="1"/>
        <v>1.83</v>
      </c>
      <c r="O15">
        <f t="shared" si="2"/>
        <v>0.85000000000000009</v>
      </c>
      <c r="P15">
        <f t="shared" si="0"/>
        <v>15.9</v>
      </c>
      <c r="Q15" s="6">
        <f t="shared" si="4"/>
        <v>7.0000000000000062E-2</v>
      </c>
      <c r="R15" s="2">
        <f t="shared" si="5"/>
        <v>-1.1754258227716958</v>
      </c>
      <c r="S15" s="2">
        <f>'Etude équilibre'!$N$3*(P15-'Etude équilibre'!$N$8)</f>
        <v>34.237713642938331</v>
      </c>
      <c r="T15" s="2">
        <f>-('Etude équilibre'!$C$3+'Etude équilibre'!$C$4*$M$3)*COS(P15*PI()/180)</f>
        <v>-35.916643892046231</v>
      </c>
      <c r="U15" s="2">
        <f t="shared" si="3"/>
        <v>-1.6789302491078999</v>
      </c>
      <c r="V15" s="2">
        <f t="shared" si="6"/>
        <v>1.4283591670199338</v>
      </c>
    </row>
    <row r="16" spans="1:22" x14ac:dyDescent="0.45">
      <c r="A16">
        <v>0.84</v>
      </c>
      <c r="B16">
        <v>-2.31</v>
      </c>
      <c r="N16">
        <f t="shared" si="1"/>
        <v>1.9</v>
      </c>
      <c r="O16">
        <f t="shared" si="2"/>
        <v>0.91999999999999993</v>
      </c>
      <c r="P16">
        <f t="shared" si="0"/>
        <v>16.45</v>
      </c>
      <c r="Q16" s="6">
        <f t="shared" si="4"/>
        <v>6.999999999999984E-2</v>
      </c>
      <c r="R16" s="2">
        <f t="shared" si="5"/>
        <v>-1.1754258227716907</v>
      </c>
      <c r="S16" s="2">
        <f>'Etude équilibre'!$N$3*(P16-'Etude équilibre'!$N$8)</f>
        <v>34.011905112315752</v>
      </c>
      <c r="T16" s="2">
        <f>-('Etude équilibre'!$C$3+'Etude équilibre'!$C$4*$M$3)*COS(P16*PI()/180)</f>
        <v>-35.816778860693432</v>
      </c>
      <c r="U16" s="2">
        <f t="shared" si="3"/>
        <v>-1.8048737483776804</v>
      </c>
      <c r="V16" s="2">
        <f t="shared" si="6"/>
        <v>1.5355062934739105</v>
      </c>
    </row>
    <row r="17" spans="1:22" x14ac:dyDescent="0.45">
      <c r="A17">
        <v>0.91</v>
      </c>
      <c r="B17">
        <v>-1.98</v>
      </c>
      <c r="N17">
        <f t="shared" si="1"/>
        <v>1.97</v>
      </c>
      <c r="O17">
        <f t="shared" si="2"/>
        <v>0.99</v>
      </c>
      <c r="P17">
        <f t="shared" si="0"/>
        <v>16.670000000000002</v>
      </c>
      <c r="Q17" s="6">
        <f t="shared" si="4"/>
        <v>7.0000000000000062E-2</v>
      </c>
      <c r="R17" s="2">
        <f t="shared" si="5"/>
        <v>-0.35618964326417862</v>
      </c>
      <c r="S17" s="2">
        <f>'Etude équilibre'!$N$3*(P17-'Etude équilibre'!$N$8)</f>
        <v>33.921581700066724</v>
      </c>
      <c r="T17" s="2">
        <f>-('Etude équilibre'!$C$3+'Etude équilibre'!$C$4*$M$3)*COS(P17*PI()/180)</f>
        <v>-35.775908217569047</v>
      </c>
      <c r="U17" s="2">
        <f t="shared" si="3"/>
        <v>-1.8543265175023222</v>
      </c>
      <c r="V17" s="2">
        <f t="shared" si="6"/>
        <v>5.2060090813112323</v>
      </c>
    </row>
    <row r="18" spans="1:22" x14ac:dyDescent="0.45">
      <c r="A18" s="4">
        <v>0.98</v>
      </c>
      <c r="B18" s="4">
        <v>-1.32</v>
      </c>
      <c r="N18">
        <f t="shared" si="1"/>
        <v>2.04</v>
      </c>
      <c r="O18">
        <f t="shared" si="2"/>
        <v>1.06</v>
      </c>
      <c r="P18">
        <f t="shared" si="0"/>
        <v>16.79</v>
      </c>
      <c r="Q18" s="6">
        <f t="shared" si="4"/>
        <v>7.0000000000000062E-2</v>
      </c>
      <c r="R18" s="2">
        <f t="shared" si="5"/>
        <v>-1.2466637514244987</v>
      </c>
      <c r="S18" s="2">
        <f>'Etude équilibre'!$N$3*(P18-'Etude équilibre'!$N$8)</f>
        <v>33.872314384294533</v>
      </c>
      <c r="T18" s="2">
        <f>-('Etude équilibre'!$C$3+'Etude équilibre'!$C$4*$M$3)*COS(P18*PI()/180)</f>
        <v>-35.753392782493741</v>
      </c>
      <c r="U18" s="2">
        <f t="shared" si="3"/>
        <v>-1.8810783981992074</v>
      </c>
      <c r="V18" s="2">
        <f t="shared" si="6"/>
        <v>1.5088899441006411</v>
      </c>
    </row>
    <row r="19" spans="1:22" x14ac:dyDescent="0.45">
      <c r="A19" s="4">
        <v>1.05</v>
      </c>
      <c r="B19" s="4">
        <v>-0.32</v>
      </c>
      <c r="N19">
        <f t="shared" si="1"/>
        <v>2.11</v>
      </c>
      <c r="O19">
        <f t="shared" si="2"/>
        <v>1.1299999999999999</v>
      </c>
      <c r="P19">
        <f t="shared" si="0"/>
        <v>16.559999999999999</v>
      </c>
      <c r="Q19" s="6">
        <f t="shared" si="4"/>
        <v>6.999999999999984E-2</v>
      </c>
      <c r="R19" s="2">
        <f t="shared" si="5"/>
        <v>-0.71237928652828586</v>
      </c>
      <c r="S19" s="2">
        <f>'Etude équilibre'!$N$3*(P19-'Etude équilibre'!$N$8)</f>
        <v>33.966743406191242</v>
      </c>
      <c r="T19" s="2">
        <f>-('Etude équilibre'!$C$3+'Etude équilibre'!$C$4*$M$3)*COS(P19*PI()/180)</f>
        <v>-35.796409509580883</v>
      </c>
      <c r="U19" s="2">
        <f t="shared" si="3"/>
        <v>-1.8296661033896413</v>
      </c>
      <c r="V19" s="2">
        <f t="shared" si="6"/>
        <v>2.5683875682381907</v>
      </c>
    </row>
    <row r="20" spans="1:22" x14ac:dyDescent="0.45">
      <c r="A20" s="4">
        <v>1.1200000000000001</v>
      </c>
      <c r="B20" s="4">
        <v>0.99</v>
      </c>
      <c r="N20">
        <f t="shared" si="1"/>
        <v>2.1800000000000002</v>
      </c>
      <c r="O20">
        <f t="shared" si="2"/>
        <v>1.2000000000000002</v>
      </c>
      <c r="P20">
        <f t="shared" si="0"/>
        <v>16.13</v>
      </c>
      <c r="Q20" s="6">
        <f t="shared" si="4"/>
        <v>7.0000000000000284E-2</v>
      </c>
      <c r="R20" s="2">
        <f t="shared" si="5"/>
        <v>-7.1237928652840329E-2</v>
      </c>
      <c r="S20" s="2">
        <f>'Etude équilibre'!$N$3*(P20-'Etude équilibre'!$N$8)</f>
        <v>34.143284621041623</v>
      </c>
      <c r="T20" s="2">
        <f>-('Etude équilibre'!$C$3+'Etude équilibre'!$C$4*$M$3)*COS(P20*PI()/180)</f>
        <v>-35.875284249035069</v>
      </c>
      <c r="U20" s="2">
        <f t="shared" si="3"/>
        <v>-1.7319996279934458</v>
      </c>
      <c r="V20" s="2">
        <f t="shared" si="6"/>
        <v>24.312885856548402</v>
      </c>
    </row>
    <row r="21" spans="1:22" x14ac:dyDescent="0.45">
      <c r="A21" s="4">
        <v>1.19</v>
      </c>
      <c r="B21" s="4">
        <v>2.4300000000000002</v>
      </c>
      <c r="N21">
        <f t="shared" si="1"/>
        <v>2.25</v>
      </c>
      <c r="O21">
        <f t="shared" si="2"/>
        <v>1.27</v>
      </c>
      <c r="P21">
        <f t="shared" si="0"/>
        <v>15.68</v>
      </c>
      <c r="Q21" s="6">
        <f t="shared" si="4"/>
        <v>6.999999999999984E-2</v>
      </c>
      <c r="R21" s="2">
        <f t="shared" si="5"/>
        <v>-0.74799825085471916</v>
      </c>
      <c r="S21" s="2">
        <f>'Etude équilibre'!$N$3*(P21-'Etude équilibre'!$N$8)</f>
        <v>34.328037055187359</v>
      </c>
      <c r="T21" s="2">
        <f>-('Etude équilibre'!$C$3+'Etude équilibre'!$C$4*$M$3)*COS(P21*PI()/180)</f>
        <v>-35.955663728029393</v>
      </c>
      <c r="U21" s="2">
        <f t="shared" si="3"/>
        <v>-1.6276266728420339</v>
      </c>
      <c r="V21" s="2">
        <f t="shared" si="6"/>
        <v>2.1759765761245897</v>
      </c>
    </row>
    <row r="22" spans="1:22" x14ac:dyDescent="0.45">
      <c r="A22" s="4">
        <v>1.26</v>
      </c>
      <c r="B22" s="4">
        <v>4.1900000000000004</v>
      </c>
      <c r="N22">
        <f t="shared" si="1"/>
        <v>2.3199999999999998</v>
      </c>
      <c r="O22">
        <f t="shared" si="2"/>
        <v>1.3399999999999999</v>
      </c>
      <c r="P22">
        <f t="shared" si="0"/>
        <v>15.02</v>
      </c>
      <c r="Q22" s="6">
        <f t="shared" si="4"/>
        <v>6.999999999999984E-2</v>
      </c>
      <c r="R22" s="2">
        <f t="shared" si="5"/>
        <v>-0.42742757191697156</v>
      </c>
      <c r="S22" s="2">
        <f>'Etude équilibre'!$N$3*(P22-'Etude équilibre'!$N$8)</f>
        <v>34.599007291934463</v>
      </c>
      <c r="T22" s="2">
        <f>-('Etude équilibre'!$C$3+'Etude équilibre'!$C$4*$M$3)*COS(P22*PI()/180)</f>
        <v>-36.069540307496133</v>
      </c>
      <c r="U22" s="2">
        <f t="shared" si="3"/>
        <v>-1.4705330155616707</v>
      </c>
      <c r="V22" s="2">
        <f t="shared" si="6"/>
        <v>3.4404261965751801</v>
      </c>
    </row>
    <row r="23" spans="1:22" x14ac:dyDescent="0.45">
      <c r="A23" s="4">
        <v>1.33</v>
      </c>
      <c r="B23" s="4">
        <v>5.96</v>
      </c>
      <c r="N23">
        <f t="shared" si="1"/>
        <v>2.39</v>
      </c>
      <c r="O23">
        <f t="shared" si="2"/>
        <v>1.4100000000000001</v>
      </c>
      <c r="P23">
        <f t="shared" si="0"/>
        <v>14.24</v>
      </c>
      <c r="Q23" s="6">
        <f t="shared" si="4"/>
        <v>7.0000000000000284E-2</v>
      </c>
      <c r="R23" s="2">
        <f t="shared" si="5"/>
        <v>-0.32057067893773089</v>
      </c>
      <c r="S23" s="2">
        <f>'Etude équilibre'!$N$3*(P23-'Etude équilibre'!$N$8)</f>
        <v>34.91924484445375</v>
      </c>
      <c r="T23" s="2">
        <f>-('Etude équilibre'!$C$3+'Etude équilibre'!$C$4*$M$3)*COS(P23*PI()/180)</f>
        <v>-36.197950116983776</v>
      </c>
      <c r="U23" s="2">
        <f t="shared" si="3"/>
        <v>-1.2787052725300256</v>
      </c>
      <c r="V23" s="2">
        <f t="shared" si="6"/>
        <v>3.9888403916641644</v>
      </c>
    </row>
    <row r="24" spans="1:22" x14ac:dyDescent="0.45">
      <c r="A24" s="4">
        <v>1.41</v>
      </c>
      <c r="B24" s="4">
        <v>7.85</v>
      </c>
      <c r="N24">
        <f t="shared" si="1"/>
        <v>2.46</v>
      </c>
      <c r="O24">
        <f t="shared" si="2"/>
        <v>1.48</v>
      </c>
      <c r="P24">
        <f t="shared" si="0"/>
        <v>13.37</v>
      </c>
      <c r="Q24" s="6">
        <f t="shared" si="4"/>
        <v>6.999999999999984E-2</v>
      </c>
      <c r="R24" s="2">
        <f t="shared" si="5"/>
        <v>-7.1237928652828589E-2</v>
      </c>
      <c r="S24" s="2">
        <f>'Etude équilibre'!$N$3*(P24-'Etude équilibre'!$N$8)</f>
        <v>35.276432883802187</v>
      </c>
      <c r="T24" s="2">
        <f>-('Etude équilibre'!$C$3+'Etude équilibre'!$C$4*$M$3)*COS(P24*PI()/180)</f>
        <v>-36.333261240125879</v>
      </c>
      <c r="U24" s="2">
        <f t="shared" si="3"/>
        <v>-1.0568283563236918</v>
      </c>
      <c r="V24" s="2">
        <f t="shared" si="6"/>
        <v>14.835192099338631</v>
      </c>
    </row>
    <row r="25" spans="1:22" x14ac:dyDescent="0.45">
      <c r="A25" s="4">
        <v>1.48</v>
      </c>
      <c r="B25" s="4">
        <v>9.51</v>
      </c>
      <c r="N25">
        <f t="shared" si="1"/>
        <v>2.5299999999999998</v>
      </c>
      <c r="O25">
        <f t="shared" si="2"/>
        <v>1.5499999999999998</v>
      </c>
      <c r="P25">
        <f t="shared" si="0"/>
        <v>12.48</v>
      </c>
      <c r="Q25" s="6">
        <f t="shared" si="4"/>
        <v>6.999999999999984E-2</v>
      </c>
      <c r="R25" s="2">
        <f t="shared" si="5"/>
        <v>-0.35618964326415559</v>
      </c>
      <c r="S25" s="2">
        <f>'Etude équilibre'!$N$3*(P25-'Etude équilibre'!$N$8)</f>
        <v>35.641832142445992</v>
      </c>
      <c r="T25" s="2">
        <f>-('Etude équilibre'!$C$3+'Etude équilibre'!$C$4*$M$3)*COS(P25*PI()/180)</f>
        <v>-36.463014637217867</v>
      </c>
      <c r="U25" s="2">
        <f t="shared" si="3"/>
        <v>-0.82118249477187533</v>
      </c>
      <c r="V25" s="2">
        <f t="shared" si="6"/>
        <v>2.3054642668621166</v>
      </c>
    </row>
    <row r="26" spans="1:22" x14ac:dyDescent="0.45">
      <c r="A26" s="4">
        <v>1.55</v>
      </c>
      <c r="B26" s="4">
        <v>11.16</v>
      </c>
      <c r="N26">
        <f t="shared" si="1"/>
        <v>2.6</v>
      </c>
      <c r="O26">
        <f t="shared" si="2"/>
        <v>1.62</v>
      </c>
      <c r="P26">
        <f t="shared" si="0"/>
        <v>11.49</v>
      </c>
      <c r="Q26" s="6">
        <f t="shared" si="4"/>
        <v>7.0000000000000284E-2</v>
      </c>
      <c r="R26" s="2">
        <f t="shared" si="5"/>
        <v>0</v>
      </c>
      <c r="S26" s="2">
        <f>'Etude équilibre'!$N$3*(P26-'Etude équilibre'!$N$8)</f>
        <v>36.048287497566641</v>
      </c>
      <c r="T26" s="2">
        <f>-('Etude équilibre'!$C$3+'Etude équilibre'!$C$4*$M$3)*COS(P26*PI()/180)</f>
        <v>-36.597009545644944</v>
      </c>
      <c r="U26" s="2">
        <f t="shared" si="3"/>
        <v>-0.54872204807830371</v>
      </c>
      <c r="V26" s="2" t="e">
        <f t="shared" si="6"/>
        <v>#DIV/0!</v>
      </c>
    </row>
    <row r="27" spans="1:22" x14ac:dyDescent="0.45">
      <c r="A27" s="4">
        <v>1.62</v>
      </c>
      <c r="B27" s="4">
        <v>12.7</v>
      </c>
      <c r="N27">
        <f t="shared" si="1"/>
        <v>2.67</v>
      </c>
      <c r="O27">
        <f t="shared" si="2"/>
        <v>1.69</v>
      </c>
      <c r="P27">
        <f t="shared" si="0"/>
        <v>10.5</v>
      </c>
      <c r="Q27" s="6">
        <f t="shared" si="4"/>
        <v>6.999999999999984E-2</v>
      </c>
      <c r="R27" s="2">
        <f t="shared" si="5"/>
        <v>0.35618964326415559</v>
      </c>
      <c r="S27" s="2">
        <f>'Etude équilibre'!$N$3*(P27-'Etude équilibre'!$N$8)</f>
        <v>36.454742852687275</v>
      </c>
      <c r="T27" s="2">
        <f>-('Etude équilibre'!$C$3+'Etude équilibre'!$C$4*$M$3)*COS(P27*PI()/180)</f>
        <v>-36.720078486214121</v>
      </c>
      <c r="U27" s="2">
        <f t="shared" si="3"/>
        <v>-0.26533563352684553</v>
      </c>
      <c r="V27" s="2">
        <f t="shared" si="6"/>
        <v>-0.74492798582037556</v>
      </c>
    </row>
    <row r="28" spans="1:22" x14ac:dyDescent="0.45">
      <c r="A28" s="4">
        <v>1.69</v>
      </c>
      <c r="B28" s="4">
        <v>13.91</v>
      </c>
      <c r="N28">
        <f t="shared" si="1"/>
        <v>2.74</v>
      </c>
      <c r="O28">
        <f t="shared" si="2"/>
        <v>1.7600000000000002</v>
      </c>
      <c r="P28">
        <f t="shared" si="0"/>
        <v>9.61</v>
      </c>
      <c r="Q28" s="6">
        <f t="shared" si="4"/>
        <v>7.0000000000000284E-2</v>
      </c>
      <c r="R28" s="2">
        <f t="shared" si="5"/>
        <v>7.1237928652840329E-2</v>
      </c>
      <c r="S28" s="2">
        <f>'Etude équilibre'!$N$3*(P28-'Etude équilibre'!$N$8)</f>
        <v>36.82014211133108</v>
      </c>
      <c r="T28" s="2">
        <f>-('Etude équilibre'!$C$3+'Etude équilibre'!$C$4*$M$3)*COS(P28*PI()/180)</f>
        <v>-36.821359588817096</v>
      </c>
      <c r="U28" s="2">
        <f t="shared" si="3"/>
        <v>-1.217477486015639E-3</v>
      </c>
      <c r="V28" s="2">
        <f t="shared" si="6"/>
        <v>-1.7090298792216452E-2</v>
      </c>
    </row>
    <row r="29" spans="1:22" x14ac:dyDescent="0.45">
      <c r="A29" s="4">
        <v>1.76</v>
      </c>
      <c r="B29" s="4">
        <v>15.02</v>
      </c>
      <c r="N29">
        <f t="shared" si="1"/>
        <v>2.81</v>
      </c>
      <c r="O29">
        <f t="shared" si="2"/>
        <v>1.83</v>
      </c>
      <c r="P29">
        <f t="shared" si="0"/>
        <v>8.74</v>
      </c>
      <c r="Q29" s="6">
        <f t="shared" si="4"/>
        <v>6.999999999999984E-2</v>
      </c>
      <c r="R29" s="2">
        <f t="shared" si="5"/>
        <v>-7.1237928652828589E-2</v>
      </c>
      <c r="S29" s="2">
        <f>'Etude équilibre'!$N$3*(P29-'Etude équilibre'!$N$8)</f>
        <v>37.177330150679524</v>
      </c>
      <c r="T29" s="2">
        <f>-('Etude équilibre'!$C$3+'Etude équilibre'!$C$4*$M$3)*COS(P29*PI()/180)</f>
        <v>-36.911777752699813</v>
      </c>
      <c r="U29" s="2">
        <f t="shared" si="3"/>
        <v>0.26555239797971097</v>
      </c>
      <c r="V29" s="2">
        <f t="shared" si="6"/>
        <v>-3.727682752734935</v>
      </c>
    </row>
    <row r="30" spans="1:22" x14ac:dyDescent="0.45">
      <c r="A30" s="4">
        <v>1.83</v>
      </c>
      <c r="B30" s="4">
        <v>15.9</v>
      </c>
      <c r="N30">
        <f t="shared" si="1"/>
        <v>2.88</v>
      </c>
      <c r="O30">
        <f t="shared" si="2"/>
        <v>1.9</v>
      </c>
      <c r="P30">
        <f t="shared" si="0"/>
        <v>7.85</v>
      </c>
      <c r="Q30" s="6">
        <f t="shared" si="4"/>
        <v>6.999999999999984E-2</v>
      </c>
      <c r="R30" s="2">
        <f t="shared" si="5"/>
        <v>1.2110447870981114</v>
      </c>
      <c r="S30" s="2">
        <f>'Etude équilibre'!$N$3*(P30-'Etude équilibre'!$N$8)</f>
        <v>37.542729409323336</v>
      </c>
      <c r="T30" s="2">
        <f>-('Etude équilibre'!$C$3+'Etude équilibre'!$C$4*$M$3)*COS(P30*PI()/180)</f>
        <v>-36.995468233024255</v>
      </c>
      <c r="U30" s="2">
        <f t="shared" si="3"/>
        <v>0.54726117629908089</v>
      </c>
      <c r="V30" s="2">
        <f t="shared" si="6"/>
        <v>0.45189177322700053</v>
      </c>
    </row>
    <row r="31" spans="1:22" x14ac:dyDescent="0.45">
      <c r="A31" s="4">
        <v>1.9</v>
      </c>
      <c r="B31" s="4">
        <v>16.45</v>
      </c>
      <c r="N31">
        <f t="shared" si="1"/>
        <v>2.95</v>
      </c>
      <c r="O31">
        <f t="shared" si="2"/>
        <v>1.9700000000000002</v>
      </c>
      <c r="P31">
        <f t="shared" si="0"/>
        <v>7.3</v>
      </c>
      <c r="Q31" s="6">
        <f t="shared" si="4"/>
        <v>7.0000000000000284E-2</v>
      </c>
      <c r="R31" s="2">
        <f t="shared" si="5"/>
        <v>-3.5618964326413836E-2</v>
      </c>
      <c r="S31" s="2">
        <f>'Etude équilibre'!$N$3*(P31-'Etude équilibre'!$N$8)</f>
        <v>37.768537939945908</v>
      </c>
      <c r="T31" s="2">
        <f>-('Etude équilibre'!$C$3+'Etude équilibre'!$C$4*$M$3)*COS(P31*PI()/180)</f>
        <v>-37.042725646987371</v>
      </c>
      <c r="U31" s="2">
        <f t="shared" si="3"/>
        <v>0.72581229295853689</v>
      </c>
      <c r="V31" s="2">
        <f t="shared" si="6"/>
        <v>-20.377130741566752</v>
      </c>
    </row>
    <row r="32" spans="1:22" x14ac:dyDescent="0.45">
      <c r="A32" s="4">
        <v>1.97</v>
      </c>
      <c r="B32" s="4">
        <v>16.670000000000002</v>
      </c>
      <c r="N32">
        <f t="shared" si="1"/>
        <v>3.02</v>
      </c>
      <c r="O32">
        <f t="shared" si="2"/>
        <v>2.04</v>
      </c>
      <c r="P32">
        <f t="shared" si="0"/>
        <v>6.74</v>
      </c>
      <c r="Q32" s="6">
        <f t="shared" si="4"/>
        <v>6.999999999999984E-2</v>
      </c>
      <c r="R32" s="2">
        <f t="shared" si="5"/>
        <v>0.42742757191697783</v>
      </c>
      <c r="S32" s="2">
        <f>'Etude équilibre'!$N$3*(P32-'Etude équilibre'!$N$8)</f>
        <v>37.998452080216168</v>
      </c>
      <c r="T32" s="2">
        <f>-('Etude équilibre'!$C$3+'Etude équilibre'!$C$4*$M$3)*COS(P32*PI()/180)</f>
        <v>-37.087335264415557</v>
      </c>
      <c r="U32" s="2">
        <f t="shared" si="3"/>
        <v>0.91111681580061088</v>
      </c>
      <c r="V32" s="2">
        <f t="shared" si="6"/>
        <v>2.1316285510415862</v>
      </c>
    </row>
    <row r="33" spans="1:22" x14ac:dyDescent="0.45">
      <c r="A33" s="4">
        <v>2.04</v>
      </c>
      <c r="B33" s="4">
        <v>16.79</v>
      </c>
      <c r="N33">
        <f t="shared" si="1"/>
        <v>3.09</v>
      </c>
      <c r="O33">
        <f t="shared" si="2"/>
        <v>2.11</v>
      </c>
      <c r="P33">
        <f t="shared" si="0"/>
        <v>6.3</v>
      </c>
      <c r="Q33" s="6">
        <f t="shared" si="4"/>
        <v>6.999999999999984E-2</v>
      </c>
      <c r="R33" s="2">
        <f t="shared" si="5"/>
        <v>1.1398068584452827</v>
      </c>
      <c r="S33" s="2">
        <f>'Etude équilibre'!$N$3*(P33-'Etude équilibre'!$N$8)</f>
        <v>38.17909890471423</v>
      </c>
      <c r="T33" s="2">
        <f>-('Etude équilibre'!$C$3+'Etude équilibre'!$C$4*$M$3)*COS(P33*PI()/180)</f>
        <v>-37.119900460982535</v>
      </c>
      <c r="U33" s="2">
        <f t="shared" si="3"/>
        <v>1.0591984437316952</v>
      </c>
      <c r="V33" s="2">
        <f t="shared" si="6"/>
        <v>0.92927888254371549</v>
      </c>
    </row>
    <row r="34" spans="1:22" x14ac:dyDescent="0.45">
      <c r="A34" s="4">
        <v>2.11</v>
      </c>
      <c r="B34" s="4">
        <v>16.559999999999999</v>
      </c>
      <c r="N34">
        <f t="shared" si="1"/>
        <v>3.16</v>
      </c>
      <c r="O34">
        <f t="shared" si="2"/>
        <v>2.1800000000000002</v>
      </c>
      <c r="P34">
        <f t="shared" si="0"/>
        <v>6.18</v>
      </c>
      <c r="Q34" s="6">
        <f t="shared" si="4"/>
        <v>7.0000000000000284E-2</v>
      </c>
      <c r="R34" s="2">
        <f t="shared" si="5"/>
        <v>3.5618964326420165E-2</v>
      </c>
      <c r="S34" s="2">
        <f>'Etude équilibre'!$N$3*(P34-'Etude équilibre'!$N$8)</f>
        <v>38.228366220486429</v>
      </c>
      <c r="T34" s="2">
        <f>-('Etude équilibre'!$C$3+'Etude équilibre'!$C$4*$M$3)*COS(P34*PI()/180)</f>
        <v>-37.128402030236941</v>
      </c>
      <c r="U34" s="2">
        <f t="shared" si="3"/>
        <v>1.0999641902494872</v>
      </c>
      <c r="V34" s="2">
        <f t="shared" si="6"/>
        <v>30.881419801237595</v>
      </c>
    </row>
    <row r="35" spans="1:22" x14ac:dyDescent="0.45">
      <c r="A35" s="4">
        <v>2.1800000000000002</v>
      </c>
      <c r="B35" s="4">
        <v>16.13</v>
      </c>
      <c r="N35">
        <f t="shared" si="1"/>
        <v>3.23</v>
      </c>
      <c r="O35">
        <f t="shared" si="2"/>
        <v>2.25</v>
      </c>
      <c r="P35">
        <f t="shared" ref="P35:P61" si="7">B50</f>
        <v>6.07</v>
      </c>
      <c r="Q35" s="6">
        <f t="shared" si="4"/>
        <v>6.999999999999984E-2</v>
      </c>
      <c r="R35" s="2">
        <f t="shared" si="5"/>
        <v>0.78361721518112715</v>
      </c>
      <c r="S35" s="2">
        <f>'Etude équilibre'!$N$3*(P35-'Etude équilibre'!$N$8)</f>
        <v>38.273527926610946</v>
      </c>
      <c r="T35" s="2">
        <f>-('Etude équilibre'!$C$3+'Etude équilibre'!$C$4*$M$3)*COS(P35*PI()/180)</f>
        <v>-37.136052065367359</v>
      </c>
      <c r="U35" s="2">
        <f t="shared" si="3"/>
        <v>1.1374758612435869</v>
      </c>
      <c r="V35" s="2">
        <f t="shared" si="6"/>
        <v>1.4515707914618339</v>
      </c>
    </row>
    <row r="36" spans="1:22" x14ac:dyDescent="0.45">
      <c r="A36" s="4">
        <v>2.25</v>
      </c>
      <c r="B36" s="4">
        <v>15.68</v>
      </c>
      <c r="N36">
        <f t="shared" si="1"/>
        <v>3.3</v>
      </c>
      <c r="O36">
        <f t="shared" si="2"/>
        <v>2.3199999999999998</v>
      </c>
      <c r="P36">
        <f t="shared" si="7"/>
        <v>6.18</v>
      </c>
      <c r="Q36" s="6">
        <f t="shared" si="4"/>
        <v>6.999999999999984E-2</v>
      </c>
      <c r="R36" s="2">
        <f t="shared" si="5"/>
        <v>3.5618964326420623E-2</v>
      </c>
      <c r="S36" s="2">
        <f>'Etude équilibre'!$N$3*(P36-'Etude équilibre'!$N$8)</f>
        <v>38.228366220486429</v>
      </c>
      <c r="T36" s="2">
        <f>-('Etude équilibre'!$C$3+'Etude équilibre'!$C$4*$M$3)*COS(P36*PI()/180)</f>
        <v>-37.128402030236941</v>
      </c>
      <c r="U36" s="2">
        <f t="shared" si="3"/>
        <v>1.0999641902494872</v>
      </c>
      <c r="V36" s="2">
        <f t="shared" si="6"/>
        <v>30.8814198012372</v>
      </c>
    </row>
    <row r="37" spans="1:22" x14ac:dyDescent="0.45">
      <c r="A37" s="4">
        <v>2.3199999999999998</v>
      </c>
      <c r="B37" s="4">
        <v>15.02</v>
      </c>
      <c r="N37">
        <f>A52</f>
        <v>3.37</v>
      </c>
      <c r="O37">
        <f t="shared" si="2"/>
        <v>2.39</v>
      </c>
      <c r="P37">
        <f t="shared" si="7"/>
        <v>6.3</v>
      </c>
      <c r="Q37" s="6">
        <f t="shared" si="4"/>
        <v>7.0000000000000284E-2</v>
      </c>
      <c r="R37" s="2">
        <f t="shared" si="5"/>
        <v>0.32057067893773089</v>
      </c>
      <c r="S37" s="2">
        <f>'Etude équilibre'!$N$3*(P37-'Etude équilibre'!$N$8)</f>
        <v>38.17909890471423</v>
      </c>
      <c r="T37" s="2">
        <f>-('Etude équilibre'!$C$3+'Etude équilibre'!$C$4*$M$3)*COS(P37*PI()/180)</f>
        <v>-37.119900460982535</v>
      </c>
      <c r="U37" s="2">
        <f t="shared" si="3"/>
        <v>1.0591984437316952</v>
      </c>
      <c r="V37" s="2">
        <f t="shared" si="6"/>
        <v>3.3041026934888165</v>
      </c>
    </row>
    <row r="38" spans="1:22" x14ac:dyDescent="0.45">
      <c r="A38" s="4">
        <v>2.39</v>
      </c>
      <c r="B38" s="4">
        <v>14.24</v>
      </c>
      <c r="N38">
        <f t="shared" si="1"/>
        <v>3.44</v>
      </c>
      <c r="O38">
        <f t="shared" si="2"/>
        <v>2.46</v>
      </c>
      <c r="P38">
        <f t="shared" si="7"/>
        <v>6.51</v>
      </c>
      <c r="Q38" s="6">
        <f t="shared" si="4"/>
        <v>6.999999999999984E-2</v>
      </c>
      <c r="R38" s="2">
        <f t="shared" si="5"/>
        <v>7.1237928652828589E-2</v>
      </c>
      <c r="S38" s="2">
        <f>'Etude équilibre'!$N$3*(P38-'Etude équilibre'!$N$8)</f>
        <v>38.092881102112884</v>
      </c>
      <c r="T38" s="2">
        <f>-('Etude équilibre'!$C$3+'Etude équilibre'!$C$4*$M$3)*COS(P38*PI()/180)</f>
        <v>-37.104630937455205</v>
      </c>
      <c r="U38" s="2">
        <f t="shared" si="3"/>
        <v>0.98825016465767845</v>
      </c>
      <c r="V38" s="2">
        <f t="shared" si="6"/>
        <v>13.872528066808675</v>
      </c>
    </row>
    <row r="39" spans="1:22" x14ac:dyDescent="0.45">
      <c r="A39" s="4">
        <v>2.46</v>
      </c>
      <c r="B39" s="4">
        <v>13.37</v>
      </c>
      <c r="N39">
        <f t="shared" si="1"/>
        <v>3.51</v>
      </c>
      <c r="O39">
        <f t="shared" si="2"/>
        <v>2.5299999999999998</v>
      </c>
      <c r="P39">
        <f t="shared" si="7"/>
        <v>6.74</v>
      </c>
      <c r="Q39" s="6">
        <f t="shared" si="4"/>
        <v>6.999999999999984E-2</v>
      </c>
      <c r="R39" s="2">
        <f t="shared" si="5"/>
        <v>0</v>
      </c>
      <c r="S39" s="2">
        <f>'Etude équilibre'!$N$3*(P39-'Etude équilibre'!$N$8)</f>
        <v>37.998452080216168</v>
      </c>
      <c r="T39" s="2">
        <f>-('Etude équilibre'!$C$3+'Etude équilibre'!$C$4*$M$3)*COS(P39*PI()/180)</f>
        <v>-37.087335264415557</v>
      </c>
      <c r="U39" s="2">
        <f t="shared" si="3"/>
        <v>0.91111681580061088</v>
      </c>
      <c r="V39" s="2" t="e">
        <f t="shared" si="6"/>
        <v>#DIV/0!</v>
      </c>
    </row>
    <row r="40" spans="1:22" x14ac:dyDescent="0.45">
      <c r="A40" s="4">
        <v>2.5299999999999998</v>
      </c>
      <c r="B40" s="4">
        <v>12.48</v>
      </c>
      <c r="N40">
        <f t="shared" si="1"/>
        <v>3.58</v>
      </c>
      <c r="O40">
        <f t="shared" si="2"/>
        <v>2.6</v>
      </c>
      <c r="P40">
        <f t="shared" si="7"/>
        <v>6.97</v>
      </c>
      <c r="Q40" s="6">
        <f t="shared" si="4"/>
        <v>7.0000000000000284E-2</v>
      </c>
      <c r="R40" s="2">
        <f t="shared" si="5"/>
        <v>0.35618964326414471</v>
      </c>
      <c r="S40" s="2">
        <f>'Etude équilibre'!$N$3*(P40-'Etude équilibre'!$N$8)</f>
        <v>37.904023058319453</v>
      </c>
      <c r="T40" s="2">
        <f>-('Etude équilibre'!$C$3+'Etude équilibre'!$C$4*$M$3)*COS(P40*PI()/180)</f>
        <v>-37.069441957159405</v>
      </c>
      <c r="U40" s="2">
        <f t="shared" si="3"/>
        <v>0.83458110116004747</v>
      </c>
      <c r="V40" s="2">
        <f t="shared" si="6"/>
        <v>2.3430807631347528</v>
      </c>
    </row>
    <row r="41" spans="1:22" x14ac:dyDescent="0.45">
      <c r="A41" s="4">
        <v>2.6</v>
      </c>
      <c r="B41" s="4">
        <v>11.49</v>
      </c>
      <c r="N41">
        <f t="shared" si="1"/>
        <v>3.65</v>
      </c>
      <c r="O41">
        <f t="shared" si="2"/>
        <v>2.67</v>
      </c>
      <c r="P41">
        <f t="shared" si="7"/>
        <v>7.3</v>
      </c>
      <c r="Q41" s="6">
        <f t="shared" si="4"/>
        <v>6.999999999999984E-2</v>
      </c>
      <c r="R41" s="2">
        <f t="shared" si="5"/>
        <v>-0.3918086075905699</v>
      </c>
      <c r="S41" s="2">
        <f>'Etude équilibre'!$N$3*(P41-'Etude équilibre'!$N$8)</f>
        <v>37.768537939945908</v>
      </c>
      <c r="T41" s="2">
        <f>-('Etude équilibre'!$C$3+'Etude équilibre'!$C$4*$M$3)*COS(P41*PI()/180)</f>
        <v>-37.042725646987371</v>
      </c>
      <c r="U41" s="2">
        <f t="shared" si="3"/>
        <v>0.72581229295853689</v>
      </c>
      <c r="V41" s="2">
        <f t="shared" si="6"/>
        <v>-1.8524664310514394</v>
      </c>
    </row>
    <row r="42" spans="1:22" x14ac:dyDescent="0.45">
      <c r="A42" s="4">
        <v>2.67</v>
      </c>
      <c r="B42" s="4">
        <v>10.5</v>
      </c>
      <c r="N42">
        <f t="shared" si="1"/>
        <v>3.72</v>
      </c>
      <c r="O42">
        <f t="shared" si="2"/>
        <v>2.74</v>
      </c>
      <c r="P42">
        <f t="shared" si="7"/>
        <v>7.52</v>
      </c>
      <c r="Q42" s="6">
        <f t="shared" si="4"/>
        <v>7.0000000000000284E-2</v>
      </c>
      <c r="R42" s="2">
        <f t="shared" si="5"/>
        <v>0.39180860759055858</v>
      </c>
      <c r="S42" s="2">
        <f>'Etude équilibre'!$N$3*(P42-'Etude équilibre'!$N$8)</f>
        <v>37.678214527696881</v>
      </c>
      <c r="T42" s="2">
        <f>-('Etude équilibre'!$C$3+'Etude équilibre'!$C$4*$M$3)*COS(P42*PI()/180)</f>
        <v>-37.024232045541446</v>
      </c>
      <c r="U42" s="2">
        <f t="shared" si="3"/>
        <v>0.65398248215543475</v>
      </c>
      <c r="V42" s="2">
        <f t="shared" si="6"/>
        <v>1.6691376082243932</v>
      </c>
    </row>
    <row r="43" spans="1:22" x14ac:dyDescent="0.45">
      <c r="A43" s="4">
        <v>2.74</v>
      </c>
      <c r="B43" s="4">
        <v>9.61</v>
      </c>
      <c r="N43">
        <f t="shared" si="1"/>
        <v>3.79</v>
      </c>
      <c r="O43">
        <f t="shared" si="2"/>
        <v>2.81</v>
      </c>
      <c r="P43">
        <f t="shared" si="7"/>
        <v>7.85</v>
      </c>
      <c r="Q43" s="6">
        <f t="shared" si="4"/>
        <v>6.999999999999984E-2</v>
      </c>
      <c r="R43" s="2">
        <f t="shared" si="5"/>
        <v>-0.39180860759056357</v>
      </c>
      <c r="S43" s="2">
        <f>'Etude équilibre'!$N$3*(P43-'Etude équilibre'!$N$8)</f>
        <v>37.542729409323336</v>
      </c>
      <c r="T43" s="2">
        <f>-('Etude équilibre'!$C$3+'Etude équilibre'!$C$4*$M$3)*COS(P43*PI()/180)</f>
        <v>-36.995468233024255</v>
      </c>
      <c r="U43" s="2">
        <f t="shared" si="3"/>
        <v>0.54726117629908089</v>
      </c>
      <c r="V43" s="2">
        <f t="shared" si="6"/>
        <v>-1.396756389974372</v>
      </c>
    </row>
    <row r="44" spans="1:22" x14ac:dyDescent="0.45">
      <c r="A44" s="4">
        <v>2.81</v>
      </c>
      <c r="B44" s="4">
        <v>8.74</v>
      </c>
      <c r="N44">
        <f t="shared" si="1"/>
        <v>3.86</v>
      </c>
      <c r="O44">
        <f t="shared" si="2"/>
        <v>2.88</v>
      </c>
      <c r="P44">
        <f t="shared" si="7"/>
        <v>8.07</v>
      </c>
      <c r="Q44" s="6">
        <f t="shared" si="4"/>
        <v>6.999999999999984E-2</v>
      </c>
      <c r="R44" s="2">
        <f t="shared" si="5"/>
        <v>0.35618964326415559</v>
      </c>
      <c r="S44" s="2">
        <f>'Etude équilibre'!$N$3*(P44-'Etude équilibre'!$N$8)</f>
        <v>37.452405997074301</v>
      </c>
      <c r="T44" s="2">
        <f>-('Etude équilibre'!$C$3+'Etude équilibre'!$C$4*$M$3)*COS(P44*PI()/180)</f>
        <v>-36.975610496745546</v>
      </c>
      <c r="U44" s="2">
        <f t="shared" si="3"/>
        <v>0.4767955003287554</v>
      </c>
      <c r="V44" s="2">
        <f t="shared" si="6"/>
        <v>1.3386001231236155</v>
      </c>
    </row>
    <row r="45" spans="1:22" x14ac:dyDescent="0.45">
      <c r="A45" s="4">
        <v>2.88</v>
      </c>
      <c r="B45" s="4">
        <v>7.85</v>
      </c>
      <c r="N45">
        <f t="shared" si="1"/>
        <v>3.93</v>
      </c>
      <c r="O45">
        <f t="shared" si="2"/>
        <v>2.95</v>
      </c>
      <c r="P45">
        <f t="shared" si="7"/>
        <v>8.39</v>
      </c>
      <c r="Q45" s="6">
        <f t="shared" si="4"/>
        <v>7.0000000000000284E-2</v>
      </c>
      <c r="R45" s="2">
        <f t="shared" si="5"/>
        <v>-0.71237928652830207</v>
      </c>
      <c r="S45" s="2">
        <f>'Etude équilibre'!$N$3*(P45-'Etude équilibre'!$N$8)</f>
        <v>37.321026488348437</v>
      </c>
      <c r="T45" s="2">
        <f>-('Etude équilibre'!$C$3+'Etude équilibre'!$C$4*$M$3)*COS(P45*PI()/180)</f>
        <v>-36.94575343990239</v>
      </c>
      <c r="U45" s="2">
        <f t="shared" si="3"/>
        <v>0.37527304844604714</v>
      </c>
      <c r="V45" s="2">
        <f t="shared" si="6"/>
        <v>-0.52678826510368781</v>
      </c>
    </row>
    <row r="46" spans="1:22" x14ac:dyDescent="0.45">
      <c r="A46" s="4">
        <v>2.95</v>
      </c>
      <c r="B46" s="4">
        <v>7.3</v>
      </c>
      <c r="N46">
        <f t="shared" si="1"/>
        <v>4</v>
      </c>
      <c r="O46">
        <f t="shared" si="2"/>
        <v>3.02</v>
      </c>
      <c r="P46">
        <f t="shared" si="7"/>
        <v>8.51</v>
      </c>
      <c r="Q46" s="6">
        <f t="shared" si="4"/>
        <v>6.999999999999984E-2</v>
      </c>
      <c r="R46" s="2">
        <f t="shared" si="5"/>
        <v>0.39180860759057623</v>
      </c>
      <c r="S46" s="2">
        <f>'Etude équilibre'!$N$3*(P46-'Etude équilibre'!$N$8)</f>
        <v>37.271759172576232</v>
      </c>
      <c r="T46" s="2">
        <f>-('Etude équilibre'!$C$3+'Etude équilibre'!$C$4*$M$3)*COS(P46*PI()/180)</f>
        <v>-36.934259879139312</v>
      </c>
      <c r="U46" s="2">
        <f t="shared" si="3"/>
        <v>0.33749929343692031</v>
      </c>
      <c r="V46" s="2">
        <f t="shared" si="6"/>
        <v>0.86138815456957263</v>
      </c>
    </row>
    <row r="47" spans="1:22" x14ac:dyDescent="0.45">
      <c r="A47" s="4">
        <v>3.02</v>
      </c>
      <c r="B47" s="4">
        <v>6.74</v>
      </c>
      <c r="N47">
        <f t="shared" si="1"/>
        <v>4.07</v>
      </c>
      <c r="O47">
        <f t="shared" si="2"/>
        <v>3.0900000000000003</v>
      </c>
      <c r="P47">
        <f t="shared" si="7"/>
        <v>8.74</v>
      </c>
      <c r="Q47" s="6">
        <f t="shared" si="4"/>
        <v>7.0000000000000284E-2</v>
      </c>
      <c r="R47" s="2">
        <f t="shared" si="5"/>
        <v>-0.46304653624338621</v>
      </c>
      <c r="S47" s="2">
        <f>'Etude équilibre'!$N$3*(P47-'Etude équilibre'!$N$8)</f>
        <v>37.177330150679524</v>
      </c>
      <c r="T47" s="2">
        <f>-('Etude équilibre'!$C$3+'Etude équilibre'!$C$4*$M$3)*COS(P47*PI()/180)</f>
        <v>-36.911777752699813</v>
      </c>
      <c r="U47" s="2">
        <f t="shared" si="3"/>
        <v>0.26555239797971097</v>
      </c>
      <c r="V47" s="2">
        <f t="shared" si="6"/>
        <v>-0.57348965426691256</v>
      </c>
    </row>
    <row r="48" spans="1:22" x14ac:dyDescent="0.45">
      <c r="A48" s="4">
        <v>3.09</v>
      </c>
      <c r="B48" s="4">
        <v>6.3</v>
      </c>
      <c r="N48">
        <f t="shared" si="1"/>
        <v>4.1399999999999997</v>
      </c>
      <c r="O48">
        <f t="shared" si="2"/>
        <v>3.1599999999999997</v>
      </c>
      <c r="P48">
        <f t="shared" si="7"/>
        <v>8.84</v>
      </c>
      <c r="Q48" s="6">
        <f t="shared" si="4"/>
        <v>6.9999999999999396E-2</v>
      </c>
      <c r="R48" s="2">
        <f t="shared" si="5"/>
        <v>7.1237928652842133E-2</v>
      </c>
      <c r="S48" s="2">
        <f>'Etude équilibre'!$N$3*(P48-'Etude équilibre'!$N$8)</f>
        <v>37.136274054202687</v>
      </c>
      <c r="T48" s="2">
        <f>-('Etude équilibre'!$C$3+'Etude équilibre'!$C$4*$M$3)*COS(P48*PI()/180)</f>
        <v>-36.901817368220691</v>
      </c>
      <c r="U48" s="2">
        <f t="shared" si="3"/>
        <v>0.23445668598199632</v>
      </c>
      <c r="V48" s="2">
        <f t="shared" si="6"/>
        <v>3.2911777534205768</v>
      </c>
    </row>
    <row r="49" spans="1:22" x14ac:dyDescent="0.45">
      <c r="A49" s="4">
        <v>3.16</v>
      </c>
      <c r="B49" s="4">
        <v>6.18</v>
      </c>
      <c r="N49">
        <f t="shared" si="1"/>
        <v>4.21</v>
      </c>
      <c r="O49">
        <f t="shared" si="2"/>
        <v>3.23</v>
      </c>
      <c r="P49">
        <f t="shared" si="7"/>
        <v>8.9600000000000009</v>
      </c>
      <c r="Q49" s="6">
        <f t="shared" si="4"/>
        <v>7.0000000000000284E-2</v>
      </c>
      <c r="R49" s="2">
        <f t="shared" si="5"/>
        <v>-0.42742757191697878</v>
      </c>
      <c r="S49" s="2">
        <f>'Etude équilibre'!$N$3*(P49-'Etude équilibre'!$N$8)</f>
        <v>37.087006738430489</v>
      </c>
      <c r="T49" s="2">
        <f>-('Etude équilibre'!$C$3+'Etude équilibre'!$C$4*$M$3)*COS(P49*PI()/180)</f>
        <v>-36.889716529217161</v>
      </c>
      <c r="U49" s="2">
        <f t="shared" si="3"/>
        <v>0.19729020921332818</v>
      </c>
      <c r="V49" s="2">
        <f t="shared" si="6"/>
        <v>-0.46157576669304984</v>
      </c>
    </row>
    <row r="50" spans="1:22" x14ac:dyDescent="0.45">
      <c r="A50" s="4">
        <v>3.23</v>
      </c>
      <c r="B50" s="4">
        <v>6.07</v>
      </c>
      <c r="N50">
        <f t="shared" si="1"/>
        <v>4.28</v>
      </c>
      <c r="O50">
        <f t="shared" si="2"/>
        <v>3.3000000000000003</v>
      </c>
      <c r="P50">
        <f t="shared" si="7"/>
        <v>8.9600000000000009</v>
      </c>
      <c r="Q50" s="6">
        <f t="shared" si="4"/>
        <v>7.0000000000000284E-2</v>
      </c>
      <c r="R50" s="2">
        <f t="shared" si="5"/>
        <v>0</v>
      </c>
      <c r="S50" s="2">
        <f>'Etude équilibre'!$N$3*(P50-'Etude équilibre'!$N$8)</f>
        <v>37.087006738430489</v>
      </c>
      <c r="T50" s="2">
        <f>-('Etude équilibre'!$C$3+'Etude équilibre'!$C$4*$M$3)*COS(P50*PI()/180)</f>
        <v>-36.889716529217161</v>
      </c>
      <c r="U50" s="2">
        <f t="shared" si="3"/>
        <v>0.19729020921332818</v>
      </c>
      <c r="V50" s="2" t="e">
        <f t="shared" si="6"/>
        <v>#DIV/0!</v>
      </c>
    </row>
    <row r="51" spans="1:22" x14ac:dyDescent="0.45">
      <c r="A51" s="4">
        <v>3.3</v>
      </c>
      <c r="B51" s="4">
        <v>6.18</v>
      </c>
      <c r="N51">
        <f t="shared" si="1"/>
        <v>4.3499999999999996</v>
      </c>
      <c r="O51">
        <f t="shared" si="2"/>
        <v>3.3699999999999997</v>
      </c>
      <c r="P51">
        <f t="shared" si="7"/>
        <v>8.9600000000000009</v>
      </c>
      <c r="Q51" s="6">
        <f t="shared" si="4"/>
        <v>6.9999999999999396E-2</v>
      </c>
      <c r="R51" s="2">
        <f t="shared" si="5"/>
        <v>0</v>
      </c>
      <c r="S51" s="2">
        <f>'Etude équilibre'!$N$3*(P51-'Etude équilibre'!$N$8)</f>
        <v>37.087006738430489</v>
      </c>
      <c r="T51" s="2">
        <f>-('Etude équilibre'!$C$3+'Etude équilibre'!$C$4*$M$3)*COS(P51*PI()/180)</f>
        <v>-36.889716529217161</v>
      </c>
      <c r="U51" s="2">
        <f t="shared" si="3"/>
        <v>0.19729020921332818</v>
      </c>
      <c r="V51" s="2" t="e">
        <f t="shared" si="6"/>
        <v>#DIV/0!</v>
      </c>
    </row>
    <row r="52" spans="1:22" x14ac:dyDescent="0.45">
      <c r="A52" s="4">
        <v>3.37</v>
      </c>
      <c r="B52" s="4">
        <v>6.3</v>
      </c>
      <c r="N52">
        <f t="shared" si="1"/>
        <v>4.42</v>
      </c>
      <c r="O52">
        <f t="shared" si="2"/>
        <v>3.44</v>
      </c>
      <c r="P52">
        <f t="shared" si="7"/>
        <v>8.9600000000000009</v>
      </c>
      <c r="Q52" s="6">
        <f t="shared" si="4"/>
        <v>7.0000000000000284E-2</v>
      </c>
      <c r="R52" s="2">
        <f t="shared" si="5"/>
        <v>0</v>
      </c>
      <c r="S52" s="2">
        <f>'Etude équilibre'!$N$3*(P52-'Etude équilibre'!$N$8)</f>
        <v>37.087006738430489</v>
      </c>
      <c r="T52" s="2">
        <f>-('Etude équilibre'!$C$3+'Etude équilibre'!$C$4*$M$3)*COS(P52*PI()/180)</f>
        <v>-36.889716529217161</v>
      </c>
      <c r="U52" s="2">
        <f t="shared" si="3"/>
        <v>0.19729020921332818</v>
      </c>
      <c r="V52" s="2" t="e">
        <f t="shared" si="6"/>
        <v>#DIV/0!</v>
      </c>
    </row>
    <row r="53" spans="1:22" x14ac:dyDescent="0.45">
      <c r="A53" s="4">
        <v>3.44</v>
      </c>
      <c r="B53" s="4">
        <v>6.51</v>
      </c>
      <c r="N53">
        <f t="shared" si="1"/>
        <v>4.49</v>
      </c>
      <c r="O53">
        <f t="shared" si="2"/>
        <v>3.5100000000000002</v>
      </c>
      <c r="P53">
        <f t="shared" si="7"/>
        <v>8.9600000000000009</v>
      </c>
      <c r="Q53" s="6">
        <f t="shared" si="4"/>
        <v>7.0000000000000284E-2</v>
      </c>
      <c r="R53" s="2">
        <f t="shared" si="5"/>
        <v>0</v>
      </c>
      <c r="S53" s="2">
        <f>'Etude équilibre'!$N$3*(P53-'Etude équilibre'!$N$8)</f>
        <v>37.087006738430489</v>
      </c>
      <c r="T53" s="2">
        <f>-('Etude équilibre'!$C$3+'Etude équilibre'!$C$4*$M$3)*COS(P53*PI()/180)</f>
        <v>-36.889716529217161</v>
      </c>
      <c r="U53" s="2">
        <f t="shared" si="3"/>
        <v>0.19729020921332818</v>
      </c>
      <c r="V53" s="2" t="e">
        <f t="shared" si="6"/>
        <v>#DIV/0!</v>
      </c>
    </row>
    <row r="54" spans="1:22" x14ac:dyDescent="0.45">
      <c r="A54" s="4">
        <v>3.51</v>
      </c>
      <c r="B54" s="4">
        <v>6.74</v>
      </c>
      <c r="N54">
        <f t="shared" si="1"/>
        <v>4.5599999999999996</v>
      </c>
      <c r="O54">
        <f t="shared" si="2"/>
        <v>3.5799999999999996</v>
      </c>
      <c r="P54">
        <f t="shared" si="7"/>
        <v>8.9600000000000009</v>
      </c>
      <c r="Q54" s="6">
        <f t="shared" si="4"/>
        <v>6.9999999999999396E-2</v>
      </c>
      <c r="R54" s="2">
        <f t="shared" si="5"/>
        <v>0.35618964326416008</v>
      </c>
      <c r="S54" s="2">
        <f>'Etude équilibre'!$N$3*(P54-'Etude équilibre'!$N$8)</f>
        <v>37.087006738430489</v>
      </c>
      <c r="T54" s="2">
        <f>-('Etude équilibre'!$C$3+'Etude équilibre'!$C$4*$M$3)*COS(P54*PI()/180)</f>
        <v>-36.889716529217161</v>
      </c>
      <c r="U54" s="2">
        <f t="shared" si="3"/>
        <v>0.19729020921332818</v>
      </c>
      <c r="V54" s="2">
        <f t="shared" si="6"/>
        <v>0.55389092003164253</v>
      </c>
    </row>
    <row r="55" spans="1:22" x14ac:dyDescent="0.45">
      <c r="A55" s="4">
        <v>3.58</v>
      </c>
      <c r="B55" s="4">
        <v>6.97</v>
      </c>
      <c r="N55">
        <f t="shared" si="1"/>
        <v>4.63</v>
      </c>
      <c r="O55">
        <f t="shared" si="2"/>
        <v>3.65</v>
      </c>
      <c r="P55">
        <f t="shared" si="7"/>
        <v>9.06</v>
      </c>
      <c r="Q55" s="6">
        <f t="shared" si="4"/>
        <v>7.0000000000000284E-2</v>
      </c>
      <c r="R55" s="2">
        <f t="shared" si="5"/>
        <v>-0.71237928652828941</v>
      </c>
      <c r="S55" s="2">
        <f>'Etude équilibre'!$N$3*(P55-'Etude équilibre'!$N$8)</f>
        <v>37.045950641953659</v>
      </c>
      <c r="T55" s="2">
        <f>-('Etude équilibre'!$C$3+'Etude équilibre'!$C$4*$M$3)*COS(P55*PI()/180)</f>
        <v>-36.879508884732509</v>
      </c>
      <c r="U55" s="2">
        <f t="shared" si="3"/>
        <v>0.16644175722115051</v>
      </c>
      <c r="V55" s="2">
        <f t="shared" si="6"/>
        <v>-0.23364205047607167</v>
      </c>
    </row>
    <row r="56" spans="1:22" x14ac:dyDescent="0.45">
      <c r="A56" s="4">
        <v>3.65</v>
      </c>
      <c r="B56" s="4">
        <v>7.3</v>
      </c>
      <c r="N56">
        <f t="shared" si="1"/>
        <v>4.7</v>
      </c>
      <c r="O56">
        <f t="shared" si="2"/>
        <v>3.72</v>
      </c>
      <c r="P56">
        <f t="shared" si="7"/>
        <v>8.9600000000000009</v>
      </c>
      <c r="Q56" s="6">
        <f t="shared" si="4"/>
        <v>7.0000000000000284E-2</v>
      </c>
      <c r="R56" s="2">
        <f t="shared" si="5"/>
        <v>0.35618964326415103</v>
      </c>
      <c r="S56" s="2">
        <f>'Etude équilibre'!$N$3*(P56-'Etude équilibre'!$N$8)</f>
        <v>37.087006738430489</v>
      </c>
      <c r="T56" s="2">
        <f>-('Etude équilibre'!$C$3+'Etude équilibre'!$C$4*$M$3)*COS(P56*PI()/180)</f>
        <v>-36.889716529217161</v>
      </c>
      <c r="U56" s="2">
        <f t="shared" si="3"/>
        <v>0.19729020921332818</v>
      </c>
      <c r="V56" s="2">
        <f t="shared" si="6"/>
        <v>0.55389092003165663</v>
      </c>
    </row>
    <row r="57" spans="1:22" x14ac:dyDescent="0.45">
      <c r="A57" s="4">
        <v>3.72</v>
      </c>
      <c r="B57" s="4">
        <v>7.52</v>
      </c>
      <c r="N57">
        <f t="shared" si="1"/>
        <v>4.7699999999999996</v>
      </c>
      <c r="O57">
        <f t="shared" si="2"/>
        <v>3.7899999999999996</v>
      </c>
      <c r="P57">
        <f t="shared" si="7"/>
        <v>8.9600000000000009</v>
      </c>
      <c r="Q57" s="6">
        <f t="shared" si="4"/>
        <v>6.9999999999999396E-2</v>
      </c>
      <c r="R57" s="2">
        <f t="shared" si="5"/>
        <v>0</v>
      </c>
      <c r="S57" s="2">
        <f>'Etude équilibre'!$N$3*(P57-'Etude équilibre'!$N$8)</f>
        <v>37.087006738430489</v>
      </c>
      <c r="T57" s="2">
        <f>-('Etude équilibre'!$C$3+'Etude équilibre'!$C$4*$M$3)*COS(P57*PI()/180)</f>
        <v>-36.889716529217161</v>
      </c>
      <c r="U57" s="2">
        <f t="shared" si="3"/>
        <v>0.19729020921332818</v>
      </c>
      <c r="V57" s="2" t="e">
        <f t="shared" si="6"/>
        <v>#DIV/0!</v>
      </c>
    </row>
    <row r="58" spans="1:22" x14ac:dyDescent="0.45">
      <c r="A58" s="4">
        <v>3.79</v>
      </c>
      <c r="B58" s="4">
        <v>7.85</v>
      </c>
      <c r="N58">
        <f t="shared" si="1"/>
        <v>4.84</v>
      </c>
      <c r="O58">
        <f t="shared" si="2"/>
        <v>3.86</v>
      </c>
      <c r="P58">
        <f t="shared" si="7"/>
        <v>8.9600000000000009</v>
      </c>
      <c r="Q58" s="6">
        <f t="shared" si="4"/>
        <v>7.0000000000000284E-2</v>
      </c>
      <c r="R58" s="2">
        <f t="shared" si="5"/>
        <v>0</v>
      </c>
      <c r="S58" s="2">
        <f>'Etude équilibre'!$N$3*(P58-'Etude équilibre'!$N$8)</f>
        <v>37.087006738430489</v>
      </c>
      <c r="T58" s="2">
        <f>-('Etude équilibre'!$C$3+'Etude équilibre'!$C$4*$M$3)*COS(P58*PI()/180)</f>
        <v>-36.889716529217161</v>
      </c>
      <c r="U58" s="2">
        <f t="shared" si="3"/>
        <v>0.19729020921332818</v>
      </c>
      <c r="V58" s="2" t="e">
        <f t="shared" si="6"/>
        <v>#DIV/0!</v>
      </c>
    </row>
    <row r="59" spans="1:22" x14ac:dyDescent="0.45">
      <c r="A59" s="4">
        <v>3.86</v>
      </c>
      <c r="B59" s="4">
        <v>8.07</v>
      </c>
      <c r="N59">
        <f t="shared" si="1"/>
        <v>4.91</v>
      </c>
      <c r="O59">
        <f t="shared" si="2"/>
        <v>3.93</v>
      </c>
      <c r="P59">
        <f t="shared" si="7"/>
        <v>8.9600000000000009</v>
      </c>
      <c r="Q59" s="6">
        <f t="shared" si="4"/>
        <v>7.0000000000000284E-2</v>
      </c>
      <c r="R59" s="2">
        <f t="shared" si="5"/>
        <v>0</v>
      </c>
      <c r="S59" s="2">
        <f>'Etude équilibre'!$N$3*(P59-'Etude équilibre'!$N$8)</f>
        <v>37.087006738430489</v>
      </c>
      <c r="T59" s="2">
        <f>-('Etude équilibre'!$C$3+'Etude équilibre'!$C$4*$M$3)*COS(P59*PI()/180)</f>
        <v>-36.889716529217161</v>
      </c>
      <c r="U59" s="2">
        <f t="shared" si="3"/>
        <v>0.19729020921332818</v>
      </c>
      <c r="V59" s="2" t="e">
        <f t="shared" si="6"/>
        <v>#DIV/0!</v>
      </c>
    </row>
    <row r="60" spans="1:22" x14ac:dyDescent="0.45">
      <c r="A60" s="4">
        <v>3.93</v>
      </c>
      <c r="B60" s="4">
        <v>8.39</v>
      </c>
      <c r="N60">
        <f>A75</f>
        <v>4.9800000000000004</v>
      </c>
      <c r="O60">
        <f t="shared" si="2"/>
        <v>4</v>
      </c>
      <c r="P60">
        <f t="shared" si="7"/>
        <v>8.9600000000000009</v>
      </c>
      <c r="Q60" s="6">
        <f t="shared" si="4"/>
        <v>7.0000000000000284E-2</v>
      </c>
      <c r="R60" s="2">
        <f t="shared" si="5"/>
        <v>0</v>
      </c>
      <c r="S60" s="2">
        <f>'Etude équilibre'!$N$3*(P60-'Etude équilibre'!$N$8)</f>
        <v>37.087006738430489</v>
      </c>
      <c r="T60" s="2">
        <f>-('Etude équilibre'!$C$3+'Etude équilibre'!$C$4*$M$3)*COS(P60*PI()/180)</f>
        <v>-36.889716529217161</v>
      </c>
      <c r="U60" s="2">
        <f t="shared" si="3"/>
        <v>0.19729020921332818</v>
      </c>
      <c r="V60" s="2" t="e">
        <f t="shared" si="6"/>
        <v>#DIV/0!</v>
      </c>
    </row>
    <row r="61" spans="1:22" x14ac:dyDescent="0.45">
      <c r="A61" s="4">
        <v>4</v>
      </c>
      <c r="B61" s="4">
        <v>8.51</v>
      </c>
      <c r="N61">
        <f>A76</f>
        <v>5.05</v>
      </c>
      <c r="O61">
        <f t="shared" si="2"/>
        <v>4.07</v>
      </c>
      <c r="P61">
        <f t="shared" si="7"/>
        <v>8.9600000000000009</v>
      </c>
      <c r="Q61" s="3"/>
      <c r="R61" s="3"/>
      <c r="S61" s="2">
        <f>'Etude équilibre'!$N$3*(P61-'Etude équilibre'!$N$8)</f>
        <v>37.087006738430489</v>
      </c>
      <c r="T61" s="2">
        <f>-('Etude équilibre'!$C$3+'Etude équilibre'!$C$4*$M$3)*COS(P61*PI()/180)</f>
        <v>-36.889716529217161</v>
      </c>
      <c r="U61" s="2">
        <f t="shared" si="3"/>
        <v>0.19729020921332818</v>
      </c>
      <c r="V61" s="5"/>
    </row>
    <row r="62" spans="1:22" x14ac:dyDescent="0.45">
      <c r="A62" s="4">
        <v>4.07</v>
      </c>
      <c r="B62" s="4">
        <v>8.74</v>
      </c>
      <c r="Q62" s="6"/>
      <c r="S62" s="2"/>
      <c r="T62" s="2"/>
      <c r="U62" s="2"/>
      <c r="V62" s="2"/>
    </row>
    <row r="63" spans="1:22" x14ac:dyDescent="0.45">
      <c r="A63" s="4">
        <v>4.1399999999999997</v>
      </c>
      <c r="B63" s="4">
        <v>8.84</v>
      </c>
      <c r="Q63" s="6"/>
      <c r="S63" s="2"/>
      <c r="T63" s="2"/>
      <c r="U63" s="2"/>
      <c r="V63" s="2"/>
    </row>
    <row r="64" spans="1:22" x14ac:dyDescent="0.45">
      <c r="A64" s="4">
        <v>4.21</v>
      </c>
      <c r="B64" s="4">
        <v>8.9600000000000009</v>
      </c>
      <c r="Q64" s="6"/>
      <c r="S64" s="2"/>
      <c r="T64" s="2"/>
      <c r="U64" s="2"/>
      <c r="V64" s="2"/>
    </row>
    <row r="65" spans="1:22" x14ac:dyDescent="0.45">
      <c r="A65" s="4">
        <v>4.28</v>
      </c>
      <c r="B65" s="4">
        <v>8.9600000000000009</v>
      </c>
      <c r="Q65" s="6"/>
      <c r="S65" s="2"/>
      <c r="T65" s="2"/>
      <c r="U65" s="2"/>
      <c r="V65" s="2"/>
    </row>
    <row r="66" spans="1:22" x14ac:dyDescent="0.45">
      <c r="A66" s="4">
        <v>4.3499999999999996</v>
      </c>
      <c r="B66" s="4">
        <v>8.9600000000000009</v>
      </c>
      <c r="Q66" s="6"/>
      <c r="S66" s="2"/>
      <c r="T66" s="2"/>
      <c r="U66" s="2"/>
      <c r="V66" s="2"/>
    </row>
    <row r="67" spans="1:22" x14ac:dyDescent="0.45">
      <c r="A67" s="4">
        <v>4.42</v>
      </c>
      <c r="B67" s="4">
        <v>8.9600000000000009</v>
      </c>
      <c r="Q67" s="6"/>
      <c r="S67" s="2"/>
      <c r="T67" s="2"/>
      <c r="U67" s="2"/>
      <c r="V67" s="2"/>
    </row>
    <row r="68" spans="1:22" x14ac:dyDescent="0.45">
      <c r="A68" s="4">
        <v>4.49</v>
      </c>
      <c r="B68" s="4">
        <v>8.9600000000000009</v>
      </c>
      <c r="Q68" s="6"/>
      <c r="S68" s="2"/>
      <c r="T68" s="2"/>
      <c r="U68" s="2"/>
      <c r="V68" s="2"/>
    </row>
    <row r="69" spans="1:22" x14ac:dyDescent="0.45">
      <c r="A69" s="4">
        <v>4.5599999999999996</v>
      </c>
      <c r="B69" s="4">
        <v>8.9600000000000009</v>
      </c>
      <c r="Q69" s="6"/>
      <c r="S69" s="2"/>
      <c r="T69" s="2"/>
      <c r="U69" s="2"/>
      <c r="V69" s="2"/>
    </row>
    <row r="70" spans="1:22" x14ac:dyDescent="0.45">
      <c r="A70" s="4">
        <v>4.63</v>
      </c>
      <c r="B70" s="4">
        <v>9.06</v>
      </c>
      <c r="Q70" s="6"/>
      <c r="S70" s="2"/>
      <c r="T70" s="2"/>
      <c r="U70" s="2"/>
      <c r="V70" s="2"/>
    </row>
    <row r="71" spans="1:22" x14ac:dyDescent="0.45">
      <c r="A71" s="4">
        <v>4.7</v>
      </c>
      <c r="B71" s="4">
        <v>8.9600000000000009</v>
      </c>
      <c r="Q71" s="6"/>
      <c r="S71" s="2"/>
      <c r="T71" s="2"/>
      <c r="U71" s="2"/>
      <c r="V71" s="2"/>
    </row>
    <row r="72" spans="1:22" x14ac:dyDescent="0.45">
      <c r="A72" s="4">
        <v>4.7699999999999996</v>
      </c>
      <c r="B72" s="4">
        <v>8.9600000000000009</v>
      </c>
      <c r="Q72" s="6"/>
      <c r="S72" s="2"/>
      <c r="T72" s="2"/>
      <c r="U72" s="2"/>
      <c r="V72" s="2"/>
    </row>
    <row r="73" spans="1:22" x14ac:dyDescent="0.45">
      <c r="A73" s="4">
        <v>4.84</v>
      </c>
      <c r="B73" s="4">
        <v>8.9600000000000009</v>
      </c>
      <c r="Q73" s="6"/>
      <c r="S73" s="2"/>
      <c r="T73" s="2"/>
      <c r="U73" s="2"/>
      <c r="V73" s="2"/>
    </row>
    <row r="74" spans="1:22" x14ac:dyDescent="0.45">
      <c r="A74" s="4">
        <v>4.91</v>
      </c>
      <c r="B74" s="4">
        <v>8.9600000000000009</v>
      </c>
      <c r="Q74" s="6"/>
      <c r="S74" s="2"/>
      <c r="T74" s="2"/>
      <c r="U74" s="2"/>
      <c r="V74" s="2"/>
    </row>
    <row r="75" spans="1:22" x14ac:dyDescent="0.45">
      <c r="A75" s="4">
        <v>4.9800000000000004</v>
      </c>
      <c r="B75" s="4">
        <v>8.9600000000000009</v>
      </c>
      <c r="Q75" s="6"/>
      <c r="S75" s="2"/>
      <c r="T75" s="2"/>
      <c r="U75" s="2"/>
      <c r="V75" s="2"/>
    </row>
    <row r="76" spans="1:22" x14ac:dyDescent="0.45">
      <c r="A76" s="4">
        <v>5.05</v>
      </c>
      <c r="B76" s="4">
        <v>8.9600000000000009</v>
      </c>
      <c r="Q76" s="6"/>
      <c r="S76" s="2"/>
      <c r="T76" s="2"/>
      <c r="U76" s="2"/>
      <c r="V76" s="2"/>
    </row>
    <row r="77" spans="1:22" x14ac:dyDescent="0.45">
      <c r="A77">
        <v>5.12</v>
      </c>
      <c r="B77">
        <v>8.9600000000000009</v>
      </c>
      <c r="Q77" s="6"/>
      <c r="S77" s="2"/>
      <c r="T77" s="2"/>
      <c r="U77" s="2"/>
      <c r="V77" s="2"/>
    </row>
    <row r="78" spans="1:22" x14ac:dyDescent="0.45">
      <c r="A78">
        <v>5.19</v>
      </c>
      <c r="B78">
        <v>8.9600000000000009</v>
      </c>
      <c r="Q78" s="6"/>
      <c r="S78" s="2"/>
      <c r="T78" s="2"/>
      <c r="U78" s="2"/>
    </row>
    <row r="79" spans="1:22" x14ac:dyDescent="0.45">
      <c r="A79">
        <v>5.26</v>
      </c>
      <c r="B79">
        <v>8.9600000000000009</v>
      </c>
    </row>
    <row r="80" spans="1:22" x14ac:dyDescent="0.45">
      <c r="A80">
        <v>5.33</v>
      </c>
      <c r="B80">
        <v>8.9600000000000009</v>
      </c>
    </row>
    <row r="81" spans="1:2" x14ac:dyDescent="0.45">
      <c r="A81">
        <v>5.4</v>
      </c>
      <c r="B81">
        <v>8.07</v>
      </c>
    </row>
    <row r="82" spans="1:2" x14ac:dyDescent="0.45">
      <c r="A82">
        <v>5.47</v>
      </c>
      <c r="B82">
        <v>6.51</v>
      </c>
    </row>
    <row r="83" spans="1:2" x14ac:dyDescent="0.45">
      <c r="A83">
        <v>5.54</v>
      </c>
      <c r="B83">
        <v>4.42</v>
      </c>
    </row>
    <row r="84" spans="1:2" x14ac:dyDescent="0.45">
      <c r="A84">
        <v>5.61</v>
      </c>
      <c r="B84">
        <v>2.4300000000000002</v>
      </c>
    </row>
    <row r="85" spans="1:2" x14ac:dyDescent="0.45">
      <c r="A85">
        <v>5.68</v>
      </c>
      <c r="B85">
        <v>0.89</v>
      </c>
    </row>
    <row r="86" spans="1:2" x14ac:dyDescent="0.45">
      <c r="A86">
        <v>5.75</v>
      </c>
      <c r="B86">
        <v>0</v>
      </c>
    </row>
    <row r="87" spans="1:2" x14ac:dyDescent="0.45">
      <c r="A87">
        <v>5.82</v>
      </c>
      <c r="B87">
        <v>-0.55000000000000004</v>
      </c>
    </row>
    <row r="88" spans="1:2" x14ac:dyDescent="0.45">
      <c r="A88">
        <v>5.89</v>
      </c>
      <c r="B88">
        <v>-0.99</v>
      </c>
    </row>
    <row r="89" spans="1:2" x14ac:dyDescent="0.45">
      <c r="A89">
        <v>5.96</v>
      </c>
      <c r="B89">
        <v>-1.32</v>
      </c>
    </row>
    <row r="90" spans="1:2" x14ac:dyDescent="0.45">
      <c r="A90">
        <v>6.03</v>
      </c>
      <c r="B90">
        <v>-1.66</v>
      </c>
    </row>
    <row r="91" spans="1:2" x14ac:dyDescent="0.45">
      <c r="A91">
        <v>6.1</v>
      </c>
      <c r="B91">
        <v>-2.1</v>
      </c>
    </row>
    <row r="92" spans="1:2" x14ac:dyDescent="0.45">
      <c r="A92">
        <v>6.17</v>
      </c>
      <c r="B92">
        <v>-2.5299999999999998</v>
      </c>
    </row>
    <row r="93" spans="1:2" x14ac:dyDescent="0.45">
      <c r="A93">
        <v>6.24</v>
      </c>
      <c r="B93">
        <v>-2.75</v>
      </c>
    </row>
    <row r="94" spans="1:2" x14ac:dyDescent="0.45">
      <c r="A94">
        <v>6.31</v>
      </c>
      <c r="B94">
        <v>-2.87</v>
      </c>
    </row>
    <row r="95" spans="1:2" x14ac:dyDescent="0.45">
      <c r="A95">
        <v>6.38</v>
      </c>
      <c r="B95">
        <v>-2.75</v>
      </c>
    </row>
    <row r="96" spans="1:2" x14ac:dyDescent="0.45">
      <c r="A96">
        <v>6.45</v>
      </c>
      <c r="B96">
        <v>-2.75</v>
      </c>
    </row>
    <row r="97" spans="1:2" x14ac:dyDescent="0.45">
      <c r="A97">
        <v>6.52</v>
      </c>
      <c r="B97">
        <v>-2.75</v>
      </c>
    </row>
    <row r="98" spans="1:2" x14ac:dyDescent="0.45">
      <c r="A98">
        <v>6.59</v>
      </c>
      <c r="B98">
        <v>-2.75</v>
      </c>
    </row>
    <row r="99" spans="1:2" x14ac:dyDescent="0.45">
      <c r="A99">
        <v>6.66</v>
      </c>
      <c r="B99">
        <v>-2.87</v>
      </c>
    </row>
    <row r="100" spans="1:2" x14ac:dyDescent="0.45">
      <c r="A100">
        <v>6.73</v>
      </c>
      <c r="B100">
        <v>-2.75</v>
      </c>
    </row>
    <row r="101" spans="1:2" x14ac:dyDescent="0.45">
      <c r="A101">
        <v>6.8</v>
      </c>
      <c r="B101">
        <v>-2.31</v>
      </c>
    </row>
    <row r="102" spans="1:2" x14ac:dyDescent="0.45">
      <c r="A102">
        <v>6.87</v>
      </c>
      <c r="B102">
        <v>-1.43</v>
      </c>
    </row>
    <row r="103" spans="1:2" x14ac:dyDescent="0.45">
      <c r="A103">
        <v>6.94</v>
      </c>
      <c r="B103">
        <v>-0.32</v>
      </c>
    </row>
    <row r="104" spans="1:2" x14ac:dyDescent="0.45">
      <c r="A104">
        <v>7.01</v>
      </c>
      <c r="B104">
        <v>1.22</v>
      </c>
    </row>
    <row r="105" spans="1:2" x14ac:dyDescent="0.45">
      <c r="A105">
        <v>7.08</v>
      </c>
      <c r="B105">
        <v>2.97</v>
      </c>
    </row>
    <row r="106" spans="1:2" x14ac:dyDescent="0.45">
      <c r="A106">
        <v>7.16</v>
      </c>
      <c r="B106">
        <v>4.8600000000000003</v>
      </c>
    </row>
    <row r="107" spans="1:2" x14ac:dyDescent="0.45">
      <c r="A107">
        <v>7.23</v>
      </c>
      <c r="B107">
        <v>6.84</v>
      </c>
    </row>
    <row r="108" spans="1:2" x14ac:dyDescent="0.45">
      <c r="A108">
        <v>7.3</v>
      </c>
      <c r="B108">
        <v>8.6199999999999992</v>
      </c>
    </row>
    <row r="109" spans="1:2" x14ac:dyDescent="0.45">
      <c r="A109">
        <v>7.37</v>
      </c>
      <c r="B109">
        <v>10.6</v>
      </c>
    </row>
    <row r="110" spans="1:2" x14ac:dyDescent="0.45">
      <c r="A110">
        <v>7.44</v>
      </c>
      <c r="B110">
        <v>12.26</v>
      </c>
    </row>
    <row r="111" spans="1:2" x14ac:dyDescent="0.45">
      <c r="A111">
        <v>7.51</v>
      </c>
      <c r="B111">
        <v>13.91</v>
      </c>
    </row>
    <row r="112" spans="1:2" x14ac:dyDescent="0.45">
      <c r="A112">
        <v>7.58</v>
      </c>
      <c r="B112">
        <v>15.24</v>
      </c>
    </row>
    <row r="113" spans="1:2" x14ac:dyDescent="0.45">
      <c r="A113">
        <v>7.65</v>
      </c>
      <c r="B113">
        <v>16.239999999999998</v>
      </c>
    </row>
    <row r="114" spans="1:2" x14ac:dyDescent="0.45">
      <c r="A114">
        <v>7.72</v>
      </c>
      <c r="B114">
        <v>17.12</v>
      </c>
    </row>
    <row r="115" spans="1:2" x14ac:dyDescent="0.45">
      <c r="A115">
        <v>7.79</v>
      </c>
      <c r="B115">
        <v>17.559999999999999</v>
      </c>
    </row>
    <row r="116" spans="1:2" x14ac:dyDescent="0.45">
      <c r="A116">
        <v>7.86</v>
      </c>
      <c r="B116">
        <v>17.670000000000002</v>
      </c>
    </row>
    <row r="117" spans="1:2" x14ac:dyDescent="0.45">
      <c r="A117">
        <v>7.93</v>
      </c>
      <c r="B117">
        <v>17.78</v>
      </c>
    </row>
    <row r="118" spans="1:2" x14ac:dyDescent="0.45">
      <c r="A118">
        <v>8</v>
      </c>
      <c r="B118">
        <v>17.440000000000001</v>
      </c>
    </row>
    <row r="119" spans="1:2" x14ac:dyDescent="0.45">
      <c r="A119">
        <v>8.07</v>
      </c>
      <c r="B119">
        <v>16.899999999999999</v>
      </c>
    </row>
    <row r="120" spans="1:2" x14ac:dyDescent="0.45">
      <c r="A120">
        <v>8.14</v>
      </c>
      <c r="B120">
        <v>16.239999999999998</v>
      </c>
    </row>
    <row r="121" spans="1:2" x14ac:dyDescent="0.45">
      <c r="A121">
        <v>8.2100000000000009</v>
      </c>
      <c r="B121">
        <v>15.45</v>
      </c>
    </row>
    <row r="122" spans="1:2" x14ac:dyDescent="0.45">
      <c r="A122">
        <v>8.2799999999999994</v>
      </c>
      <c r="B122">
        <v>14.47</v>
      </c>
    </row>
    <row r="123" spans="1:2" x14ac:dyDescent="0.45">
      <c r="A123">
        <v>8.35</v>
      </c>
      <c r="B123">
        <v>13.47</v>
      </c>
    </row>
    <row r="124" spans="1:2" x14ac:dyDescent="0.45">
      <c r="A124">
        <v>8.42</v>
      </c>
      <c r="B124">
        <v>12.37</v>
      </c>
    </row>
    <row r="125" spans="1:2" x14ac:dyDescent="0.45">
      <c r="A125">
        <v>8.49</v>
      </c>
      <c r="B125">
        <v>11.16</v>
      </c>
    </row>
    <row r="126" spans="1:2" x14ac:dyDescent="0.45">
      <c r="A126">
        <v>8.56</v>
      </c>
      <c r="B126">
        <v>10.050000000000001</v>
      </c>
    </row>
    <row r="127" spans="1:2" x14ac:dyDescent="0.45">
      <c r="A127">
        <v>8.6300000000000008</v>
      </c>
      <c r="B127">
        <v>9.06</v>
      </c>
    </row>
    <row r="128" spans="1:2" x14ac:dyDescent="0.45">
      <c r="A128">
        <v>8.6999999999999993</v>
      </c>
      <c r="B128">
        <v>7.97</v>
      </c>
    </row>
    <row r="129" spans="1:2" x14ac:dyDescent="0.45">
      <c r="A129">
        <v>8.77</v>
      </c>
      <c r="B129">
        <v>7.19</v>
      </c>
    </row>
    <row r="130" spans="1:2" x14ac:dyDescent="0.45">
      <c r="A130">
        <v>8.84</v>
      </c>
      <c r="B130">
        <v>6.3</v>
      </c>
    </row>
    <row r="131" spans="1:2" x14ac:dyDescent="0.45">
      <c r="A131">
        <v>8.91</v>
      </c>
      <c r="B131">
        <v>5.74</v>
      </c>
    </row>
    <row r="132" spans="1:2" x14ac:dyDescent="0.45">
      <c r="A132">
        <v>8.98</v>
      </c>
      <c r="B132">
        <v>5.41</v>
      </c>
    </row>
    <row r="133" spans="1:2" x14ac:dyDescent="0.45">
      <c r="A133">
        <v>9.0500000000000007</v>
      </c>
      <c r="B133">
        <v>5.19</v>
      </c>
    </row>
    <row r="134" spans="1:2" x14ac:dyDescent="0.45">
      <c r="A134">
        <v>9.1199999999999992</v>
      </c>
      <c r="B134">
        <v>5.08</v>
      </c>
    </row>
    <row r="135" spans="1:2" x14ac:dyDescent="0.45">
      <c r="A135">
        <v>9.19</v>
      </c>
      <c r="B135">
        <v>5.3</v>
      </c>
    </row>
    <row r="136" spans="1:2" x14ac:dyDescent="0.45">
      <c r="A136">
        <v>9.26</v>
      </c>
      <c r="B136">
        <v>5.53</v>
      </c>
    </row>
    <row r="137" spans="1:2" x14ac:dyDescent="0.45">
      <c r="A137">
        <v>9.33</v>
      </c>
      <c r="B137">
        <v>5.85</v>
      </c>
    </row>
    <row r="138" spans="1:2" x14ac:dyDescent="0.45">
      <c r="A138">
        <v>9.4</v>
      </c>
      <c r="B138">
        <v>6.18</v>
      </c>
    </row>
    <row r="139" spans="1:2" x14ac:dyDescent="0.45">
      <c r="A139">
        <v>9.4700000000000006</v>
      </c>
      <c r="B139">
        <v>6.62</v>
      </c>
    </row>
    <row r="140" spans="1:2" x14ac:dyDescent="0.45">
      <c r="A140">
        <v>9.5399999999999991</v>
      </c>
      <c r="B140">
        <v>7.08</v>
      </c>
    </row>
    <row r="141" spans="1:2" x14ac:dyDescent="0.45">
      <c r="A141">
        <v>9.61</v>
      </c>
      <c r="B141">
        <v>7.62</v>
      </c>
    </row>
    <row r="142" spans="1:2" x14ac:dyDescent="0.45">
      <c r="A142">
        <v>9.68</v>
      </c>
      <c r="B142">
        <v>8.07</v>
      </c>
    </row>
    <row r="143" spans="1:2" x14ac:dyDescent="0.45">
      <c r="A143">
        <v>9.75</v>
      </c>
      <c r="B143">
        <v>8.39</v>
      </c>
    </row>
    <row r="144" spans="1:2" x14ac:dyDescent="0.45">
      <c r="A144">
        <v>9.82</v>
      </c>
      <c r="B144">
        <v>8.84</v>
      </c>
    </row>
    <row r="145" spans="1:2" x14ac:dyDescent="0.45">
      <c r="A145">
        <v>9.89</v>
      </c>
      <c r="B145">
        <v>9.18</v>
      </c>
    </row>
    <row r="146" spans="1:2" x14ac:dyDescent="0.45">
      <c r="A146">
        <v>9.9600000000000009</v>
      </c>
      <c r="B146">
        <v>9.51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selection activeCell="Q1" sqref="Q1:Q1048576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50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-2.97</v>
      </c>
      <c r="M3">
        <f>M2/100</f>
        <v>0.5</v>
      </c>
      <c r="N3">
        <f>A7</f>
        <v>0.21</v>
      </c>
      <c r="O3">
        <f>N3-$N$3</f>
        <v>0</v>
      </c>
      <c r="P3">
        <f t="shared" ref="P3:P43" si="0">B7</f>
        <v>-1.43</v>
      </c>
      <c r="Q3" s="3"/>
      <c r="R3" s="3"/>
      <c r="S3" s="2">
        <f>'Etude équilibre'!$N$3*(P3-'Etude équilibre'!$N$8)</f>
        <v>41.352735162373364</v>
      </c>
      <c r="T3" s="2">
        <f>-('Etude équilibre'!$C$3+'Etude équilibre'!$C$4*$M$3)*COS(P3*PI()/180)</f>
        <v>-38.591540992902218</v>
      </c>
      <c r="U3" s="2">
        <f>S3+T3</f>
        <v>2.7611941694711462</v>
      </c>
      <c r="V3" s="5"/>
    </row>
    <row r="4" spans="1:22" x14ac:dyDescent="0.45">
      <c r="A4">
        <v>0</v>
      </c>
      <c r="B4">
        <v>-2.97</v>
      </c>
      <c r="N4">
        <f t="shared" ref="N4:N43" si="1">A8</f>
        <v>0.28000000000000003</v>
      </c>
      <c r="O4">
        <f t="shared" ref="O4:O43" si="2">N4-$N$3</f>
        <v>7.0000000000000034E-2</v>
      </c>
      <c r="P4">
        <f t="shared" si="0"/>
        <v>-0.66</v>
      </c>
      <c r="Q4" s="6">
        <f t="shared" ref="Q4:Q42" si="3">N4-N3</f>
        <v>7.0000000000000034E-2</v>
      </c>
      <c r="R4" s="2">
        <f t="shared" ref="R4:R42" si="4">(P3+P5-2*P4)*(PI()/180)/Q4^2</f>
        <v>1.5672344303622541</v>
      </c>
      <c r="S4" s="2">
        <f>'Etude équilibre'!$N$3*(P4-'Etude équilibre'!$N$8)</f>
        <v>41.036603219501757</v>
      </c>
      <c r="T4" s="2">
        <f>-('Etude équilibre'!$C$3+'Etude équilibre'!$C$4*$M$3)*COS(P4*PI()/180)</f>
        <v>-38.601002532312762</v>
      </c>
      <c r="U4" s="2">
        <f t="shared" ref="U4:U43" si="5">S4+T4</f>
        <v>2.4356006871889946</v>
      </c>
      <c r="V4" s="2">
        <f>U4/R4</f>
        <v>1.5540755358635303</v>
      </c>
    </row>
    <row r="5" spans="1:22" x14ac:dyDescent="0.45">
      <c r="A5">
        <v>7.0000000000000007E-2</v>
      </c>
      <c r="B5">
        <v>-2.75</v>
      </c>
      <c r="N5">
        <f t="shared" si="1"/>
        <v>0.35</v>
      </c>
      <c r="O5">
        <f t="shared" si="2"/>
        <v>0.13999999999999999</v>
      </c>
      <c r="P5">
        <f t="shared" si="0"/>
        <v>0.55000000000000004</v>
      </c>
      <c r="Q5" s="6">
        <f t="shared" si="3"/>
        <v>6.9999999999999951E-2</v>
      </c>
      <c r="R5" s="2">
        <f t="shared" si="4"/>
        <v>-0.35618964326415015</v>
      </c>
      <c r="S5" s="2">
        <f>'Etude équilibre'!$N$3*(P5-'Etude équilibre'!$N$8)</f>
        <v>40.539824452132088</v>
      </c>
      <c r="T5" s="2">
        <f>-('Etude équilibre'!$C$3+'Etude équilibre'!$C$4*$M$3)*COS(P5*PI()/180)</f>
        <v>-38.601785100260464</v>
      </c>
      <c r="U5" s="2">
        <f t="shared" si="5"/>
        <v>1.9380393518716232</v>
      </c>
      <c r="V5" s="2">
        <f t="shared" ref="V5:V42" si="6">U5/R5</f>
        <v>-5.4410322942331417</v>
      </c>
    </row>
    <row r="6" spans="1:22" x14ac:dyDescent="0.45">
      <c r="A6">
        <v>0.14000000000000001</v>
      </c>
      <c r="B6">
        <v>-2.2000000000000002</v>
      </c>
      <c r="N6">
        <f t="shared" si="1"/>
        <v>0.42</v>
      </c>
      <c r="O6">
        <f t="shared" si="2"/>
        <v>0.21</v>
      </c>
      <c r="P6">
        <f t="shared" si="0"/>
        <v>1.66</v>
      </c>
      <c r="Q6" s="6">
        <f t="shared" si="3"/>
        <v>7.0000000000000007E-2</v>
      </c>
      <c r="R6" s="2">
        <f t="shared" si="4"/>
        <v>0.3918086075905633</v>
      </c>
      <c r="S6" s="2">
        <f>'Etude équilibre'!$N$3*(P6-'Etude équilibre'!$N$8)</f>
        <v>40.084101781239248</v>
      </c>
      <c r="T6" s="2">
        <f>-('Etude équilibre'!$C$3+'Etude équilibre'!$C$4*$M$3)*COS(P6*PI()/180)</f>
        <v>-38.587362828456769</v>
      </c>
      <c r="U6" s="2">
        <f t="shared" si="5"/>
        <v>1.4967389527824793</v>
      </c>
      <c r="V6" s="2">
        <f t="shared" si="6"/>
        <v>3.8200767512146108</v>
      </c>
    </row>
    <row r="7" spans="1:22" x14ac:dyDescent="0.45">
      <c r="A7" s="4">
        <v>0.21</v>
      </c>
      <c r="B7" s="4">
        <v>-1.43</v>
      </c>
      <c r="N7">
        <f t="shared" si="1"/>
        <v>0.49</v>
      </c>
      <c r="O7">
        <f t="shared" si="2"/>
        <v>0.28000000000000003</v>
      </c>
      <c r="P7">
        <f t="shared" si="0"/>
        <v>2.88</v>
      </c>
      <c r="Q7" s="6">
        <f t="shared" si="3"/>
        <v>7.0000000000000007E-2</v>
      </c>
      <c r="R7" s="2">
        <f t="shared" si="4"/>
        <v>-3.5618964326414121E-2</v>
      </c>
      <c r="S7" s="2">
        <f>'Etude équilibre'!$N$3*(P7-'Etude équilibre'!$N$8)</f>
        <v>39.583217404221898</v>
      </c>
      <c r="T7" s="2">
        <f>-('Etude équilibre'!$C$3+'Etude équilibre'!$C$4*$M$3)*COS(P7*PI()/180)</f>
        <v>-38.554805707350319</v>
      </c>
      <c r="U7" s="2">
        <f t="shared" si="5"/>
        <v>1.0284116968715793</v>
      </c>
      <c r="V7" s="2">
        <f t="shared" si="6"/>
        <v>-28.872588417988762</v>
      </c>
    </row>
    <row r="8" spans="1:22" x14ac:dyDescent="0.45">
      <c r="A8" s="4">
        <v>0.28000000000000003</v>
      </c>
      <c r="B8" s="4">
        <v>-0.66</v>
      </c>
      <c r="N8">
        <f t="shared" si="1"/>
        <v>0.56000000000000005</v>
      </c>
      <c r="O8">
        <f t="shared" si="2"/>
        <v>0.35000000000000009</v>
      </c>
      <c r="P8">
        <f t="shared" si="0"/>
        <v>4.09</v>
      </c>
      <c r="Q8" s="6">
        <f t="shared" si="3"/>
        <v>7.0000000000000062E-2</v>
      </c>
      <c r="R8" s="2">
        <f t="shared" si="4"/>
        <v>0</v>
      </c>
      <c r="S8" s="2">
        <f>'Etude équilibre'!$N$3*(P8-'Etude équilibre'!$N$8)</f>
        <v>39.086438636852222</v>
      </c>
      <c r="T8" s="2">
        <f>-('Etude équilibre'!$C$3+'Etude équilibre'!$C$4*$M$3)*COS(P8*PI()/180)</f>
        <v>-38.505249918548991</v>
      </c>
      <c r="U8" s="2">
        <f t="shared" si="5"/>
        <v>0.58118871830323116</v>
      </c>
      <c r="V8" s="2" t="e">
        <f t="shared" si="6"/>
        <v>#DIV/0!</v>
      </c>
    </row>
    <row r="9" spans="1:22" x14ac:dyDescent="0.45">
      <c r="A9" s="4">
        <v>0.35</v>
      </c>
      <c r="B9" s="4">
        <v>0.55000000000000004</v>
      </c>
      <c r="N9">
        <f t="shared" si="1"/>
        <v>0.63</v>
      </c>
      <c r="O9">
        <f t="shared" si="2"/>
        <v>0.42000000000000004</v>
      </c>
      <c r="P9">
        <f t="shared" si="0"/>
        <v>5.3</v>
      </c>
      <c r="Q9" s="6">
        <f t="shared" si="3"/>
        <v>6.9999999999999951E-2</v>
      </c>
      <c r="R9" s="2">
        <f t="shared" si="4"/>
        <v>-0.4274275719169765</v>
      </c>
      <c r="S9" s="2">
        <f>'Etude équilibre'!$N$3*(P9-'Etude équilibre'!$N$8)</f>
        <v>38.589659869482553</v>
      </c>
      <c r="T9" s="2">
        <f>-('Etude équilibre'!$C$3+'Etude équilibre'!$C$4*$M$3)*COS(P9*PI()/180)</f>
        <v>-38.438521797547445</v>
      </c>
      <c r="U9" s="2">
        <f t="shared" si="5"/>
        <v>0.15113807193510809</v>
      </c>
      <c r="V9" s="2">
        <f t="shared" si="6"/>
        <v>-0.35359925719641017</v>
      </c>
    </row>
    <row r="10" spans="1:22" x14ac:dyDescent="0.45">
      <c r="A10" s="4">
        <v>0.42</v>
      </c>
      <c r="B10" s="4">
        <v>1.66</v>
      </c>
      <c r="N10">
        <f t="shared" si="1"/>
        <v>0.7</v>
      </c>
      <c r="O10">
        <f t="shared" si="2"/>
        <v>0.49</v>
      </c>
      <c r="P10">
        <f t="shared" si="0"/>
        <v>6.39</v>
      </c>
      <c r="Q10" s="6">
        <f t="shared" si="3"/>
        <v>6.9999999999999951E-2</v>
      </c>
      <c r="R10" s="2">
        <f t="shared" si="4"/>
        <v>-0.28495171461131974</v>
      </c>
      <c r="S10" s="2">
        <f>'Etude équilibre'!$N$3*(P10-'Etude équilibre'!$N$8)</f>
        <v>38.142148417885082</v>
      </c>
      <c r="T10" s="2">
        <f>-('Etude équilibre'!$C$3+'Etude équilibre'!$C$4*$M$3)*COS(P10*PI()/180)</f>
        <v>-38.363733601860524</v>
      </c>
      <c r="U10" s="2">
        <f t="shared" si="5"/>
        <v>-0.22158518397544213</v>
      </c>
      <c r="V10" s="2">
        <f t="shared" si="6"/>
        <v>0.77762362047088951</v>
      </c>
    </row>
    <row r="11" spans="1:22" x14ac:dyDescent="0.45">
      <c r="A11" s="4">
        <v>0.49</v>
      </c>
      <c r="B11" s="4">
        <v>2.88</v>
      </c>
      <c r="N11">
        <f t="shared" si="1"/>
        <v>0.77</v>
      </c>
      <c r="O11">
        <f t="shared" si="2"/>
        <v>0.56000000000000005</v>
      </c>
      <c r="P11">
        <f t="shared" si="0"/>
        <v>7.4</v>
      </c>
      <c r="Q11" s="6">
        <f t="shared" si="3"/>
        <v>7.0000000000000062E-2</v>
      </c>
      <c r="R11" s="2">
        <f t="shared" si="4"/>
        <v>-0.4274275719169815</v>
      </c>
      <c r="S11" s="2">
        <f>'Etude équilibre'!$N$3*(P11-'Etude équilibre'!$N$8)</f>
        <v>37.727481843469072</v>
      </c>
      <c r="T11" s="2">
        <f>-('Etude équilibre'!$C$3+'Etude équilibre'!$C$4*$M$3)*COS(P11*PI()/180)</f>
        <v>-38.282040870091436</v>
      </c>
      <c r="U11" s="2">
        <f t="shared" si="5"/>
        <v>-0.55455902662236412</v>
      </c>
      <c r="V11" s="2">
        <f t="shared" si="6"/>
        <v>1.2974339117507261</v>
      </c>
    </row>
    <row r="12" spans="1:22" x14ac:dyDescent="0.45">
      <c r="A12" s="4">
        <v>0.56000000000000005</v>
      </c>
      <c r="B12" s="4">
        <v>4.09</v>
      </c>
      <c r="N12">
        <f t="shared" si="1"/>
        <v>0.84</v>
      </c>
      <c r="O12">
        <f t="shared" si="2"/>
        <v>0.63</v>
      </c>
      <c r="P12">
        <f t="shared" si="0"/>
        <v>8.2899999999999991</v>
      </c>
      <c r="Q12" s="6">
        <f t="shared" si="3"/>
        <v>6.9999999999999951E-2</v>
      </c>
      <c r="R12" s="2">
        <f t="shared" si="4"/>
        <v>-1.2110447870980947</v>
      </c>
      <c r="S12" s="2">
        <f>'Etude équilibre'!$N$3*(P12-'Etude équilibre'!$N$8)</f>
        <v>37.362082584825274</v>
      </c>
      <c r="T12" s="2">
        <f>-('Etude équilibre'!$C$3+'Etude équilibre'!$C$4*$M$3)*COS(P12*PI()/180)</f>
        <v>-38.200193846236544</v>
      </c>
      <c r="U12" s="2">
        <f t="shared" si="5"/>
        <v>-0.8381112614112709</v>
      </c>
      <c r="V12" s="2">
        <f t="shared" si="6"/>
        <v>0.69205637177098378</v>
      </c>
    </row>
    <row r="13" spans="1:22" x14ac:dyDescent="0.45">
      <c r="A13" s="4">
        <v>0.63</v>
      </c>
      <c r="B13" s="4">
        <v>5.3</v>
      </c>
      <c r="N13">
        <f t="shared" si="1"/>
        <v>0.91</v>
      </c>
      <c r="O13">
        <f t="shared" si="2"/>
        <v>0.70000000000000007</v>
      </c>
      <c r="P13">
        <f t="shared" si="0"/>
        <v>8.84</v>
      </c>
      <c r="Q13" s="6">
        <f t="shared" si="3"/>
        <v>7.0000000000000062E-2</v>
      </c>
      <c r="R13" s="2">
        <f t="shared" si="4"/>
        <v>0</v>
      </c>
      <c r="S13" s="2">
        <f>'Etude équilibre'!$N$3*(P13-'Etude équilibre'!$N$8)</f>
        <v>37.136274054202687</v>
      </c>
      <c r="T13" s="2">
        <f>-('Etude équilibre'!$C$3+'Etude équilibre'!$C$4*$M$3)*COS(P13*PI()/180)</f>
        <v>-38.145004935448569</v>
      </c>
      <c r="U13" s="2">
        <f t="shared" si="5"/>
        <v>-1.0087308812458815</v>
      </c>
      <c r="V13" s="2" t="e">
        <f t="shared" si="6"/>
        <v>#DIV/0!</v>
      </c>
    </row>
    <row r="14" spans="1:22" x14ac:dyDescent="0.45">
      <c r="A14" s="4">
        <v>0.7</v>
      </c>
      <c r="B14" s="4">
        <v>6.39</v>
      </c>
      <c r="N14">
        <f t="shared" si="1"/>
        <v>0.98</v>
      </c>
      <c r="O14">
        <f t="shared" si="2"/>
        <v>0.77</v>
      </c>
      <c r="P14">
        <f t="shared" si="0"/>
        <v>9.39</v>
      </c>
      <c r="Q14" s="6">
        <f t="shared" si="3"/>
        <v>6.9999999999999951E-2</v>
      </c>
      <c r="R14" s="2">
        <f t="shared" si="4"/>
        <v>-1.1754258227716996</v>
      </c>
      <c r="S14" s="2">
        <f>'Etude équilibre'!$N$3*(P14-'Etude équilibre'!$N$8)</f>
        <v>36.910465523580115</v>
      </c>
      <c r="T14" s="2">
        <f>-('Etude équilibre'!$C$3+'Etude équilibre'!$C$4*$M$3)*COS(P14*PI()/180)</f>
        <v>-38.086301112674548</v>
      </c>
      <c r="U14" s="2">
        <f t="shared" si="5"/>
        <v>-1.175835589094433</v>
      </c>
      <c r="V14" s="2">
        <f t="shared" si="6"/>
        <v>1.0003486109585096</v>
      </c>
    </row>
    <row r="15" spans="1:22" x14ac:dyDescent="0.45">
      <c r="A15" s="4">
        <v>0.77</v>
      </c>
      <c r="B15" s="4">
        <v>7.4</v>
      </c>
      <c r="N15">
        <f t="shared" si="1"/>
        <v>1.05</v>
      </c>
      <c r="O15">
        <f t="shared" si="2"/>
        <v>0.84000000000000008</v>
      </c>
      <c r="P15">
        <f t="shared" si="0"/>
        <v>9.61</v>
      </c>
      <c r="Q15" s="6">
        <f t="shared" si="3"/>
        <v>7.0000000000000062E-2</v>
      </c>
      <c r="R15" s="2">
        <f t="shared" si="4"/>
        <v>-0.78361721518112215</v>
      </c>
      <c r="S15" s="2">
        <f>'Etude équilibre'!$N$3*(P15-'Etude équilibre'!$N$8)</f>
        <v>36.82014211133108</v>
      </c>
      <c r="T15" s="2">
        <f>-('Etude équilibre'!$C$3+'Etude équilibre'!$C$4*$M$3)*COS(P15*PI()/180)</f>
        <v>-38.061836609026557</v>
      </c>
      <c r="U15" s="2">
        <f t="shared" si="5"/>
        <v>-1.2416944976954767</v>
      </c>
      <c r="V15" s="2">
        <f t="shared" si="6"/>
        <v>1.5845676608935606</v>
      </c>
    </row>
    <row r="16" spans="1:22" x14ac:dyDescent="0.45">
      <c r="A16" s="4">
        <v>0.84</v>
      </c>
      <c r="B16" s="4">
        <v>8.2899999999999991</v>
      </c>
      <c r="N16">
        <f t="shared" si="1"/>
        <v>1.1200000000000001</v>
      </c>
      <c r="O16">
        <f t="shared" si="2"/>
        <v>0.91000000000000014</v>
      </c>
      <c r="P16">
        <f t="shared" si="0"/>
        <v>9.61</v>
      </c>
      <c r="Q16" s="6">
        <f t="shared" si="3"/>
        <v>7.0000000000000062E-2</v>
      </c>
      <c r="R16" s="2">
        <f t="shared" si="4"/>
        <v>0</v>
      </c>
      <c r="S16" s="2">
        <f>'Etude équilibre'!$N$3*(P16-'Etude équilibre'!$N$8)</f>
        <v>36.82014211133108</v>
      </c>
      <c r="T16" s="2">
        <f>-('Etude équilibre'!$C$3+'Etude équilibre'!$C$4*$M$3)*COS(P16*PI()/180)</f>
        <v>-38.061836609026557</v>
      </c>
      <c r="U16" s="2">
        <f t="shared" si="5"/>
        <v>-1.2416944976954767</v>
      </c>
      <c r="V16" s="2" t="e">
        <f t="shared" si="6"/>
        <v>#DIV/0!</v>
      </c>
    </row>
    <row r="17" spans="1:22" x14ac:dyDescent="0.45">
      <c r="A17" s="4">
        <v>0.91</v>
      </c>
      <c r="B17" s="4">
        <v>8.84</v>
      </c>
      <c r="N17">
        <f t="shared" si="1"/>
        <v>1.19</v>
      </c>
      <c r="O17">
        <f t="shared" si="2"/>
        <v>0.98</v>
      </c>
      <c r="P17">
        <f t="shared" si="0"/>
        <v>9.61</v>
      </c>
      <c r="Q17" s="6">
        <f t="shared" si="3"/>
        <v>6.999999999999984E-2</v>
      </c>
      <c r="R17" s="2">
        <f t="shared" si="4"/>
        <v>-0.78361721518112715</v>
      </c>
      <c r="S17" s="2">
        <f>'Etude équilibre'!$N$3*(P17-'Etude équilibre'!$N$8)</f>
        <v>36.82014211133108</v>
      </c>
      <c r="T17" s="2">
        <f>-('Etude équilibre'!$C$3+'Etude équilibre'!$C$4*$M$3)*COS(P17*PI()/180)</f>
        <v>-38.061836609026557</v>
      </c>
      <c r="U17" s="2">
        <f t="shared" si="5"/>
        <v>-1.2416944976954767</v>
      </c>
      <c r="V17" s="2">
        <f t="shared" si="6"/>
        <v>1.5845676608935506</v>
      </c>
    </row>
    <row r="18" spans="1:22" x14ac:dyDescent="0.45">
      <c r="A18" s="4">
        <v>0.98</v>
      </c>
      <c r="B18" s="4">
        <v>9.39</v>
      </c>
      <c r="N18">
        <f t="shared" si="1"/>
        <v>1.27</v>
      </c>
      <c r="O18">
        <f t="shared" si="2"/>
        <v>1.06</v>
      </c>
      <c r="P18">
        <f t="shared" si="0"/>
        <v>9.39</v>
      </c>
      <c r="Q18" s="6">
        <f t="shared" si="3"/>
        <v>8.0000000000000071E-2</v>
      </c>
      <c r="R18" s="2">
        <f t="shared" si="4"/>
        <v>-0.29997846518652327</v>
      </c>
      <c r="S18" s="2">
        <f>'Etude équilibre'!$N$3*(P18-'Etude équilibre'!$N$8)</f>
        <v>36.910465523580115</v>
      </c>
      <c r="T18" s="2">
        <f>-('Etude équilibre'!$C$3+'Etude équilibre'!$C$4*$M$3)*COS(P18*PI()/180)</f>
        <v>-38.086301112674548</v>
      </c>
      <c r="U18" s="2">
        <f t="shared" si="5"/>
        <v>-1.175835589094433</v>
      </c>
      <c r="V18" s="2">
        <f t="shared" si="6"/>
        <v>3.91973333273544</v>
      </c>
    </row>
    <row r="19" spans="1:22" x14ac:dyDescent="0.45">
      <c r="A19" s="4">
        <v>1.05</v>
      </c>
      <c r="B19" s="4">
        <v>9.61</v>
      </c>
      <c r="N19">
        <f t="shared" si="1"/>
        <v>1.34</v>
      </c>
      <c r="O19">
        <f t="shared" si="2"/>
        <v>1.1300000000000001</v>
      </c>
      <c r="P19">
        <f t="shared" si="0"/>
        <v>9.06</v>
      </c>
      <c r="Q19" s="6">
        <f t="shared" si="3"/>
        <v>7.0000000000000062E-2</v>
      </c>
      <c r="R19" s="2">
        <f t="shared" si="4"/>
        <v>-0.39180860759057373</v>
      </c>
      <c r="S19" s="2">
        <f>'Etude équilibre'!$N$3*(P19-'Etude équilibre'!$N$8)</f>
        <v>37.045950641953659</v>
      </c>
      <c r="T19" s="2">
        <f>-('Etude équilibre'!$C$3+'Etude équilibre'!$C$4*$M$3)*COS(P19*PI()/180)</f>
        <v>-38.121944900104829</v>
      </c>
      <c r="U19" s="2">
        <f t="shared" si="5"/>
        <v>-1.0759942581511694</v>
      </c>
      <c r="V19" s="2">
        <f t="shared" si="6"/>
        <v>2.7462241444055913</v>
      </c>
    </row>
    <row r="20" spans="1:22" x14ac:dyDescent="0.45">
      <c r="A20" s="4">
        <v>1.1200000000000001</v>
      </c>
      <c r="B20" s="4">
        <v>9.61</v>
      </c>
      <c r="N20">
        <f t="shared" si="1"/>
        <v>1.41</v>
      </c>
      <c r="O20">
        <f t="shared" si="2"/>
        <v>1.2</v>
      </c>
      <c r="P20">
        <f t="shared" si="0"/>
        <v>8.6199999999999992</v>
      </c>
      <c r="Q20" s="6">
        <f t="shared" si="3"/>
        <v>6.999999999999984E-2</v>
      </c>
      <c r="R20" s="2">
        <f t="shared" si="4"/>
        <v>3.5618964326420623E-2</v>
      </c>
      <c r="S20" s="2">
        <f>'Etude équilibre'!$N$3*(P20-'Etude équilibre'!$N$8)</f>
        <v>37.226597466451722</v>
      </c>
      <c r="T20" s="2">
        <f>-('Etude équilibre'!$C$3+'Etude équilibre'!$C$4*$M$3)*COS(P20*PI()/180)</f>
        <v>-38.167502581246971</v>
      </c>
      <c r="U20" s="2">
        <f t="shared" si="5"/>
        <v>-0.94090511479524963</v>
      </c>
      <c r="V20" s="2">
        <f t="shared" si="6"/>
        <v>-26.415847080015364</v>
      </c>
    </row>
    <row r="21" spans="1:22" x14ac:dyDescent="0.45">
      <c r="A21" s="4">
        <v>1.19</v>
      </c>
      <c r="B21" s="4">
        <v>9.61</v>
      </c>
      <c r="N21">
        <f t="shared" si="1"/>
        <v>1.47</v>
      </c>
      <c r="O21">
        <f t="shared" si="2"/>
        <v>1.26</v>
      </c>
      <c r="P21">
        <f t="shared" si="0"/>
        <v>8.19</v>
      </c>
      <c r="Q21" s="6">
        <f t="shared" si="3"/>
        <v>6.0000000000000053E-2</v>
      </c>
      <c r="R21" s="2">
        <f t="shared" si="4"/>
        <v>-0.6787391535533519</v>
      </c>
      <c r="S21" s="2">
        <f>'Etude équilibre'!$N$3*(P21-'Etude équilibre'!$N$8)</f>
        <v>37.403138681302103</v>
      </c>
      <c r="T21" s="2">
        <f>-('Etude équilibre'!$C$3+'Etude équilibre'!$C$4*$M$3)*COS(P21*PI()/180)</f>
        <v>-38.209850155939364</v>
      </c>
      <c r="U21" s="2">
        <f t="shared" si="5"/>
        <v>-0.80671147463726101</v>
      </c>
      <c r="V21" s="2">
        <f t="shared" si="6"/>
        <v>1.1885441858097403</v>
      </c>
    </row>
    <row r="22" spans="1:22" x14ac:dyDescent="0.45">
      <c r="A22" s="4">
        <v>1.27</v>
      </c>
      <c r="B22" s="4">
        <v>9.39</v>
      </c>
      <c r="N22">
        <f t="shared" si="1"/>
        <v>1.54</v>
      </c>
      <c r="O22">
        <f t="shared" si="2"/>
        <v>1.33</v>
      </c>
      <c r="P22">
        <f t="shared" si="0"/>
        <v>7.62</v>
      </c>
      <c r="Q22" s="6">
        <f t="shared" si="3"/>
        <v>7.0000000000000062E-2</v>
      </c>
      <c r="R22" s="2">
        <f t="shared" si="4"/>
        <v>0.10685689297924221</v>
      </c>
      <c r="S22" s="2">
        <f>'Etude équilibre'!$N$3*(P22-'Etude équilibre'!$N$8)</f>
        <v>37.637158431220044</v>
      </c>
      <c r="T22" s="2">
        <f>-('Etude équilibre'!$C$3+'Etude équilibre'!$C$4*$M$3)*COS(P22*PI()/180)</f>
        <v>-38.262667721523037</v>
      </c>
      <c r="U22" s="2">
        <f t="shared" si="5"/>
        <v>-0.62550929030299329</v>
      </c>
      <c r="V22" s="2">
        <f t="shared" si="6"/>
        <v>-5.8537102554956695</v>
      </c>
    </row>
    <row r="23" spans="1:22" x14ac:dyDescent="0.45">
      <c r="A23" s="4">
        <v>1.34</v>
      </c>
      <c r="B23" s="4">
        <v>9.06</v>
      </c>
      <c r="N23">
        <f t="shared" si="1"/>
        <v>1.62</v>
      </c>
      <c r="O23">
        <f t="shared" si="2"/>
        <v>1.4100000000000001</v>
      </c>
      <c r="P23">
        <f t="shared" si="0"/>
        <v>7.08</v>
      </c>
      <c r="Q23" s="6">
        <f t="shared" si="3"/>
        <v>8.0000000000000071E-2</v>
      </c>
      <c r="R23" s="2">
        <f t="shared" si="4"/>
        <v>-8.1812308687237142E-2</v>
      </c>
      <c r="S23" s="2">
        <f>'Etude équilibre'!$N$3*(P23-'Etude équilibre'!$N$8)</f>
        <v>37.858861352194943</v>
      </c>
      <c r="T23" s="2">
        <f>-('Etude équilibre'!$C$3+'Etude équilibre'!$C$4*$M$3)*COS(P23*PI()/180)</f>
        <v>-38.309212378278019</v>
      </c>
      <c r="U23" s="2">
        <f t="shared" si="5"/>
        <v>-0.45035102608307653</v>
      </c>
      <c r="V23" s="2">
        <f t="shared" si="6"/>
        <v>5.5046854600416877</v>
      </c>
    </row>
    <row r="24" spans="1:22" x14ac:dyDescent="0.45">
      <c r="A24" s="4">
        <v>1.41</v>
      </c>
      <c r="B24" s="4">
        <v>8.6199999999999992</v>
      </c>
      <c r="N24">
        <f t="shared" si="1"/>
        <v>1.69</v>
      </c>
      <c r="O24">
        <f t="shared" si="2"/>
        <v>1.48</v>
      </c>
      <c r="P24">
        <f t="shared" si="0"/>
        <v>6.51</v>
      </c>
      <c r="Q24" s="6">
        <f t="shared" si="3"/>
        <v>6.999999999999984E-2</v>
      </c>
      <c r="R24" s="2">
        <f t="shared" si="4"/>
        <v>0.46304653624339848</v>
      </c>
      <c r="S24" s="2">
        <f>'Etude équilibre'!$N$3*(P24-'Etude équilibre'!$N$8)</f>
        <v>38.092881102112884</v>
      </c>
      <c r="T24" s="2">
        <f>-('Etude équilibre'!$C$3+'Etude équilibre'!$C$4*$M$3)*COS(P24*PI()/180)</f>
        <v>-38.354651103338625</v>
      </c>
      <c r="U24" s="2">
        <f t="shared" si="5"/>
        <v>-0.26177000122574157</v>
      </c>
      <c r="V24" s="2">
        <f t="shared" si="6"/>
        <v>-0.56532115184237819</v>
      </c>
    </row>
    <row r="25" spans="1:22" x14ac:dyDescent="0.45">
      <c r="A25" s="4">
        <v>1.47</v>
      </c>
      <c r="B25" s="4">
        <v>8.19</v>
      </c>
      <c r="N25">
        <f t="shared" si="1"/>
        <v>1.76</v>
      </c>
      <c r="O25">
        <f t="shared" si="2"/>
        <v>1.55</v>
      </c>
      <c r="P25">
        <f t="shared" si="0"/>
        <v>6.07</v>
      </c>
      <c r="Q25" s="6">
        <f t="shared" si="3"/>
        <v>7.0000000000000062E-2</v>
      </c>
      <c r="R25" s="2">
        <f t="shared" si="4"/>
        <v>-0.35618964326415331</v>
      </c>
      <c r="S25" s="2">
        <f>'Etude équilibre'!$N$3*(P25-'Etude équilibre'!$N$8)</f>
        <v>38.273527926610946</v>
      </c>
      <c r="T25" s="2">
        <f>-('Etude équilibre'!$C$3+'Etude équilibre'!$C$4*$M$3)*COS(P25*PI()/180)</f>
        <v>-38.387130779537955</v>
      </c>
      <c r="U25" s="2">
        <f t="shared" si="5"/>
        <v>-0.11360285292700922</v>
      </c>
      <c r="V25" s="2">
        <f t="shared" si="6"/>
        <v>0.31893923665478496</v>
      </c>
    </row>
    <row r="26" spans="1:22" x14ac:dyDescent="0.45">
      <c r="A26" s="4">
        <v>1.54</v>
      </c>
      <c r="B26" s="4">
        <v>7.62</v>
      </c>
      <c r="N26">
        <f t="shared" si="1"/>
        <v>1.83</v>
      </c>
      <c r="O26">
        <f t="shared" si="2"/>
        <v>1.62</v>
      </c>
      <c r="P26">
        <f t="shared" si="0"/>
        <v>5.53</v>
      </c>
      <c r="Q26" s="6">
        <f t="shared" si="3"/>
        <v>7.0000000000000062E-2</v>
      </c>
      <c r="R26" s="2">
        <f t="shared" si="4"/>
        <v>0.32057067893773294</v>
      </c>
      <c r="S26" s="2">
        <f>'Etude équilibre'!$N$3*(P26-'Etude équilibre'!$N$8)</f>
        <v>38.495230847585837</v>
      </c>
      <c r="T26" s="2">
        <f>-('Etude équilibre'!$C$3+'Etude équilibre'!$C$4*$M$3)*COS(P26*PI()/180)</f>
        <v>-38.423897957700824</v>
      </c>
      <c r="U26" s="2">
        <f t="shared" si="5"/>
        <v>7.1332889885013628E-2</v>
      </c>
      <c r="V26" s="2">
        <f t="shared" si="6"/>
        <v>0.22251844779250443</v>
      </c>
    </row>
    <row r="27" spans="1:22" x14ac:dyDescent="0.45">
      <c r="A27" s="4">
        <v>1.62</v>
      </c>
      <c r="B27" s="4">
        <v>7.08</v>
      </c>
      <c r="N27">
        <f t="shared" si="1"/>
        <v>1.9</v>
      </c>
      <c r="O27">
        <f t="shared" si="2"/>
        <v>1.69</v>
      </c>
      <c r="P27">
        <f t="shared" si="0"/>
        <v>5.08</v>
      </c>
      <c r="Q27" s="6">
        <f t="shared" si="3"/>
        <v>6.999999999999984E-2</v>
      </c>
      <c r="R27" s="2">
        <f t="shared" si="4"/>
        <v>0.39180860759056357</v>
      </c>
      <c r="S27" s="2">
        <f>'Etude équilibre'!$N$3*(P27-'Etude équilibre'!$N$8)</f>
        <v>38.679983281731587</v>
      </c>
      <c r="T27" s="2">
        <f>-('Etude équilibre'!$C$3+'Etude équilibre'!$C$4*$M$3)*COS(P27*PI()/180)</f>
        <v>-38.451930224499456</v>
      </c>
      <c r="U27" s="2">
        <f t="shared" si="5"/>
        <v>0.2280530572321311</v>
      </c>
      <c r="V27" s="2">
        <f t="shared" si="6"/>
        <v>0.58205218776215473</v>
      </c>
    </row>
    <row r="28" spans="1:22" x14ac:dyDescent="0.45">
      <c r="A28" s="4">
        <v>1.69</v>
      </c>
      <c r="B28" s="4">
        <v>6.51</v>
      </c>
      <c r="N28">
        <f t="shared" si="1"/>
        <v>1.96</v>
      </c>
      <c r="O28">
        <f t="shared" si="2"/>
        <v>1.75</v>
      </c>
      <c r="P28">
        <f t="shared" si="0"/>
        <v>4.74</v>
      </c>
      <c r="Q28" s="6">
        <f t="shared" si="3"/>
        <v>6.0000000000000053E-2</v>
      </c>
      <c r="R28" s="2">
        <f t="shared" si="4"/>
        <v>9.6962736221904947E-2</v>
      </c>
      <c r="S28" s="2">
        <f>'Etude équilibre'!$N$3*(P28-'Etude équilibre'!$N$8)</f>
        <v>38.819574009752813</v>
      </c>
      <c r="T28" s="2">
        <f>-('Etude équilibre'!$C$3+'Etude équilibre'!$C$4*$M$3)*COS(P28*PI()/180)</f>
        <v>-38.471537182437615</v>
      </c>
      <c r="U28" s="2">
        <f t="shared" si="5"/>
        <v>0.34803682731519814</v>
      </c>
      <c r="V28" s="2">
        <f t="shared" si="6"/>
        <v>3.5893874376512573</v>
      </c>
    </row>
    <row r="29" spans="1:22" x14ac:dyDescent="0.45">
      <c r="A29" s="4">
        <v>1.76</v>
      </c>
      <c r="B29" s="4">
        <v>6.07</v>
      </c>
      <c r="N29">
        <f t="shared" si="1"/>
        <v>2.04</v>
      </c>
      <c r="O29">
        <f t="shared" si="2"/>
        <v>1.83</v>
      </c>
      <c r="P29">
        <f t="shared" si="0"/>
        <v>4.42</v>
      </c>
      <c r="Q29" s="6">
        <f t="shared" si="3"/>
        <v>8.0000000000000071E-2</v>
      </c>
      <c r="R29" s="2">
        <f t="shared" si="4"/>
        <v>0.57268616081064061</v>
      </c>
      <c r="S29" s="2">
        <f>'Etude équilibre'!$N$3*(P29-'Etude équilibre'!$N$8)</f>
        <v>38.950953518478677</v>
      </c>
      <c r="T29" s="2">
        <f>-('Etude équilibre'!$C$3+'Etude équilibre'!$C$4*$M$3)*COS(P29*PI()/180)</f>
        <v>-38.488753268277549</v>
      </c>
      <c r="U29" s="2">
        <f t="shared" si="5"/>
        <v>0.46220025020112843</v>
      </c>
      <c r="V29" s="2">
        <f t="shared" si="6"/>
        <v>0.80707424385265614</v>
      </c>
    </row>
    <row r="30" spans="1:22" x14ac:dyDescent="0.45">
      <c r="A30" s="4">
        <v>1.83</v>
      </c>
      <c r="B30" s="4">
        <v>5.53</v>
      </c>
      <c r="N30">
        <f t="shared" si="1"/>
        <v>2.11</v>
      </c>
      <c r="O30">
        <f t="shared" si="2"/>
        <v>1.9</v>
      </c>
      <c r="P30">
        <f t="shared" si="0"/>
        <v>4.3099999999999996</v>
      </c>
      <c r="Q30" s="6">
        <f t="shared" si="3"/>
        <v>6.999999999999984E-2</v>
      </c>
      <c r="R30" s="2">
        <f t="shared" si="4"/>
        <v>-0.39180860759056357</v>
      </c>
      <c r="S30" s="2">
        <f>'Etude équilibre'!$N$3*(P30-'Etude équilibre'!$N$8)</f>
        <v>38.996115224603194</v>
      </c>
      <c r="T30" s="2">
        <f>-('Etude équilibre'!$C$3+'Etude équilibre'!$C$4*$M$3)*COS(P30*PI()/180)</f>
        <v>-38.494394043776026</v>
      </c>
      <c r="U30" s="2">
        <f t="shared" si="5"/>
        <v>0.50172118082716821</v>
      </c>
      <c r="V30" s="2">
        <f t="shared" si="6"/>
        <v>-1.2805261832110189</v>
      </c>
    </row>
    <row r="31" spans="1:22" x14ac:dyDescent="0.45">
      <c r="A31" s="4">
        <v>1.9</v>
      </c>
      <c r="B31" s="4">
        <v>5.08</v>
      </c>
      <c r="N31">
        <f t="shared" si="1"/>
        <v>2.1800000000000002</v>
      </c>
      <c r="O31">
        <f t="shared" si="2"/>
        <v>1.9700000000000002</v>
      </c>
      <c r="P31">
        <f t="shared" si="0"/>
        <v>4.09</v>
      </c>
      <c r="Q31" s="6">
        <f t="shared" si="3"/>
        <v>7.0000000000000284E-2</v>
      </c>
      <c r="R31" s="2">
        <f t="shared" si="4"/>
        <v>0.78361721518111715</v>
      </c>
      <c r="S31" s="2">
        <f>'Etude équilibre'!$N$3*(P31-'Etude équilibre'!$N$8)</f>
        <v>39.086438636852222</v>
      </c>
      <c r="T31" s="2">
        <f>-('Etude équilibre'!$C$3+'Etude équilibre'!$C$4*$M$3)*COS(P31*PI()/180)</f>
        <v>-38.505249918548991</v>
      </c>
      <c r="U31" s="2">
        <f t="shared" si="5"/>
        <v>0.58118871830323116</v>
      </c>
      <c r="V31" s="2">
        <f t="shared" si="6"/>
        <v>0.74167426014103233</v>
      </c>
    </row>
    <row r="32" spans="1:22" x14ac:dyDescent="0.45">
      <c r="A32" s="4">
        <v>1.96</v>
      </c>
      <c r="B32" s="4">
        <v>4.74</v>
      </c>
      <c r="N32">
        <f t="shared" si="1"/>
        <v>2.25</v>
      </c>
      <c r="O32">
        <f t="shared" si="2"/>
        <v>2.04</v>
      </c>
      <c r="P32">
        <f t="shared" si="0"/>
        <v>4.09</v>
      </c>
      <c r="Q32" s="6">
        <f t="shared" si="3"/>
        <v>6.999999999999984E-2</v>
      </c>
      <c r="R32" s="2">
        <f t="shared" si="4"/>
        <v>0</v>
      </c>
      <c r="S32" s="2">
        <f>'Etude équilibre'!$N$3*(P32-'Etude équilibre'!$N$8)</f>
        <v>39.086438636852222</v>
      </c>
      <c r="T32" s="2">
        <f>-('Etude équilibre'!$C$3+'Etude équilibre'!$C$4*$M$3)*COS(P32*PI()/180)</f>
        <v>-38.505249918548991</v>
      </c>
      <c r="U32" s="2">
        <f t="shared" si="5"/>
        <v>0.58118871830323116</v>
      </c>
      <c r="V32" s="2" t="e">
        <f t="shared" si="6"/>
        <v>#DIV/0!</v>
      </c>
    </row>
    <row r="33" spans="1:22" x14ac:dyDescent="0.45">
      <c r="A33" s="4">
        <v>2.04</v>
      </c>
      <c r="B33" s="4">
        <v>4.42</v>
      </c>
      <c r="N33">
        <f t="shared" si="1"/>
        <v>2.3199999999999998</v>
      </c>
      <c r="O33">
        <f t="shared" si="2"/>
        <v>2.11</v>
      </c>
      <c r="P33">
        <f t="shared" si="0"/>
        <v>4.09</v>
      </c>
      <c r="Q33" s="6">
        <f t="shared" si="3"/>
        <v>6.999999999999984E-2</v>
      </c>
      <c r="R33" s="2">
        <f t="shared" si="4"/>
        <v>0</v>
      </c>
      <c r="S33" s="2">
        <f>'Etude équilibre'!$N$3*(P33-'Etude équilibre'!$N$8)</f>
        <v>39.086438636852222</v>
      </c>
      <c r="T33" s="2">
        <f>-('Etude équilibre'!$C$3+'Etude équilibre'!$C$4*$M$3)*COS(P33*PI()/180)</f>
        <v>-38.505249918548991</v>
      </c>
      <c r="U33" s="2">
        <f t="shared" si="5"/>
        <v>0.58118871830323116</v>
      </c>
      <c r="V33" s="2" t="e">
        <f t="shared" si="6"/>
        <v>#DIV/0!</v>
      </c>
    </row>
    <row r="34" spans="1:22" x14ac:dyDescent="0.45">
      <c r="A34" s="4">
        <v>2.11</v>
      </c>
      <c r="B34" s="4">
        <v>4.3099999999999996</v>
      </c>
      <c r="N34">
        <f t="shared" si="1"/>
        <v>2.39</v>
      </c>
      <c r="O34">
        <f t="shared" si="2"/>
        <v>2.1800000000000002</v>
      </c>
      <c r="P34">
        <f t="shared" si="0"/>
        <v>4.09</v>
      </c>
      <c r="Q34" s="6">
        <f t="shared" si="3"/>
        <v>7.0000000000000284E-2</v>
      </c>
      <c r="R34" s="2">
        <f t="shared" si="4"/>
        <v>0</v>
      </c>
      <c r="S34" s="2">
        <f>'Etude équilibre'!$N$3*(P34-'Etude équilibre'!$N$8)</f>
        <v>39.086438636852222</v>
      </c>
      <c r="T34" s="2">
        <f>-('Etude équilibre'!$C$3+'Etude équilibre'!$C$4*$M$3)*COS(P34*PI()/180)</f>
        <v>-38.505249918548991</v>
      </c>
      <c r="U34" s="2">
        <f t="shared" si="5"/>
        <v>0.58118871830323116</v>
      </c>
      <c r="V34" s="2" t="e">
        <f t="shared" si="6"/>
        <v>#DIV/0!</v>
      </c>
    </row>
    <row r="35" spans="1:22" x14ac:dyDescent="0.45">
      <c r="A35" s="4">
        <v>2.1800000000000002</v>
      </c>
      <c r="B35" s="4">
        <v>4.09</v>
      </c>
      <c r="N35">
        <f t="shared" si="1"/>
        <v>2.46</v>
      </c>
      <c r="O35">
        <f t="shared" si="2"/>
        <v>2.25</v>
      </c>
      <c r="P35">
        <f t="shared" si="0"/>
        <v>4.09</v>
      </c>
      <c r="Q35" s="6">
        <f t="shared" si="3"/>
        <v>6.999999999999984E-2</v>
      </c>
      <c r="R35" s="2">
        <f t="shared" si="4"/>
        <v>0.35618964326415559</v>
      </c>
      <c r="S35" s="2">
        <f>'Etude équilibre'!$N$3*(P35-'Etude équilibre'!$N$8)</f>
        <v>39.086438636852222</v>
      </c>
      <c r="T35" s="2">
        <f>-('Etude équilibre'!$C$3+'Etude équilibre'!$C$4*$M$3)*COS(P35*PI()/180)</f>
        <v>-38.505249918548991</v>
      </c>
      <c r="U35" s="2">
        <f t="shared" si="5"/>
        <v>0.58118871830323116</v>
      </c>
      <c r="V35" s="2">
        <f t="shared" si="6"/>
        <v>1.6316833723102186</v>
      </c>
    </row>
    <row r="36" spans="1:22" x14ac:dyDescent="0.45">
      <c r="A36" s="4">
        <v>2.25</v>
      </c>
      <c r="B36" s="4">
        <v>4.09</v>
      </c>
      <c r="N36">
        <f t="shared" si="1"/>
        <v>2.5299999999999998</v>
      </c>
      <c r="O36">
        <f t="shared" si="2"/>
        <v>2.3199999999999998</v>
      </c>
      <c r="P36">
        <f t="shared" si="0"/>
        <v>4.1900000000000004</v>
      </c>
      <c r="Q36" s="6">
        <f t="shared" si="3"/>
        <v>6.999999999999984E-2</v>
      </c>
      <c r="R36" s="2">
        <f t="shared" si="4"/>
        <v>-0.35618964326414926</v>
      </c>
      <c r="S36" s="2">
        <f>'Etude équilibre'!$N$3*(P36-'Etude équilibre'!$N$8)</f>
        <v>39.045382540375392</v>
      </c>
      <c r="T36" s="2">
        <f>-('Etude équilibre'!$C$3+'Etude équilibre'!$C$4*$M$3)*COS(P36*PI()/180)</f>
        <v>-38.500385796722945</v>
      </c>
      <c r="U36" s="2">
        <f t="shared" si="5"/>
        <v>0.54499674365244744</v>
      </c>
      <c r="V36" s="2">
        <f t="shared" si="6"/>
        <v>-1.5300746497232638</v>
      </c>
    </row>
    <row r="37" spans="1:22" x14ac:dyDescent="0.45">
      <c r="A37" s="4">
        <v>2.3199999999999998</v>
      </c>
      <c r="B37" s="4">
        <v>4.09</v>
      </c>
      <c r="N37">
        <f t="shared" si="1"/>
        <v>2.6</v>
      </c>
      <c r="O37">
        <f t="shared" si="2"/>
        <v>2.39</v>
      </c>
      <c r="P37">
        <f t="shared" si="0"/>
        <v>4.1900000000000004</v>
      </c>
      <c r="Q37" s="6">
        <f t="shared" si="3"/>
        <v>7.0000000000000284E-2</v>
      </c>
      <c r="R37" s="2">
        <f t="shared" si="4"/>
        <v>0.42742757191697239</v>
      </c>
      <c r="S37" s="2">
        <f>'Etude équilibre'!$N$3*(P37-'Etude équilibre'!$N$8)</f>
        <v>39.045382540375392</v>
      </c>
      <c r="T37" s="2">
        <f>-('Etude équilibre'!$C$3+'Etude équilibre'!$C$4*$M$3)*COS(P37*PI()/180)</f>
        <v>-38.500385796722945</v>
      </c>
      <c r="U37" s="2">
        <f t="shared" si="5"/>
        <v>0.54499674365244744</v>
      </c>
      <c r="V37" s="2">
        <f t="shared" si="6"/>
        <v>1.2750622081027398</v>
      </c>
    </row>
    <row r="38" spans="1:22" x14ac:dyDescent="0.45">
      <c r="A38" s="4">
        <v>2.39</v>
      </c>
      <c r="B38" s="4">
        <v>4.09</v>
      </c>
      <c r="N38">
        <f t="shared" si="1"/>
        <v>2.67</v>
      </c>
      <c r="O38">
        <f t="shared" si="2"/>
        <v>2.46</v>
      </c>
      <c r="P38">
        <f t="shared" si="0"/>
        <v>4.3099999999999996</v>
      </c>
      <c r="Q38" s="6">
        <f t="shared" si="3"/>
        <v>6.999999999999984E-2</v>
      </c>
      <c r="R38" s="2">
        <f t="shared" si="4"/>
        <v>-0.85485514383395567</v>
      </c>
      <c r="S38" s="2">
        <f>'Etude équilibre'!$N$3*(P38-'Etude équilibre'!$N$8)</f>
        <v>38.996115224603194</v>
      </c>
      <c r="T38" s="2">
        <f>-('Etude équilibre'!$C$3+'Etude équilibre'!$C$4*$M$3)*COS(P38*PI()/180)</f>
        <v>-38.494394043776026</v>
      </c>
      <c r="U38" s="2">
        <f t="shared" si="5"/>
        <v>0.50172118082716821</v>
      </c>
      <c r="V38" s="2">
        <f t="shared" si="6"/>
        <v>-0.58690783397171786</v>
      </c>
    </row>
    <row r="39" spans="1:22" x14ac:dyDescent="0.45">
      <c r="A39" s="4">
        <v>2.46</v>
      </c>
      <c r="B39" s="4">
        <v>4.09</v>
      </c>
      <c r="N39">
        <f t="shared" si="1"/>
        <v>2.74</v>
      </c>
      <c r="O39">
        <f t="shared" si="2"/>
        <v>2.5300000000000002</v>
      </c>
      <c r="P39">
        <f t="shared" si="0"/>
        <v>4.1900000000000004</v>
      </c>
      <c r="Q39" s="6">
        <f t="shared" si="3"/>
        <v>7.0000000000000284E-2</v>
      </c>
      <c r="R39" s="2">
        <f t="shared" si="4"/>
        <v>0.85485514383394479</v>
      </c>
      <c r="S39" s="2">
        <f>'Etude équilibre'!$N$3*(P39-'Etude équilibre'!$N$8)</f>
        <v>39.045382540375392</v>
      </c>
      <c r="T39" s="2">
        <f>-('Etude équilibre'!$C$3+'Etude équilibre'!$C$4*$M$3)*COS(P39*PI()/180)</f>
        <v>-38.500385796722945</v>
      </c>
      <c r="U39" s="2">
        <f t="shared" si="5"/>
        <v>0.54499674365244744</v>
      </c>
      <c r="V39" s="2">
        <f t="shared" si="6"/>
        <v>0.63753110405136992</v>
      </c>
    </row>
    <row r="40" spans="1:22" x14ac:dyDescent="0.45">
      <c r="A40" s="4">
        <v>2.5299999999999998</v>
      </c>
      <c r="B40" s="4">
        <v>4.1900000000000004</v>
      </c>
      <c r="N40">
        <f t="shared" si="1"/>
        <v>2.81</v>
      </c>
      <c r="O40">
        <f t="shared" si="2"/>
        <v>2.6</v>
      </c>
      <c r="P40">
        <f t="shared" si="0"/>
        <v>4.3099999999999996</v>
      </c>
      <c r="Q40" s="6">
        <f t="shared" si="3"/>
        <v>6.999999999999984E-2</v>
      </c>
      <c r="R40" s="2">
        <f t="shared" si="4"/>
        <v>-0.85485514383395567</v>
      </c>
      <c r="S40" s="2">
        <f>'Etude équilibre'!$N$3*(P40-'Etude équilibre'!$N$8)</f>
        <v>38.996115224603194</v>
      </c>
      <c r="T40" s="2">
        <f>-('Etude équilibre'!$C$3+'Etude équilibre'!$C$4*$M$3)*COS(P40*PI()/180)</f>
        <v>-38.494394043776026</v>
      </c>
      <c r="U40" s="2">
        <f t="shared" si="5"/>
        <v>0.50172118082716821</v>
      </c>
      <c r="V40" s="2">
        <f t="shared" si="6"/>
        <v>-0.58690783397171786</v>
      </c>
    </row>
    <row r="41" spans="1:22" x14ac:dyDescent="0.45">
      <c r="A41" s="4">
        <v>2.6</v>
      </c>
      <c r="B41" s="4">
        <v>4.1900000000000004</v>
      </c>
      <c r="N41">
        <f t="shared" si="1"/>
        <v>2.88</v>
      </c>
      <c r="O41">
        <f t="shared" si="2"/>
        <v>2.67</v>
      </c>
      <c r="P41">
        <f t="shared" si="0"/>
        <v>4.1900000000000004</v>
      </c>
      <c r="Q41" s="6">
        <f t="shared" si="3"/>
        <v>6.999999999999984E-2</v>
      </c>
      <c r="R41" s="2">
        <f t="shared" si="4"/>
        <v>0.85485514383395567</v>
      </c>
      <c r="S41" s="2">
        <f>'Etude équilibre'!$N$3*(P41-'Etude équilibre'!$N$8)</f>
        <v>39.045382540375392</v>
      </c>
      <c r="T41" s="2">
        <f>-('Etude équilibre'!$C$3+'Etude équilibre'!$C$4*$M$3)*COS(P41*PI()/180)</f>
        <v>-38.500385796722945</v>
      </c>
      <c r="U41" s="2">
        <f t="shared" si="5"/>
        <v>0.54499674365244744</v>
      </c>
      <c r="V41" s="2">
        <f t="shared" si="6"/>
        <v>0.63753110405136182</v>
      </c>
    </row>
    <row r="42" spans="1:22" x14ac:dyDescent="0.45">
      <c r="A42" s="4">
        <v>2.67</v>
      </c>
      <c r="B42" s="4">
        <v>4.3099999999999996</v>
      </c>
      <c r="N42">
        <f t="shared" si="1"/>
        <v>2.95</v>
      </c>
      <c r="O42">
        <f t="shared" si="2"/>
        <v>2.74</v>
      </c>
      <c r="P42">
        <f t="shared" si="0"/>
        <v>4.3099999999999996</v>
      </c>
      <c r="Q42" s="6">
        <f t="shared" si="3"/>
        <v>7.0000000000000284E-2</v>
      </c>
      <c r="R42" s="2">
        <f t="shared" si="4"/>
        <v>-0.42742757191697239</v>
      </c>
      <c r="S42" s="2">
        <f>'Etude équilibre'!$N$3*(P42-'Etude équilibre'!$N$8)</f>
        <v>38.996115224603194</v>
      </c>
      <c r="T42" s="2">
        <f>-('Etude équilibre'!$C$3+'Etude équilibre'!$C$4*$M$3)*COS(P42*PI()/180)</f>
        <v>-38.494394043776026</v>
      </c>
      <c r="U42" s="2">
        <f t="shared" si="5"/>
        <v>0.50172118082716821</v>
      </c>
      <c r="V42" s="2">
        <f t="shared" si="6"/>
        <v>-1.1738156679434506</v>
      </c>
    </row>
    <row r="43" spans="1:22" x14ac:dyDescent="0.45">
      <c r="A43" s="4">
        <v>2.74</v>
      </c>
      <c r="B43" s="4">
        <v>4.1900000000000004</v>
      </c>
      <c r="N43">
        <f t="shared" si="1"/>
        <v>3.02</v>
      </c>
      <c r="O43">
        <f t="shared" si="2"/>
        <v>2.81</v>
      </c>
      <c r="P43">
        <f t="shared" si="0"/>
        <v>4.3099999999999996</v>
      </c>
      <c r="Q43" s="3"/>
      <c r="R43" s="3"/>
      <c r="S43" s="2">
        <f>'Etude équilibre'!$N$3*(P43-'Etude équilibre'!$N$8)</f>
        <v>38.996115224603194</v>
      </c>
      <c r="T43" s="2">
        <f>-('Etude équilibre'!$C$3+'Etude équilibre'!$C$4*$M$3)*COS(P43*PI()/180)</f>
        <v>-38.494394043776026</v>
      </c>
      <c r="U43" s="2">
        <f t="shared" si="5"/>
        <v>0.50172118082716821</v>
      </c>
      <c r="V43" s="5"/>
    </row>
    <row r="44" spans="1:22" x14ac:dyDescent="0.45">
      <c r="A44" s="4">
        <v>2.81</v>
      </c>
      <c r="B44" s="4">
        <v>4.3099999999999996</v>
      </c>
      <c r="Q44" s="6"/>
      <c r="S44" s="2"/>
      <c r="T44" s="2"/>
      <c r="U44" s="2"/>
      <c r="V44" s="2"/>
    </row>
    <row r="45" spans="1:22" x14ac:dyDescent="0.45">
      <c r="A45" s="4">
        <v>2.88</v>
      </c>
      <c r="B45" s="4">
        <v>4.1900000000000004</v>
      </c>
      <c r="Q45" s="6"/>
      <c r="S45" s="2"/>
      <c r="T45" s="2"/>
      <c r="U45" s="2"/>
      <c r="V45" s="2"/>
    </row>
    <row r="46" spans="1:22" x14ac:dyDescent="0.45">
      <c r="A46" s="4">
        <v>2.95</v>
      </c>
      <c r="B46" s="4">
        <v>4.3099999999999996</v>
      </c>
      <c r="Q46" s="6"/>
      <c r="S46" s="2"/>
      <c r="T46" s="2"/>
      <c r="U46" s="2"/>
      <c r="V46" s="2"/>
    </row>
    <row r="47" spans="1:22" x14ac:dyDescent="0.45">
      <c r="A47" s="4">
        <v>3.02</v>
      </c>
      <c r="B47" s="4">
        <v>4.3099999999999996</v>
      </c>
      <c r="Q47" s="6"/>
      <c r="S47" s="2"/>
      <c r="T47" s="2"/>
      <c r="U47" s="2"/>
      <c r="V47" s="2"/>
    </row>
    <row r="48" spans="1:22" x14ac:dyDescent="0.45">
      <c r="A48">
        <v>3.09</v>
      </c>
      <c r="B48">
        <v>4.3099999999999996</v>
      </c>
      <c r="Q48" s="6"/>
      <c r="S48" s="2"/>
      <c r="T48" s="2"/>
      <c r="U48" s="2"/>
      <c r="V48" s="2"/>
    </row>
    <row r="49" spans="1:22" x14ac:dyDescent="0.45">
      <c r="A49">
        <v>3.16</v>
      </c>
      <c r="B49">
        <v>4.3099999999999996</v>
      </c>
      <c r="Q49" s="6"/>
      <c r="S49" s="2"/>
      <c r="T49" s="2"/>
      <c r="U49" s="2"/>
      <c r="V49" s="2"/>
    </row>
    <row r="50" spans="1:22" x14ac:dyDescent="0.45">
      <c r="A50">
        <v>3.23</v>
      </c>
      <c r="B50">
        <v>4.3099999999999996</v>
      </c>
      <c r="Q50" s="6"/>
      <c r="S50" s="2"/>
      <c r="T50" s="2"/>
      <c r="U50" s="2"/>
      <c r="V50" s="2"/>
    </row>
    <row r="51" spans="1:22" x14ac:dyDescent="0.45">
      <c r="A51">
        <v>3.3</v>
      </c>
      <c r="B51">
        <v>3.97</v>
      </c>
      <c r="Q51" s="6"/>
      <c r="S51" s="2"/>
      <c r="T51" s="2"/>
      <c r="U51" s="2"/>
      <c r="V51" s="2"/>
    </row>
    <row r="52" spans="1:22" x14ac:dyDescent="0.45">
      <c r="A52">
        <v>3.37</v>
      </c>
      <c r="B52">
        <v>3.54</v>
      </c>
      <c r="Q52" s="6"/>
      <c r="S52" s="2"/>
      <c r="T52" s="2"/>
      <c r="U52" s="2"/>
      <c r="V52" s="2"/>
    </row>
    <row r="53" spans="1:22" x14ac:dyDescent="0.45">
      <c r="A53">
        <v>3.44</v>
      </c>
      <c r="B53">
        <v>2.65</v>
      </c>
      <c r="Q53" s="6"/>
      <c r="S53" s="2"/>
      <c r="T53" s="2"/>
      <c r="U53" s="2"/>
      <c r="V53" s="2"/>
    </row>
    <row r="54" spans="1:22" x14ac:dyDescent="0.45">
      <c r="A54">
        <v>3.51</v>
      </c>
      <c r="B54">
        <v>1.76</v>
      </c>
      <c r="Q54" s="6"/>
      <c r="S54" s="2"/>
      <c r="T54" s="2"/>
      <c r="U54" s="2"/>
      <c r="V54" s="2"/>
    </row>
    <row r="55" spans="1:22" x14ac:dyDescent="0.45">
      <c r="A55">
        <v>3.58</v>
      </c>
      <c r="B55">
        <v>0.77</v>
      </c>
      <c r="Q55" s="6"/>
      <c r="S55" s="2"/>
      <c r="T55" s="2"/>
      <c r="U55" s="2"/>
      <c r="V55" s="2"/>
    </row>
    <row r="56" spans="1:22" x14ac:dyDescent="0.45">
      <c r="A56">
        <v>3.65</v>
      </c>
      <c r="B56">
        <v>-0.22</v>
      </c>
      <c r="Q56" s="6"/>
      <c r="S56" s="2"/>
      <c r="T56" s="2"/>
      <c r="U56" s="2"/>
      <c r="V56" s="2"/>
    </row>
    <row r="57" spans="1:22" x14ac:dyDescent="0.45">
      <c r="A57">
        <v>3.72</v>
      </c>
      <c r="B57">
        <v>-1.21</v>
      </c>
      <c r="Q57" s="6"/>
      <c r="S57" s="2"/>
      <c r="T57" s="2"/>
      <c r="U57" s="2"/>
      <c r="V57" s="2"/>
    </row>
    <row r="58" spans="1:22" x14ac:dyDescent="0.45">
      <c r="A58">
        <v>3.79</v>
      </c>
      <c r="B58">
        <v>-1.88</v>
      </c>
      <c r="Q58" s="6"/>
      <c r="S58" s="2"/>
      <c r="T58" s="2"/>
      <c r="U58" s="2"/>
      <c r="V58" s="2"/>
    </row>
    <row r="59" spans="1:22" x14ac:dyDescent="0.45">
      <c r="A59">
        <v>3.86</v>
      </c>
      <c r="B59">
        <v>-2.31</v>
      </c>
      <c r="Q59" s="6"/>
      <c r="S59" s="2"/>
      <c r="T59" s="2"/>
      <c r="U59" s="2"/>
      <c r="V59" s="2"/>
    </row>
    <row r="60" spans="1:22" x14ac:dyDescent="0.45">
      <c r="A60">
        <v>3.93</v>
      </c>
      <c r="B60">
        <v>-2.5299999999999998</v>
      </c>
      <c r="Q60" s="6"/>
      <c r="S60" s="2"/>
      <c r="T60" s="2"/>
      <c r="U60" s="2"/>
      <c r="V60" s="2"/>
    </row>
    <row r="61" spans="1:22" x14ac:dyDescent="0.45">
      <c r="A61">
        <v>4</v>
      </c>
      <c r="B61">
        <v>-2.65</v>
      </c>
      <c r="S61" s="2"/>
      <c r="T61" s="2"/>
      <c r="U61" s="2"/>
    </row>
    <row r="62" spans="1:22" x14ac:dyDescent="0.45">
      <c r="A62">
        <v>4.07</v>
      </c>
      <c r="B62">
        <v>-2.5299999999999998</v>
      </c>
    </row>
    <row r="63" spans="1:22" x14ac:dyDescent="0.45">
      <c r="A63">
        <v>4.1399999999999997</v>
      </c>
      <c r="B63">
        <v>-2.31</v>
      </c>
    </row>
    <row r="64" spans="1:22" x14ac:dyDescent="0.45">
      <c r="A64">
        <v>4.21</v>
      </c>
      <c r="B64">
        <v>-2.1</v>
      </c>
    </row>
    <row r="65" spans="1:2" x14ac:dyDescent="0.45">
      <c r="A65">
        <v>4.28</v>
      </c>
      <c r="B65">
        <v>-2.1</v>
      </c>
    </row>
    <row r="66" spans="1:2" x14ac:dyDescent="0.45">
      <c r="A66">
        <v>4.3499999999999996</v>
      </c>
      <c r="B66">
        <v>-2.2000000000000002</v>
      </c>
    </row>
    <row r="67" spans="1:2" x14ac:dyDescent="0.45">
      <c r="A67">
        <v>4.42</v>
      </c>
      <c r="B67">
        <v>-2.31</v>
      </c>
    </row>
    <row r="68" spans="1:2" x14ac:dyDescent="0.45">
      <c r="A68">
        <v>4.49</v>
      </c>
      <c r="B68">
        <v>-2.31</v>
      </c>
    </row>
    <row r="69" spans="1:2" x14ac:dyDescent="0.45">
      <c r="A69">
        <v>4.5599999999999996</v>
      </c>
      <c r="B69">
        <v>-2.31</v>
      </c>
    </row>
    <row r="70" spans="1:2" x14ac:dyDescent="0.45">
      <c r="A70">
        <v>4.63</v>
      </c>
      <c r="B70">
        <v>-2.31</v>
      </c>
    </row>
    <row r="71" spans="1:2" x14ac:dyDescent="0.45">
      <c r="A71">
        <v>4.7</v>
      </c>
      <c r="B71">
        <v>-2.31</v>
      </c>
    </row>
    <row r="72" spans="1:2" x14ac:dyDescent="0.45">
      <c r="A72">
        <v>4.7699999999999996</v>
      </c>
      <c r="B72">
        <v>-2.31</v>
      </c>
    </row>
    <row r="73" spans="1:2" x14ac:dyDescent="0.45">
      <c r="A73">
        <v>4.84</v>
      </c>
      <c r="B73">
        <v>-2.31</v>
      </c>
    </row>
    <row r="74" spans="1:2" x14ac:dyDescent="0.45">
      <c r="A74">
        <v>4.91</v>
      </c>
      <c r="B74">
        <v>-2.31</v>
      </c>
    </row>
    <row r="75" spans="1:2" x14ac:dyDescent="0.45">
      <c r="A75">
        <v>4.9800000000000004</v>
      </c>
      <c r="B75">
        <v>-2.2000000000000002</v>
      </c>
    </row>
    <row r="76" spans="1:2" x14ac:dyDescent="0.45">
      <c r="A76">
        <v>5.05</v>
      </c>
      <c r="B76">
        <v>-1.98</v>
      </c>
    </row>
    <row r="77" spans="1:2" x14ac:dyDescent="0.45">
      <c r="A77">
        <v>5.12</v>
      </c>
      <c r="B77">
        <v>-1.54</v>
      </c>
    </row>
    <row r="78" spans="1:2" x14ac:dyDescent="0.45">
      <c r="A78">
        <v>5.19</v>
      </c>
      <c r="B78">
        <v>-0.89</v>
      </c>
    </row>
    <row r="79" spans="1:2" x14ac:dyDescent="0.45">
      <c r="A79">
        <v>5.26</v>
      </c>
      <c r="B79">
        <v>0</v>
      </c>
    </row>
    <row r="80" spans="1:2" x14ac:dyDescent="0.45">
      <c r="A80">
        <v>5.33</v>
      </c>
      <c r="B80">
        <v>0.99</v>
      </c>
    </row>
    <row r="81" spans="1:2" x14ac:dyDescent="0.45">
      <c r="A81">
        <v>5.4</v>
      </c>
      <c r="B81">
        <v>1.99</v>
      </c>
    </row>
    <row r="82" spans="1:2" x14ac:dyDescent="0.45">
      <c r="A82">
        <v>5.47</v>
      </c>
      <c r="B82">
        <v>3.2</v>
      </c>
    </row>
    <row r="83" spans="1:2" x14ac:dyDescent="0.45">
      <c r="A83">
        <v>5.54</v>
      </c>
      <c r="B83">
        <v>4.1900000000000004</v>
      </c>
    </row>
    <row r="84" spans="1:2" x14ac:dyDescent="0.45">
      <c r="A84">
        <v>5.61</v>
      </c>
      <c r="B84">
        <v>5.3</v>
      </c>
    </row>
    <row r="85" spans="1:2" x14ac:dyDescent="0.45">
      <c r="A85">
        <v>5.68</v>
      </c>
      <c r="B85">
        <v>6.3</v>
      </c>
    </row>
    <row r="86" spans="1:2" x14ac:dyDescent="0.45">
      <c r="A86">
        <v>5.75</v>
      </c>
      <c r="B86">
        <v>7.19</v>
      </c>
    </row>
    <row r="87" spans="1:2" x14ac:dyDescent="0.45">
      <c r="A87">
        <v>5.82</v>
      </c>
      <c r="B87">
        <v>7.85</v>
      </c>
    </row>
    <row r="88" spans="1:2" x14ac:dyDescent="0.45">
      <c r="A88">
        <v>5.89</v>
      </c>
      <c r="B88">
        <v>8.39</v>
      </c>
    </row>
    <row r="89" spans="1:2" x14ac:dyDescent="0.45">
      <c r="A89">
        <v>5.96</v>
      </c>
      <c r="B89">
        <v>8.74</v>
      </c>
    </row>
    <row r="90" spans="1:2" x14ac:dyDescent="0.45">
      <c r="A90">
        <v>6.03</v>
      </c>
      <c r="B90">
        <v>8.9600000000000009</v>
      </c>
    </row>
    <row r="91" spans="1:2" x14ac:dyDescent="0.45">
      <c r="A91">
        <v>6.11</v>
      </c>
      <c r="B91">
        <v>8.9600000000000009</v>
      </c>
    </row>
    <row r="92" spans="1:2" x14ac:dyDescent="0.45">
      <c r="A92">
        <v>6.18</v>
      </c>
      <c r="B92">
        <v>8.84</v>
      </c>
    </row>
    <row r="93" spans="1:2" x14ac:dyDescent="0.45">
      <c r="A93">
        <v>6.25</v>
      </c>
      <c r="B93">
        <v>8.74</v>
      </c>
    </row>
    <row r="94" spans="1:2" x14ac:dyDescent="0.45">
      <c r="A94">
        <v>6.32</v>
      </c>
      <c r="B94">
        <v>8.39</v>
      </c>
    </row>
    <row r="95" spans="1:2" x14ac:dyDescent="0.45">
      <c r="A95">
        <v>6.39</v>
      </c>
      <c r="B95">
        <v>8.07</v>
      </c>
    </row>
    <row r="96" spans="1:2" x14ac:dyDescent="0.45">
      <c r="A96">
        <v>6.46</v>
      </c>
      <c r="B96">
        <v>7.62</v>
      </c>
    </row>
    <row r="97" spans="1:2" x14ac:dyDescent="0.45">
      <c r="A97">
        <v>6.53</v>
      </c>
      <c r="B97">
        <v>7.3</v>
      </c>
    </row>
    <row r="98" spans="1:2" x14ac:dyDescent="0.45">
      <c r="A98">
        <v>6.6</v>
      </c>
      <c r="B98">
        <v>6.84</v>
      </c>
    </row>
    <row r="99" spans="1:2" x14ac:dyDescent="0.45">
      <c r="A99">
        <v>6.67</v>
      </c>
      <c r="B99">
        <v>6.39</v>
      </c>
    </row>
    <row r="100" spans="1:2" x14ac:dyDescent="0.45">
      <c r="A100">
        <v>6.74</v>
      </c>
      <c r="B100">
        <v>5.96</v>
      </c>
    </row>
    <row r="101" spans="1:2" x14ac:dyDescent="0.45">
      <c r="A101">
        <v>6.81</v>
      </c>
      <c r="B101">
        <v>5.62</v>
      </c>
    </row>
    <row r="102" spans="1:2" x14ac:dyDescent="0.45">
      <c r="A102">
        <v>6.88</v>
      </c>
      <c r="B102">
        <v>5.3</v>
      </c>
    </row>
    <row r="103" spans="1:2" x14ac:dyDescent="0.45">
      <c r="A103">
        <v>6.95</v>
      </c>
      <c r="B103">
        <v>5.08</v>
      </c>
    </row>
    <row r="104" spans="1:2" x14ac:dyDescent="0.45">
      <c r="A104">
        <v>7.02</v>
      </c>
      <c r="B104">
        <v>4.8600000000000003</v>
      </c>
    </row>
    <row r="105" spans="1:2" x14ac:dyDescent="0.45">
      <c r="A105">
        <v>7.09</v>
      </c>
      <c r="B105">
        <v>4.74</v>
      </c>
    </row>
    <row r="106" spans="1:2" x14ac:dyDescent="0.45">
      <c r="A106">
        <v>7.16</v>
      </c>
      <c r="B106">
        <v>4.6399999999999997</v>
      </c>
    </row>
    <row r="107" spans="1:2" x14ac:dyDescent="0.45">
      <c r="A107">
        <v>7.23</v>
      </c>
      <c r="B107">
        <v>4.6399999999999997</v>
      </c>
    </row>
    <row r="108" spans="1:2" x14ac:dyDescent="0.45">
      <c r="A108">
        <v>7.3</v>
      </c>
      <c r="B108">
        <v>4.6399999999999997</v>
      </c>
    </row>
    <row r="109" spans="1:2" x14ac:dyDescent="0.45">
      <c r="A109">
        <v>7.37</v>
      </c>
      <c r="B109">
        <v>4.6399999999999997</v>
      </c>
    </row>
    <row r="110" spans="1:2" x14ac:dyDescent="0.45">
      <c r="A110">
        <v>7.44</v>
      </c>
      <c r="B110">
        <v>4.6399999999999997</v>
      </c>
    </row>
    <row r="111" spans="1:2" x14ac:dyDescent="0.45">
      <c r="A111">
        <v>7.51</v>
      </c>
      <c r="B111">
        <v>4.74</v>
      </c>
    </row>
    <row r="112" spans="1:2" x14ac:dyDescent="0.45">
      <c r="A112">
        <v>7.58</v>
      </c>
      <c r="B112">
        <v>4.6399999999999997</v>
      </c>
    </row>
    <row r="113" spans="1:2" x14ac:dyDescent="0.45">
      <c r="A113">
        <v>7.65</v>
      </c>
      <c r="B113">
        <v>4.6399999999999997</v>
      </c>
    </row>
    <row r="114" spans="1:2" x14ac:dyDescent="0.45">
      <c r="A114">
        <v>7.72</v>
      </c>
      <c r="B114">
        <v>4.6399999999999997</v>
      </c>
    </row>
    <row r="115" spans="1:2" x14ac:dyDescent="0.45">
      <c r="A115">
        <v>7.79</v>
      </c>
      <c r="B115">
        <v>4.6399999999999997</v>
      </c>
    </row>
    <row r="116" spans="1:2" x14ac:dyDescent="0.45">
      <c r="A116">
        <v>7.86</v>
      </c>
      <c r="B116">
        <v>4.6399999999999997</v>
      </c>
    </row>
    <row r="117" spans="1:2" x14ac:dyDescent="0.45">
      <c r="A117">
        <v>7.93</v>
      </c>
      <c r="B117">
        <v>4.6399999999999997</v>
      </c>
    </row>
    <row r="118" spans="1:2" x14ac:dyDescent="0.45">
      <c r="A118">
        <v>8</v>
      </c>
      <c r="B118">
        <v>4.6399999999999997</v>
      </c>
    </row>
    <row r="119" spans="1:2" x14ac:dyDescent="0.45">
      <c r="A119">
        <v>8.07</v>
      </c>
      <c r="B119">
        <v>4.6399999999999997</v>
      </c>
    </row>
    <row r="120" spans="1:2" x14ac:dyDescent="0.45">
      <c r="A120">
        <v>8.14</v>
      </c>
      <c r="B120">
        <v>4.6399999999999997</v>
      </c>
    </row>
    <row r="121" spans="1:2" x14ac:dyDescent="0.45">
      <c r="A121">
        <v>8.2100000000000009</v>
      </c>
      <c r="B121">
        <v>4.74</v>
      </c>
    </row>
    <row r="122" spans="1:2" x14ac:dyDescent="0.45">
      <c r="A122">
        <v>8.2799999999999994</v>
      </c>
      <c r="B122">
        <v>4.6399999999999997</v>
      </c>
    </row>
    <row r="123" spans="1:2" x14ac:dyDescent="0.45">
      <c r="A123">
        <v>8.35</v>
      </c>
      <c r="B123">
        <v>4.6399999999999997</v>
      </c>
    </row>
    <row r="124" spans="1:2" x14ac:dyDescent="0.45">
      <c r="A124">
        <v>8.42</v>
      </c>
      <c r="B124">
        <v>4.6399999999999997</v>
      </c>
    </row>
    <row r="125" spans="1:2" x14ac:dyDescent="0.45">
      <c r="A125">
        <v>8.49</v>
      </c>
      <c r="B125">
        <v>4.6399999999999997</v>
      </c>
    </row>
    <row r="126" spans="1:2" x14ac:dyDescent="0.45">
      <c r="A126">
        <v>8.56</v>
      </c>
      <c r="B126">
        <v>4.6399999999999997</v>
      </c>
    </row>
    <row r="127" spans="1:2" x14ac:dyDescent="0.45">
      <c r="A127">
        <v>8.6300000000000008</v>
      </c>
      <c r="B127">
        <v>4.6399999999999997</v>
      </c>
    </row>
    <row r="128" spans="1:2" x14ac:dyDescent="0.45">
      <c r="A128">
        <v>8.6999999999999993</v>
      </c>
      <c r="B128">
        <v>4.6399999999999997</v>
      </c>
    </row>
    <row r="129" spans="1:2" x14ac:dyDescent="0.45">
      <c r="A129">
        <v>8.77</v>
      </c>
      <c r="B129">
        <v>4.74</v>
      </c>
    </row>
    <row r="130" spans="1:2" x14ac:dyDescent="0.45">
      <c r="A130">
        <v>8.84</v>
      </c>
      <c r="B130">
        <v>4.6399999999999997</v>
      </c>
    </row>
    <row r="131" spans="1:2" x14ac:dyDescent="0.45">
      <c r="A131">
        <v>8.91</v>
      </c>
      <c r="B131">
        <v>4.74</v>
      </c>
    </row>
    <row r="132" spans="1:2" x14ac:dyDescent="0.45">
      <c r="A132">
        <v>8.98</v>
      </c>
      <c r="B132">
        <v>4.6399999999999997</v>
      </c>
    </row>
    <row r="133" spans="1:2" x14ac:dyDescent="0.45">
      <c r="A133">
        <v>9.0500000000000007</v>
      </c>
      <c r="B133">
        <v>4.74</v>
      </c>
    </row>
    <row r="134" spans="1:2" x14ac:dyDescent="0.45">
      <c r="A134">
        <v>9.1199999999999992</v>
      </c>
      <c r="B134">
        <v>4.74</v>
      </c>
    </row>
    <row r="135" spans="1:2" x14ac:dyDescent="0.45">
      <c r="A135">
        <v>9.19</v>
      </c>
      <c r="B135">
        <v>4.74</v>
      </c>
    </row>
    <row r="136" spans="1:2" x14ac:dyDescent="0.45">
      <c r="A136">
        <v>9.26</v>
      </c>
      <c r="B136">
        <v>4.6399999999999997</v>
      </c>
    </row>
    <row r="137" spans="1:2" x14ac:dyDescent="0.45">
      <c r="A137">
        <v>9.33</v>
      </c>
      <c r="B137">
        <v>4.6399999999999997</v>
      </c>
    </row>
    <row r="138" spans="1:2" x14ac:dyDescent="0.45">
      <c r="A138">
        <v>9.4</v>
      </c>
      <c r="B138">
        <v>4.6399999999999997</v>
      </c>
    </row>
    <row r="139" spans="1:2" x14ac:dyDescent="0.45">
      <c r="A139">
        <v>9.48</v>
      </c>
      <c r="B139">
        <v>4.6399999999999997</v>
      </c>
    </row>
    <row r="140" spans="1:2" x14ac:dyDescent="0.45">
      <c r="A140">
        <v>9.5399999999999991</v>
      </c>
      <c r="B140">
        <v>4.6399999999999997</v>
      </c>
    </row>
    <row r="141" spans="1:2" x14ac:dyDescent="0.45">
      <c r="A141">
        <v>9.6199999999999992</v>
      </c>
      <c r="B141">
        <v>4.6399999999999997</v>
      </c>
    </row>
    <row r="142" spans="1:2" x14ac:dyDescent="0.45">
      <c r="A142">
        <v>9.69</v>
      </c>
      <c r="B142">
        <v>4.6399999999999997</v>
      </c>
    </row>
    <row r="143" spans="1:2" x14ac:dyDescent="0.45">
      <c r="A143">
        <v>9.76</v>
      </c>
      <c r="B143">
        <v>4.6399999999999997</v>
      </c>
    </row>
    <row r="144" spans="1:2" x14ac:dyDescent="0.45">
      <c r="A144">
        <v>9.83</v>
      </c>
      <c r="B144">
        <v>4.6399999999999997</v>
      </c>
    </row>
    <row r="145" spans="1:2" x14ac:dyDescent="0.45">
      <c r="A145">
        <v>9.9</v>
      </c>
      <c r="B145">
        <v>4.6399999999999997</v>
      </c>
    </row>
    <row r="146" spans="1:2" x14ac:dyDescent="0.45">
      <c r="A146">
        <v>9.9700000000000006</v>
      </c>
      <c r="B146">
        <v>4.6399999999999997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selection activeCell="N25" sqref="N25"/>
    </sheetView>
  </sheetViews>
  <sheetFormatPr baseColWidth="10" defaultRowHeight="14.25" x14ac:dyDescent="0.45"/>
  <sheetData>
    <row r="1" spans="1:22" x14ac:dyDescent="0.45">
      <c r="A1" t="s">
        <v>0</v>
      </c>
      <c r="B1" t="s">
        <v>1</v>
      </c>
    </row>
    <row r="2" spans="1:22" x14ac:dyDescent="0.45">
      <c r="A2" t="s">
        <v>2</v>
      </c>
      <c r="B2" t="s">
        <v>3</v>
      </c>
      <c r="M2" s="4">
        <v>55</v>
      </c>
      <c r="N2" t="s">
        <v>0</v>
      </c>
      <c r="O2" t="s">
        <v>14</v>
      </c>
      <c r="P2" t="s">
        <v>1</v>
      </c>
      <c r="Q2" t="s">
        <v>15</v>
      </c>
      <c r="R2" t="s">
        <v>21</v>
      </c>
      <c r="S2" t="s">
        <v>16</v>
      </c>
      <c r="T2" t="s">
        <v>17</v>
      </c>
      <c r="U2" t="s">
        <v>19</v>
      </c>
      <c r="V2" t="s">
        <v>20</v>
      </c>
    </row>
    <row r="3" spans="1:22" x14ac:dyDescent="0.45">
      <c r="A3">
        <v>0</v>
      </c>
      <c r="B3">
        <v>-1.98</v>
      </c>
      <c r="M3">
        <f>M2/100</f>
        <v>0.55000000000000004</v>
      </c>
      <c r="N3">
        <f>A49</f>
        <v>3.16</v>
      </c>
      <c r="O3">
        <f>N3-$N$3</f>
        <v>0</v>
      </c>
      <c r="P3">
        <f t="shared" ref="P3:P30" si="0">B49</f>
        <v>-1.88</v>
      </c>
      <c r="Q3" s="3"/>
      <c r="R3" s="3"/>
      <c r="S3" s="2">
        <f>'Etude équilibre'!$N$3*(P3-'Etude équilibre'!$N$8)</f>
        <v>41.537487596519107</v>
      </c>
      <c r="T3" s="2">
        <f>-('Etude équilibre'!$C$3+'Etude équilibre'!$C$4*$M$3)*COS(P3*PI()/180)</f>
        <v>-39.840239764145508</v>
      </c>
      <c r="U3" s="2">
        <f>S3+T3</f>
        <v>1.6972478323735984</v>
      </c>
      <c r="V3" s="5"/>
    </row>
    <row r="4" spans="1:22" x14ac:dyDescent="0.45">
      <c r="A4">
        <v>0</v>
      </c>
      <c r="B4">
        <v>-1.98</v>
      </c>
      <c r="N4">
        <f t="shared" ref="N4:N30" si="1">A50</f>
        <v>3.23</v>
      </c>
      <c r="O4">
        <f t="shared" ref="O4:O30" si="2">N4-$N$3</f>
        <v>6.999999999999984E-2</v>
      </c>
      <c r="P4">
        <f t="shared" si="0"/>
        <v>-1.88</v>
      </c>
      <c r="Q4" s="6">
        <f t="shared" ref="Q4:Q24" si="3">N4-N3</f>
        <v>6.999999999999984E-2</v>
      </c>
      <c r="R4" s="2">
        <f t="shared" ref="R4:R29" si="4">(P3+P5-2*P4)*(PI()/180)/Q4^2</f>
        <v>0.78361721518113026</v>
      </c>
      <c r="S4" s="2">
        <f>'Etude équilibre'!$N$3*(P4-'Etude équilibre'!$N$8)</f>
        <v>41.537487596519107</v>
      </c>
      <c r="T4" s="2">
        <f>-('Etude équilibre'!$C$3+'Etude équilibre'!$C$4*$M$3)*COS(P4*PI()/180)</f>
        <v>-39.840239764145508</v>
      </c>
      <c r="U4" s="2">
        <f t="shared" ref="U4:U30" si="5">S4+T4</f>
        <v>1.6972478323735984</v>
      </c>
      <c r="V4" s="2">
        <f>U4/R4</f>
        <v>2.1659144279790814</v>
      </c>
    </row>
    <row r="5" spans="1:22" x14ac:dyDescent="0.45">
      <c r="A5">
        <v>7.0000000000000007E-2</v>
      </c>
      <c r="B5">
        <v>-1.98</v>
      </c>
      <c r="N5">
        <f t="shared" si="1"/>
        <v>3.3</v>
      </c>
      <c r="O5">
        <f t="shared" si="2"/>
        <v>0.13999999999999968</v>
      </c>
      <c r="P5">
        <f t="shared" si="0"/>
        <v>-1.66</v>
      </c>
      <c r="Q5" s="6">
        <f t="shared" si="3"/>
        <v>6.999999999999984E-2</v>
      </c>
      <c r="R5" s="2">
        <f t="shared" si="4"/>
        <v>3.5618964326415876E-2</v>
      </c>
      <c r="S5" s="2">
        <f>'Etude équilibre'!$N$3*(P5-'Etude équilibre'!$N$8)</f>
        <v>41.447164184270079</v>
      </c>
      <c r="T5" s="2">
        <f>-('Etude équilibre'!$C$3+'Etude équilibre'!$C$4*$M$3)*COS(P5*PI()/180)</f>
        <v>-39.84496732481557</v>
      </c>
      <c r="U5" s="2">
        <f t="shared" si="5"/>
        <v>1.6021968594545086</v>
      </c>
      <c r="V5" s="2">
        <f t="shared" ref="V5:V29" si="6">U5/R5</f>
        <v>44.981567817969406</v>
      </c>
    </row>
    <row r="6" spans="1:22" x14ac:dyDescent="0.45">
      <c r="A6">
        <v>0.14000000000000001</v>
      </c>
      <c r="B6">
        <v>-1.98</v>
      </c>
      <c r="N6">
        <f t="shared" si="1"/>
        <v>3.37</v>
      </c>
      <c r="O6">
        <f t="shared" si="2"/>
        <v>0.20999999999999996</v>
      </c>
      <c r="P6">
        <f t="shared" si="0"/>
        <v>-1.43</v>
      </c>
      <c r="Q6" s="6">
        <f t="shared" si="3"/>
        <v>7.0000000000000284E-2</v>
      </c>
      <c r="R6" s="2">
        <f t="shared" si="4"/>
        <v>0.39180860759056019</v>
      </c>
      <c r="S6" s="2">
        <f>'Etude équilibre'!$N$3*(P6-'Etude équilibre'!$N$8)</f>
        <v>41.352735162373364</v>
      </c>
      <c r="T6" s="2">
        <f>-('Etude équilibre'!$C$3+'Etude équilibre'!$C$4*$M$3)*COS(P6*PI()/180)</f>
        <v>-39.849281660224975</v>
      </c>
      <c r="U6" s="2">
        <f t="shared" si="5"/>
        <v>1.503453502148389</v>
      </c>
      <c r="V6" s="2">
        <f t="shared" si="6"/>
        <v>3.8372140709055</v>
      </c>
    </row>
    <row r="7" spans="1:22" x14ac:dyDescent="0.45">
      <c r="A7">
        <v>0.21</v>
      </c>
      <c r="B7">
        <v>-1.98</v>
      </c>
      <c r="N7">
        <f t="shared" si="1"/>
        <v>3.44</v>
      </c>
      <c r="O7">
        <f t="shared" si="2"/>
        <v>0.2799999999999998</v>
      </c>
      <c r="P7">
        <f t="shared" si="0"/>
        <v>-1.0900000000000001</v>
      </c>
      <c r="Q7" s="6">
        <f t="shared" si="3"/>
        <v>6.999999999999984E-2</v>
      </c>
      <c r="R7" s="2">
        <f t="shared" si="4"/>
        <v>-7.1237928652830171E-2</v>
      </c>
      <c r="S7" s="2">
        <f>'Etude équilibre'!$N$3*(P7-'Etude équilibre'!$N$8)</f>
        <v>41.213144434352138</v>
      </c>
      <c r="T7" s="2">
        <f>-('Etude équilibre'!$C$3+'Etude équilibre'!$C$4*$M$3)*COS(P7*PI()/180)</f>
        <v>-39.854483109042761</v>
      </c>
      <c r="U7" s="2">
        <f t="shared" si="5"/>
        <v>1.3586613253093773</v>
      </c>
      <c r="V7" s="2">
        <f t="shared" si="6"/>
        <v>-19.072162133330078</v>
      </c>
    </row>
    <row r="8" spans="1:22" x14ac:dyDescent="0.45">
      <c r="A8">
        <v>0.28000000000000003</v>
      </c>
      <c r="B8">
        <v>-1.98</v>
      </c>
      <c r="N8">
        <f t="shared" si="1"/>
        <v>3.51</v>
      </c>
      <c r="O8">
        <f t="shared" si="2"/>
        <v>0.34999999999999964</v>
      </c>
      <c r="P8">
        <f t="shared" si="0"/>
        <v>-0.77</v>
      </c>
      <c r="Q8" s="6">
        <f t="shared" si="3"/>
        <v>6.999999999999984E-2</v>
      </c>
      <c r="R8" s="2">
        <f t="shared" si="4"/>
        <v>3.5618964326415085E-2</v>
      </c>
      <c r="S8" s="2">
        <f>'Etude équilibre'!$N$3*(P8-'Etude équilibre'!$N$8)</f>
        <v>41.081764925626267</v>
      </c>
      <c r="T8" s="2">
        <f>-('Etude équilibre'!$C$3+'Etude équilibre'!$C$4*$M$3)*COS(P8*PI()/180)</f>
        <v>-39.858096573622866</v>
      </c>
      <c r="U8" s="2">
        <f t="shared" si="5"/>
        <v>1.2236683520034006</v>
      </c>
      <c r="V8" s="2">
        <f t="shared" si="6"/>
        <v>34.354405725826396</v>
      </c>
    </row>
    <row r="9" spans="1:22" x14ac:dyDescent="0.45">
      <c r="A9">
        <v>0.35</v>
      </c>
      <c r="B9">
        <v>-1.98</v>
      </c>
      <c r="N9">
        <f t="shared" si="1"/>
        <v>3.58</v>
      </c>
      <c r="O9">
        <f t="shared" si="2"/>
        <v>0.41999999999999993</v>
      </c>
      <c r="P9">
        <f t="shared" si="0"/>
        <v>-0.44</v>
      </c>
      <c r="Q9" s="6">
        <f t="shared" si="3"/>
        <v>7.0000000000000284E-2</v>
      </c>
      <c r="R9" s="2">
        <f t="shared" si="4"/>
        <v>0.39180860759056058</v>
      </c>
      <c r="S9" s="2">
        <f>'Etude équilibre'!$N$3*(P9-'Etude équilibre'!$N$8)</f>
        <v>40.946279807252722</v>
      </c>
      <c r="T9" s="2">
        <f>-('Etude équilibre'!$C$3+'Etude équilibre'!$C$4*$M$3)*COS(P9*PI()/180)</f>
        <v>-39.860520788731918</v>
      </c>
      <c r="U9" s="2">
        <f t="shared" si="5"/>
        <v>1.0857590185208039</v>
      </c>
      <c r="V9" s="2">
        <f t="shared" si="6"/>
        <v>2.7711464155872259</v>
      </c>
    </row>
    <row r="10" spans="1:22" x14ac:dyDescent="0.45">
      <c r="A10">
        <v>0.42</v>
      </c>
      <c r="B10">
        <v>-1.98</v>
      </c>
      <c r="N10">
        <f t="shared" si="1"/>
        <v>3.65</v>
      </c>
      <c r="O10">
        <f t="shared" si="2"/>
        <v>0.48999999999999977</v>
      </c>
      <c r="P10">
        <f t="shared" si="0"/>
        <v>0</v>
      </c>
      <c r="Q10" s="6">
        <f t="shared" si="3"/>
        <v>6.999999999999984E-2</v>
      </c>
      <c r="R10" s="2">
        <f t="shared" si="4"/>
        <v>3.5618964326415085E-2</v>
      </c>
      <c r="S10" s="2">
        <f>'Etude équilibre'!$N$3*(P10-'Etude équilibre'!$N$8)</f>
        <v>40.76563298275466</v>
      </c>
      <c r="T10" s="2">
        <f>-('Etude équilibre'!$C$3+'Etude équilibre'!$C$4*$M$3)*COS(P10*PI()/180)</f>
        <v>-39.861696183444877</v>
      </c>
      <c r="U10" s="2">
        <f t="shared" si="5"/>
        <v>0.90393679930978266</v>
      </c>
      <c r="V10" s="2">
        <f t="shared" si="6"/>
        <v>25.37796413803704</v>
      </c>
    </row>
    <row r="11" spans="1:22" x14ac:dyDescent="0.45">
      <c r="A11">
        <v>0.49</v>
      </c>
      <c r="B11">
        <v>-1.98</v>
      </c>
      <c r="N11">
        <f t="shared" si="1"/>
        <v>3.72</v>
      </c>
      <c r="O11">
        <f t="shared" si="2"/>
        <v>0.56000000000000005</v>
      </c>
      <c r="P11">
        <f t="shared" si="0"/>
        <v>0.45</v>
      </c>
      <c r="Q11" s="6">
        <f t="shared" si="3"/>
        <v>7.0000000000000284E-2</v>
      </c>
      <c r="R11" s="2">
        <f t="shared" si="4"/>
        <v>-0.46304653624338982</v>
      </c>
      <c r="S11" s="2">
        <f>'Etude équilibre'!$N$3*(P11-'Etude équilibre'!$N$8)</f>
        <v>40.580880548608917</v>
      </c>
      <c r="T11" s="2">
        <f>-('Etude équilibre'!$C$3+'Etude équilibre'!$C$4*$M$3)*COS(P11*PI()/180)</f>
        <v>-39.860466754851899</v>
      </c>
      <c r="U11" s="2">
        <f t="shared" si="5"/>
        <v>0.72041379375701808</v>
      </c>
      <c r="V11" s="2">
        <f t="shared" si="6"/>
        <v>-1.5558129418299957</v>
      </c>
    </row>
    <row r="12" spans="1:22" x14ac:dyDescent="0.45">
      <c r="A12">
        <v>0.56000000000000005</v>
      </c>
      <c r="B12">
        <v>-1.98</v>
      </c>
      <c r="N12">
        <f t="shared" si="1"/>
        <v>3.79</v>
      </c>
      <c r="O12">
        <f t="shared" si="2"/>
        <v>0.62999999999999989</v>
      </c>
      <c r="P12">
        <f t="shared" si="0"/>
        <v>0.77</v>
      </c>
      <c r="Q12" s="6">
        <f t="shared" si="3"/>
        <v>6.999999999999984E-2</v>
      </c>
      <c r="R12" s="2">
        <f t="shared" si="4"/>
        <v>0.46304653624339531</v>
      </c>
      <c r="S12" s="2">
        <f>'Etude équilibre'!$N$3*(P12-'Etude équilibre'!$N$8)</f>
        <v>40.449501039883053</v>
      </c>
      <c r="T12" s="2">
        <f>-('Etude équilibre'!$C$3+'Etude équilibre'!$C$4*$M$3)*COS(P12*PI()/180)</f>
        <v>-39.858096573622866</v>
      </c>
      <c r="U12" s="2">
        <f t="shared" si="5"/>
        <v>0.59140446626018672</v>
      </c>
      <c r="V12" s="2">
        <f t="shared" si="6"/>
        <v>1.2772030886099135</v>
      </c>
    </row>
    <row r="13" spans="1:22" x14ac:dyDescent="0.45">
      <c r="A13">
        <v>0.63</v>
      </c>
      <c r="B13">
        <v>-1.98</v>
      </c>
      <c r="N13">
        <f t="shared" si="1"/>
        <v>3.86</v>
      </c>
      <c r="O13">
        <f t="shared" si="2"/>
        <v>0.69999999999999973</v>
      </c>
      <c r="P13">
        <f t="shared" si="0"/>
        <v>1.22</v>
      </c>
      <c r="Q13" s="6">
        <f t="shared" si="3"/>
        <v>6.999999999999984E-2</v>
      </c>
      <c r="R13" s="2">
        <f t="shared" si="4"/>
        <v>-1.2466637514245271</v>
      </c>
      <c r="S13" s="2">
        <f>'Etude équilibre'!$N$3*(P13-'Etude équilibre'!$N$8)</f>
        <v>40.26474860573731</v>
      </c>
      <c r="T13" s="2">
        <f>-('Etude équilibre'!$C$3+'Etude équilibre'!$C$4*$M$3)*COS(P13*PI()/180)</f>
        <v>-39.852660026472186</v>
      </c>
      <c r="U13" s="2">
        <f t="shared" si="5"/>
        <v>0.41208857926512366</v>
      </c>
      <c r="V13" s="2">
        <f t="shared" si="6"/>
        <v>-0.33055310928407261</v>
      </c>
    </row>
    <row r="14" spans="1:22" x14ac:dyDescent="0.45">
      <c r="A14">
        <v>0.7</v>
      </c>
      <c r="B14">
        <v>-1.98</v>
      </c>
      <c r="N14">
        <f t="shared" si="1"/>
        <v>3.93</v>
      </c>
      <c r="O14">
        <f t="shared" si="2"/>
        <v>0.77</v>
      </c>
      <c r="P14">
        <f t="shared" si="0"/>
        <v>1.32</v>
      </c>
      <c r="Q14" s="6">
        <f t="shared" si="3"/>
        <v>7.0000000000000284E-2</v>
      </c>
      <c r="R14" s="2">
        <f t="shared" si="4"/>
        <v>0.85485514383394956</v>
      </c>
      <c r="S14" s="2">
        <f>'Etude équilibre'!$N$3*(P14-'Etude équilibre'!$N$8)</f>
        <v>40.223692509260481</v>
      </c>
      <c r="T14" s="2">
        <f>-('Etude équilibre'!$C$3+'Etude équilibre'!$C$4*$M$3)*COS(P14*PI()/180)</f>
        <v>-39.851118046928022</v>
      </c>
      <c r="U14" s="2">
        <f t="shared" si="5"/>
        <v>0.37257446233245872</v>
      </c>
      <c r="V14" s="2">
        <f t="shared" si="6"/>
        <v>0.43583344502262134</v>
      </c>
    </row>
    <row r="15" spans="1:22" x14ac:dyDescent="0.45">
      <c r="A15">
        <v>0.77</v>
      </c>
      <c r="B15">
        <v>-1.98</v>
      </c>
      <c r="N15">
        <f t="shared" si="1"/>
        <v>4</v>
      </c>
      <c r="O15">
        <f t="shared" si="2"/>
        <v>0.83999999999999986</v>
      </c>
      <c r="P15">
        <f t="shared" si="0"/>
        <v>1.66</v>
      </c>
      <c r="Q15" s="6">
        <f t="shared" si="3"/>
        <v>6.999999999999984E-2</v>
      </c>
      <c r="R15" s="2">
        <f t="shared" si="4"/>
        <v>-0.42742757191697944</v>
      </c>
      <c r="S15" s="2">
        <f>'Etude équilibre'!$N$3*(P15-'Etude équilibre'!$N$8)</f>
        <v>40.084101781239248</v>
      </c>
      <c r="T15" s="2">
        <f>-('Etude équilibre'!$C$3+'Etude équilibre'!$C$4*$M$3)*COS(P15*PI()/180)</f>
        <v>-39.84496732481557</v>
      </c>
      <c r="U15" s="2">
        <f t="shared" si="5"/>
        <v>0.23913445642367748</v>
      </c>
      <c r="V15" s="2">
        <f t="shared" si="6"/>
        <v>-0.55947363281029816</v>
      </c>
    </row>
    <row r="16" spans="1:22" x14ac:dyDescent="0.45">
      <c r="A16">
        <v>0.85</v>
      </c>
      <c r="B16">
        <v>-1.98</v>
      </c>
      <c r="N16">
        <f t="shared" si="1"/>
        <v>4.07</v>
      </c>
      <c r="O16">
        <f t="shared" si="2"/>
        <v>0.91000000000000014</v>
      </c>
      <c r="P16">
        <f t="shared" si="0"/>
        <v>1.88</v>
      </c>
      <c r="Q16" s="6">
        <f t="shared" si="3"/>
        <v>7.0000000000000284E-2</v>
      </c>
      <c r="R16" s="2">
        <f t="shared" si="4"/>
        <v>-0.39180860759056019</v>
      </c>
      <c r="S16" s="2">
        <f>'Etude équilibre'!$N$3*(P16-'Etude équilibre'!$N$8)</f>
        <v>39.99377836899022</v>
      </c>
      <c r="T16" s="2">
        <f>-('Etude équilibre'!$C$3+'Etude équilibre'!$C$4*$M$3)*COS(P16*PI()/180)</f>
        <v>-39.840239764145508</v>
      </c>
      <c r="U16" s="2">
        <f t="shared" si="5"/>
        <v>0.15353860484471227</v>
      </c>
      <c r="V16" s="2">
        <f t="shared" si="6"/>
        <v>-0.39187144404229129</v>
      </c>
    </row>
    <row r="17" spans="1:22" x14ac:dyDescent="0.45">
      <c r="A17">
        <v>0.92</v>
      </c>
      <c r="B17">
        <v>-1.98</v>
      </c>
      <c r="N17">
        <f t="shared" si="1"/>
        <v>4.1399999999999997</v>
      </c>
      <c r="O17">
        <f t="shared" si="2"/>
        <v>0.97999999999999954</v>
      </c>
      <c r="P17">
        <f t="shared" si="0"/>
        <v>1.99</v>
      </c>
      <c r="Q17" s="6">
        <f t="shared" si="3"/>
        <v>6.9999999999999396E-2</v>
      </c>
      <c r="R17" s="2">
        <f t="shared" si="4"/>
        <v>-0.39180860759057007</v>
      </c>
      <c r="S17" s="2">
        <f>'Etude équilibre'!$N$3*(P17-'Etude équilibre'!$N$8)</f>
        <v>39.948616662865703</v>
      </c>
      <c r="T17" s="2">
        <f>-('Etude équilibre'!$C$3+'Etude équilibre'!$C$4*$M$3)*COS(P17*PI()/180)</f>
        <v>-39.837655710423135</v>
      </c>
      <c r="U17" s="2">
        <f t="shared" si="5"/>
        <v>0.11096095244256787</v>
      </c>
      <c r="V17" s="2">
        <f t="shared" si="6"/>
        <v>-0.28320192638166647</v>
      </c>
    </row>
    <row r="18" spans="1:22" x14ac:dyDescent="0.45">
      <c r="A18">
        <v>0.99</v>
      </c>
      <c r="B18">
        <v>-1.98</v>
      </c>
      <c r="N18">
        <f t="shared" si="1"/>
        <v>4.21</v>
      </c>
      <c r="O18">
        <f t="shared" si="2"/>
        <v>1.0499999999999998</v>
      </c>
      <c r="P18">
        <f t="shared" si="0"/>
        <v>1.99</v>
      </c>
      <c r="Q18" s="6">
        <f t="shared" si="3"/>
        <v>7.0000000000000284E-2</v>
      </c>
      <c r="R18" s="2">
        <f t="shared" si="4"/>
        <v>0.427427571916974</v>
      </c>
      <c r="S18" s="2">
        <f>'Etude équilibre'!$N$3*(P18-'Etude équilibre'!$N$8)</f>
        <v>39.948616662865703</v>
      </c>
      <c r="T18" s="2">
        <f>-('Etude équilibre'!$C$3+'Etude équilibre'!$C$4*$M$3)*COS(P18*PI()/180)</f>
        <v>-39.837655710423135</v>
      </c>
      <c r="U18" s="2">
        <f t="shared" si="5"/>
        <v>0.11096095244256787</v>
      </c>
      <c r="V18" s="2">
        <f t="shared" si="6"/>
        <v>0.25960176584986794</v>
      </c>
    </row>
    <row r="19" spans="1:22" x14ac:dyDescent="0.45">
      <c r="A19">
        <v>1.05</v>
      </c>
      <c r="B19">
        <v>-1.98</v>
      </c>
      <c r="N19">
        <f t="shared" si="1"/>
        <v>4.28</v>
      </c>
      <c r="O19">
        <f t="shared" si="2"/>
        <v>1.1200000000000001</v>
      </c>
      <c r="P19">
        <f t="shared" si="0"/>
        <v>2.11</v>
      </c>
      <c r="Q19" s="6">
        <f t="shared" si="3"/>
        <v>7.0000000000000284E-2</v>
      </c>
      <c r="R19" s="2">
        <f t="shared" si="4"/>
        <v>-0.85485514383394956</v>
      </c>
      <c r="S19" s="2">
        <f>'Etude équilibre'!$N$3*(P19-'Etude équilibre'!$N$8)</f>
        <v>39.899349347093505</v>
      </c>
      <c r="T19" s="2">
        <f>-('Etude équilibre'!$C$3+'Etude équilibre'!$C$4*$M$3)*COS(P19*PI()/180)</f>
        <v>-39.834669276755342</v>
      </c>
      <c r="U19" s="2">
        <f t="shared" si="5"/>
        <v>6.4680070338162921E-2</v>
      </c>
      <c r="V19" s="2">
        <f t="shared" si="6"/>
        <v>-7.5662023916798979E-2</v>
      </c>
    </row>
    <row r="20" spans="1:22" x14ac:dyDescent="0.45">
      <c r="A20">
        <v>1.1200000000000001</v>
      </c>
      <c r="B20">
        <v>-1.98</v>
      </c>
      <c r="N20">
        <f t="shared" si="1"/>
        <v>4.3499999999999996</v>
      </c>
      <c r="O20">
        <f t="shared" si="2"/>
        <v>1.1899999999999995</v>
      </c>
      <c r="P20">
        <f t="shared" si="0"/>
        <v>1.99</v>
      </c>
      <c r="Q20" s="6">
        <f t="shared" si="3"/>
        <v>6.9999999999999396E-2</v>
      </c>
      <c r="R20" s="2">
        <f t="shared" si="4"/>
        <v>0.85485514383397121</v>
      </c>
      <c r="S20" s="2">
        <f>'Etude équilibre'!$N$3*(P20-'Etude équilibre'!$N$8)</f>
        <v>39.948616662865703</v>
      </c>
      <c r="T20" s="2">
        <f>-('Etude équilibre'!$C$3+'Etude équilibre'!$C$4*$M$3)*COS(P20*PI()/180)</f>
        <v>-39.837655710423135</v>
      </c>
      <c r="U20" s="2">
        <f t="shared" si="5"/>
        <v>0.11096095244256787</v>
      </c>
      <c r="V20" s="2">
        <f t="shared" si="6"/>
        <v>0.12980088292493044</v>
      </c>
    </row>
    <row r="21" spans="1:22" x14ac:dyDescent="0.45">
      <c r="A21">
        <v>1.19</v>
      </c>
      <c r="B21">
        <v>-1.98</v>
      </c>
      <c r="N21">
        <f t="shared" si="1"/>
        <v>4.42</v>
      </c>
      <c r="O21">
        <f t="shared" si="2"/>
        <v>1.2599999999999998</v>
      </c>
      <c r="P21">
        <f t="shared" si="0"/>
        <v>2.11</v>
      </c>
      <c r="Q21" s="6">
        <f t="shared" si="3"/>
        <v>7.0000000000000284E-2</v>
      </c>
      <c r="R21" s="2">
        <f t="shared" si="4"/>
        <v>-0.85485514383394956</v>
      </c>
      <c r="S21" s="2">
        <f>'Etude équilibre'!$N$3*(P21-'Etude équilibre'!$N$8)</f>
        <v>39.899349347093505</v>
      </c>
      <c r="T21" s="2">
        <f>-('Etude équilibre'!$C$3+'Etude équilibre'!$C$4*$M$3)*COS(P21*PI()/180)</f>
        <v>-39.834669276755342</v>
      </c>
      <c r="U21" s="2">
        <f t="shared" si="5"/>
        <v>6.4680070338162921E-2</v>
      </c>
      <c r="V21" s="2">
        <f t="shared" si="6"/>
        <v>-7.5662023916798979E-2</v>
      </c>
    </row>
    <row r="22" spans="1:22" x14ac:dyDescent="0.45">
      <c r="A22">
        <v>1.27</v>
      </c>
      <c r="B22">
        <v>-1.88</v>
      </c>
      <c r="N22">
        <f t="shared" si="1"/>
        <v>4.49</v>
      </c>
      <c r="O22">
        <f t="shared" si="2"/>
        <v>1.33</v>
      </c>
      <c r="P22">
        <f t="shared" si="0"/>
        <v>1.99</v>
      </c>
      <c r="Q22" s="6">
        <f t="shared" si="3"/>
        <v>7.0000000000000284E-2</v>
      </c>
      <c r="R22" s="2">
        <f t="shared" si="4"/>
        <v>0.427427571916974</v>
      </c>
      <c r="S22" s="2">
        <f>'Etude équilibre'!$N$3*(P22-'Etude équilibre'!$N$8)</f>
        <v>39.948616662865703</v>
      </c>
      <c r="T22" s="2">
        <f>-('Etude équilibre'!$C$3+'Etude équilibre'!$C$4*$M$3)*COS(P22*PI()/180)</f>
        <v>-39.837655710423135</v>
      </c>
      <c r="U22" s="2">
        <f t="shared" si="5"/>
        <v>0.11096095244256787</v>
      </c>
      <c r="V22" s="2">
        <f t="shared" si="6"/>
        <v>0.25960176584986794</v>
      </c>
    </row>
    <row r="23" spans="1:22" x14ac:dyDescent="0.45">
      <c r="A23">
        <v>1.34</v>
      </c>
      <c r="B23">
        <v>-1.98</v>
      </c>
      <c r="N23">
        <f t="shared" si="1"/>
        <v>4.5599999999999996</v>
      </c>
      <c r="O23">
        <f t="shared" si="2"/>
        <v>1.3999999999999995</v>
      </c>
      <c r="P23">
        <f t="shared" si="0"/>
        <v>1.99</v>
      </c>
      <c r="Q23" s="6">
        <f t="shared" si="3"/>
        <v>6.9999999999999396E-2</v>
      </c>
      <c r="R23" s="2">
        <f t="shared" si="4"/>
        <v>0</v>
      </c>
      <c r="S23" s="2">
        <f>'Etude équilibre'!$N$3*(P23-'Etude équilibre'!$N$8)</f>
        <v>39.948616662865703</v>
      </c>
      <c r="T23" s="2">
        <f>-('Etude équilibre'!$C$3+'Etude équilibre'!$C$4*$M$3)*COS(P23*PI()/180)</f>
        <v>-39.837655710423135</v>
      </c>
      <c r="U23" s="2">
        <f t="shared" si="5"/>
        <v>0.11096095244256787</v>
      </c>
      <c r="V23" s="2" t="e">
        <f t="shared" si="6"/>
        <v>#DIV/0!</v>
      </c>
    </row>
    <row r="24" spans="1:22" x14ac:dyDescent="0.45">
      <c r="A24">
        <v>1.41</v>
      </c>
      <c r="B24">
        <v>-1.98</v>
      </c>
      <c r="N24">
        <f t="shared" si="1"/>
        <v>4.63</v>
      </c>
      <c r="O24">
        <f t="shared" si="2"/>
        <v>1.4699999999999998</v>
      </c>
      <c r="P24">
        <f t="shared" si="0"/>
        <v>1.99</v>
      </c>
      <c r="Q24" s="6">
        <f t="shared" si="3"/>
        <v>7.0000000000000284E-2</v>
      </c>
      <c r="R24" s="2">
        <f t="shared" si="4"/>
        <v>0</v>
      </c>
      <c r="S24" s="2">
        <f>'Etude équilibre'!$N$3*(P24-'Etude équilibre'!$N$8)</f>
        <v>39.948616662865703</v>
      </c>
      <c r="T24" s="2">
        <f>-('Etude équilibre'!$C$3+'Etude équilibre'!$C$4*$M$3)*COS(P24*PI()/180)</f>
        <v>-39.837655710423135</v>
      </c>
      <c r="U24" s="2">
        <f t="shared" si="5"/>
        <v>0.11096095244256787</v>
      </c>
      <c r="V24" s="2" t="e">
        <f t="shared" si="6"/>
        <v>#DIV/0!</v>
      </c>
    </row>
    <row r="25" spans="1:22" x14ac:dyDescent="0.45">
      <c r="A25">
        <v>1.48</v>
      </c>
      <c r="B25">
        <v>-1.98</v>
      </c>
      <c r="N25">
        <f>A71</f>
        <v>4.7</v>
      </c>
      <c r="O25">
        <f t="shared" si="2"/>
        <v>1.54</v>
      </c>
      <c r="P25">
        <f t="shared" si="0"/>
        <v>1.99</v>
      </c>
      <c r="Q25" s="6">
        <f t="shared" ref="Q25:Q29" si="7">N25-N24</f>
        <v>7.0000000000000284E-2</v>
      </c>
      <c r="R25" s="2">
        <f t="shared" si="4"/>
        <v>0.427427571916974</v>
      </c>
      <c r="S25" s="2">
        <f>'Etude équilibre'!$N$3*(P25-'Etude équilibre'!$N$8)</f>
        <v>39.948616662865703</v>
      </c>
      <c r="T25" s="2">
        <f>-('Etude équilibre'!$C$3+'Etude équilibre'!$C$4*$M$3)*COS(P25*PI()/180)</f>
        <v>-39.837655710423135</v>
      </c>
      <c r="U25" s="2">
        <f t="shared" si="5"/>
        <v>0.11096095244256787</v>
      </c>
      <c r="V25" s="2">
        <f t="shared" si="6"/>
        <v>0.25960176584986794</v>
      </c>
    </row>
    <row r="26" spans="1:22" x14ac:dyDescent="0.45">
      <c r="A26">
        <v>1.55</v>
      </c>
      <c r="B26">
        <v>-1.98</v>
      </c>
      <c r="N26">
        <f t="shared" si="1"/>
        <v>4.7699999999999996</v>
      </c>
      <c r="O26">
        <f t="shared" si="2"/>
        <v>1.6099999999999994</v>
      </c>
      <c r="P26">
        <f t="shared" si="0"/>
        <v>2.11</v>
      </c>
      <c r="Q26" s="6">
        <f t="shared" si="7"/>
        <v>6.9999999999999396E-2</v>
      </c>
      <c r="R26" s="2">
        <f t="shared" si="4"/>
        <v>-0.42742757191698644</v>
      </c>
      <c r="S26" s="2">
        <f>'Etude équilibre'!$N$3*(P26-'Etude équilibre'!$N$8)</f>
        <v>39.899349347093505</v>
      </c>
      <c r="T26" s="2">
        <f>-('Etude équilibre'!$C$3+'Etude équilibre'!$C$4*$M$3)*COS(P26*PI()/180)</f>
        <v>-39.834669276755342</v>
      </c>
      <c r="U26" s="2">
        <f t="shared" si="5"/>
        <v>6.4680070338162921E-2</v>
      </c>
      <c r="V26" s="2">
        <f t="shared" si="6"/>
        <v>-0.15132404783359382</v>
      </c>
    </row>
    <row r="27" spans="1:22" x14ac:dyDescent="0.45">
      <c r="A27">
        <v>1.62</v>
      </c>
      <c r="B27">
        <v>-1.98</v>
      </c>
      <c r="N27">
        <f t="shared" si="1"/>
        <v>4.84</v>
      </c>
      <c r="O27">
        <f t="shared" si="2"/>
        <v>1.6799999999999997</v>
      </c>
      <c r="P27">
        <f t="shared" si="0"/>
        <v>2.11</v>
      </c>
      <c r="Q27" s="6">
        <f t="shared" si="7"/>
        <v>7.0000000000000284E-2</v>
      </c>
      <c r="R27" s="2">
        <f t="shared" si="4"/>
        <v>-0.42742757191697561</v>
      </c>
      <c r="S27" s="2">
        <f>'Etude équilibre'!$N$3*(P27-'Etude équilibre'!$N$8)</f>
        <v>39.899349347093505</v>
      </c>
      <c r="T27" s="2">
        <f>-('Etude équilibre'!$C$3+'Etude équilibre'!$C$4*$M$3)*COS(P27*PI()/180)</f>
        <v>-39.834669276755342</v>
      </c>
      <c r="U27" s="2">
        <f t="shared" si="5"/>
        <v>6.4680070338162921E-2</v>
      </c>
      <c r="V27" s="2">
        <f t="shared" si="6"/>
        <v>-0.15132404783359765</v>
      </c>
    </row>
    <row r="28" spans="1:22" x14ac:dyDescent="0.45">
      <c r="A28">
        <v>1.69</v>
      </c>
      <c r="B28">
        <v>-1.98</v>
      </c>
      <c r="N28">
        <f t="shared" si="1"/>
        <v>4.91</v>
      </c>
      <c r="O28">
        <f t="shared" si="2"/>
        <v>1.75</v>
      </c>
      <c r="P28">
        <f t="shared" si="0"/>
        <v>1.99</v>
      </c>
      <c r="Q28" s="6">
        <f t="shared" si="7"/>
        <v>7.0000000000000284E-2</v>
      </c>
      <c r="R28" s="2">
        <f t="shared" si="4"/>
        <v>0.85485514383394956</v>
      </c>
      <c r="S28" s="2">
        <f>'Etude équilibre'!$N$3*(P28-'Etude équilibre'!$N$8)</f>
        <v>39.948616662865703</v>
      </c>
      <c r="T28" s="2">
        <f>-('Etude équilibre'!$C$3+'Etude équilibre'!$C$4*$M$3)*COS(P28*PI()/180)</f>
        <v>-39.837655710423135</v>
      </c>
      <c r="U28" s="2">
        <f t="shared" si="5"/>
        <v>0.11096095244256787</v>
      </c>
      <c r="V28" s="2">
        <f t="shared" si="6"/>
        <v>0.12980088292493372</v>
      </c>
    </row>
    <row r="29" spans="1:22" x14ac:dyDescent="0.45">
      <c r="A29">
        <v>1.76</v>
      </c>
      <c r="B29">
        <v>-1.98</v>
      </c>
      <c r="N29">
        <f t="shared" si="1"/>
        <v>4.9800000000000004</v>
      </c>
      <c r="O29">
        <f t="shared" si="2"/>
        <v>1.8200000000000003</v>
      </c>
      <c r="P29">
        <f t="shared" si="0"/>
        <v>2.11</v>
      </c>
      <c r="Q29" s="6">
        <f t="shared" si="7"/>
        <v>7.0000000000000284E-2</v>
      </c>
      <c r="R29" s="2">
        <f t="shared" si="4"/>
        <v>-0.85485514383394956</v>
      </c>
      <c r="S29" s="2">
        <f>'Etude équilibre'!$N$3*(P29-'Etude équilibre'!$N$8)</f>
        <v>39.899349347093505</v>
      </c>
      <c r="T29" s="2">
        <f>-('Etude équilibre'!$C$3+'Etude équilibre'!$C$4*$M$3)*COS(P29*PI()/180)</f>
        <v>-39.834669276755342</v>
      </c>
      <c r="U29" s="2">
        <f t="shared" si="5"/>
        <v>6.4680070338162921E-2</v>
      </c>
      <c r="V29" s="2">
        <f t="shared" si="6"/>
        <v>-7.5662023916798979E-2</v>
      </c>
    </row>
    <row r="30" spans="1:22" x14ac:dyDescent="0.45">
      <c r="A30">
        <v>1.83</v>
      </c>
      <c r="B30">
        <v>-1.98</v>
      </c>
      <c r="N30">
        <f t="shared" si="1"/>
        <v>5.05</v>
      </c>
      <c r="O30">
        <f t="shared" si="2"/>
        <v>1.8899999999999997</v>
      </c>
      <c r="P30">
        <f t="shared" si="0"/>
        <v>1.99</v>
      </c>
      <c r="Q30" s="3"/>
      <c r="R30" s="3"/>
      <c r="S30" s="2">
        <f>'Etude équilibre'!$N$3*(P30-'Etude équilibre'!$N$8)</f>
        <v>39.948616662865703</v>
      </c>
      <c r="T30" s="2">
        <f>-('Etude équilibre'!$C$3+'Etude équilibre'!$C$4*$M$3)*COS(P30*PI()/180)</f>
        <v>-39.837655710423135</v>
      </c>
      <c r="U30" s="2">
        <f t="shared" si="5"/>
        <v>0.11096095244256787</v>
      </c>
      <c r="V30" s="5"/>
    </row>
    <row r="31" spans="1:22" x14ac:dyDescent="0.45">
      <c r="A31">
        <v>1.9</v>
      </c>
      <c r="B31">
        <v>-1.98</v>
      </c>
      <c r="S31" s="2"/>
      <c r="T31" s="2"/>
      <c r="U31" s="2"/>
      <c r="V31" s="2"/>
    </row>
    <row r="32" spans="1:22" x14ac:dyDescent="0.45">
      <c r="A32">
        <v>1.97</v>
      </c>
      <c r="B32">
        <v>-1.98</v>
      </c>
      <c r="S32" s="2"/>
      <c r="T32" s="2"/>
      <c r="U32" s="2"/>
      <c r="V32" s="2"/>
    </row>
    <row r="33" spans="1:22" x14ac:dyDescent="0.45">
      <c r="A33">
        <v>2.04</v>
      </c>
      <c r="B33">
        <v>-1.98</v>
      </c>
      <c r="S33" s="2"/>
      <c r="T33" s="2"/>
      <c r="U33" s="2"/>
      <c r="V33" s="2"/>
    </row>
    <row r="34" spans="1:22" x14ac:dyDescent="0.45">
      <c r="A34">
        <v>2.11</v>
      </c>
      <c r="B34">
        <v>-1.98</v>
      </c>
      <c r="S34" s="2"/>
      <c r="T34" s="2"/>
      <c r="U34" s="2"/>
      <c r="V34" s="2"/>
    </row>
    <row r="35" spans="1:22" x14ac:dyDescent="0.45">
      <c r="A35">
        <v>2.17</v>
      </c>
      <c r="B35">
        <v>-1.98</v>
      </c>
      <c r="S35" s="2"/>
      <c r="T35" s="2"/>
      <c r="U35" s="2"/>
      <c r="V35" s="2"/>
    </row>
    <row r="36" spans="1:22" x14ac:dyDescent="0.45">
      <c r="A36">
        <v>2.2400000000000002</v>
      </c>
      <c r="B36">
        <v>-1.98</v>
      </c>
      <c r="S36" s="2"/>
      <c r="T36" s="2"/>
      <c r="U36" s="2"/>
      <c r="V36" s="2"/>
    </row>
    <row r="37" spans="1:22" x14ac:dyDescent="0.45">
      <c r="A37">
        <v>2.3199999999999998</v>
      </c>
      <c r="B37">
        <v>-1.98</v>
      </c>
      <c r="S37" s="2"/>
      <c r="T37" s="2"/>
      <c r="U37" s="2"/>
      <c r="V37" s="2"/>
    </row>
    <row r="38" spans="1:22" x14ac:dyDescent="0.45">
      <c r="A38">
        <v>2.39</v>
      </c>
      <c r="B38">
        <v>-1.98</v>
      </c>
      <c r="S38" s="2"/>
      <c r="T38" s="2"/>
      <c r="U38" s="2"/>
      <c r="V38" s="2"/>
    </row>
    <row r="39" spans="1:22" x14ac:dyDescent="0.45">
      <c r="A39">
        <v>2.46</v>
      </c>
      <c r="B39">
        <v>-1.98</v>
      </c>
      <c r="S39" s="2"/>
      <c r="T39" s="2"/>
      <c r="U39" s="2"/>
      <c r="V39" s="2"/>
    </row>
    <row r="40" spans="1:22" x14ac:dyDescent="0.45">
      <c r="A40">
        <v>2.5299999999999998</v>
      </c>
      <c r="B40">
        <v>-1.98</v>
      </c>
      <c r="S40" s="2"/>
      <c r="T40" s="2"/>
      <c r="U40" s="2"/>
      <c r="V40" s="2"/>
    </row>
    <row r="41" spans="1:22" x14ac:dyDescent="0.45">
      <c r="A41">
        <v>2.6</v>
      </c>
      <c r="B41">
        <v>-1.98</v>
      </c>
      <c r="S41" s="2"/>
      <c r="T41" s="2"/>
      <c r="U41" s="2"/>
      <c r="V41" s="2"/>
    </row>
    <row r="42" spans="1:22" x14ac:dyDescent="0.45">
      <c r="A42">
        <v>2.67</v>
      </c>
      <c r="B42">
        <v>-1.98</v>
      </c>
      <c r="S42" s="2"/>
      <c r="T42" s="2"/>
      <c r="U42" s="2"/>
      <c r="V42" s="2"/>
    </row>
    <row r="43" spans="1:22" x14ac:dyDescent="0.45">
      <c r="A43">
        <v>2.74</v>
      </c>
      <c r="B43">
        <v>-1.98</v>
      </c>
      <c r="S43" s="2"/>
      <c r="T43" s="2"/>
      <c r="U43" s="2"/>
    </row>
    <row r="44" spans="1:22" x14ac:dyDescent="0.45">
      <c r="A44">
        <v>2.81</v>
      </c>
      <c r="B44">
        <v>-1.98</v>
      </c>
    </row>
    <row r="45" spans="1:22" x14ac:dyDescent="0.45">
      <c r="A45">
        <v>2.88</v>
      </c>
      <c r="B45">
        <v>-1.98</v>
      </c>
    </row>
    <row r="46" spans="1:22" x14ac:dyDescent="0.45">
      <c r="A46">
        <v>2.95</v>
      </c>
      <c r="B46">
        <v>-1.98</v>
      </c>
    </row>
    <row r="47" spans="1:22" x14ac:dyDescent="0.45">
      <c r="A47">
        <v>3.02</v>
      </c>
      <c r="B47">
        <v>-1.98</v>
      </c>
    </row>
    <row r="48" spans="1:22" x14ac:dyDescent="0.45">
      <c r="A48">
        <v>3.09</v>
      </c>
      <c r="B48">
        <v>-1.98</v>
      </c>
    </row>
    <row r="49" spans="1:2" x14ac:dyDescent="0.45">
      <c r="A49" s="4">
        <v>3.16</v>
      </c>
      <c r="B49" s="4">
        <v>-1.88</v>
      </c>
    </row>
    <row r="50" spans="1:2" x14ac:dyDescent="0.45">
      <c r="A50" s="4">
        <v>3.23</v>
      </c>
      <c r="B50" s="4">
        <v>-1.88</v>
      </c>
    </row>
    <row r="51" spans="1:2" x14ac:dyDescent="0.45">
      <c r="A51" s="4">
        <v>3.3</v>
      </c>
      <c r="B51" s="4">
        <v>-1.66</v>
      </c>
    </row>
    <row r="52" spans="1:2" x14ac:dyDescent="0.45">
      <c r="A52" s="4">
        <v>3.37</v>
      </c>
      <c r="B52" s="4">
        <v>-1.43</v>
      </c>
    </row>
    <row r="53" spans="1:2" x14ac:dyDescent="0.45">
      <c r="A53" s="4">
        <v>3.44</v>
      </c>
      <c r="B53" s="4">
        <v>-1.0900000000000001</v>
      </c>
    </row>
    <row r="54" spans="1:2" x14ac:dyDescent="0.45">
      <c r="A54" s="4">
        <v>3.51</v>
      </c>
      <c r="B54" s="4">
        <v>-0.77</v>
      </c>
    </row>
    <row r="55" spans="1:2" x14ac:dyDescent="0.45">
      <c r="A55" s="4">
        <v>3.58</v>
      </c>
      <c r="B55" s="4">
        <v>-0.44</v>
      </c>
    </row>
    <row r="56" spans="1:2" x14ac:dyDescent="0.45">
      <c r="A56" s="4">
        <v>3.65</v>
      </c>
      <c r="B56" s="4">
        <v>0</v>
      </c>
    </row>
    <row r="57" spans="1:2" x14ac:dyDescent="0.45">
      <c r="A57" s="4">
        <v>3.72</v>
      </c>
      <c r="B57" s="4">
        <v>0.45</v>
      </c>
    </row>
    <row r="58" spans="1:2" x14ac:dyDescent="0.45">
      <c r="A58" s="4">
        <v>3.79</v>
      </c>
      <c r="B58" s="4">
        <v>0.77</v>
      </c>
    </row>
    <row r="59" spans="1:2" x14ac:dyDescent="0.45">
      <c r="A59" s="4">
        <v>3.86</v>
      </c>
      <c r="B59" s="4">
        <v>1.22</v>
      </c>
    </row>
    <row r="60" spans="1:2" x14ac:dyDescent="0.45">
      <c r="A60" s="4">
        <v>3.93</v>
      </c>
      <c r="B60" s="4">
        <v>1.32</v>
      </c>
    </row>
    <row r="61" spans="1:2" x14ac:dyDescent="0.45">
      <c r="A61" s="4">
        <v>4</v>
      </c>
      <c r="B61" s="4">
        <v>1.66</v>
      </c>
    </row>
    <row r="62" spans="1:2" x14ac:dyDescent="0.45">
      <c r="A62" s="4">
        <v>4.07</v>
      </c>
      <c r="B62" s="4">
        <v>1.88</v>
      </c>
    </row>
    <row r="63" spans="1:2" x14ac:dyDescent="0.45">
      <c r="A63" s="4">
        <v>4.1399999999999997</v>
      </c>
      <c r="B63" s="4">
        <v>1.99</v>
      </c>
    </row>
    <row r="64" spans="1:2" x14ac:dyDescent="0.45">
      <c r="A64" s="4">
        <v>4.21</v>
      </c>
      <c r="B64" s="4">
        <v>1.99</v>
      </c>
    </row>
    <row r="65" spans="1:2" x14ac:dyDescent="0.45">
      <c r="A65" s="4">
        <v>4.28</v>
      </c>
      <c r="B65" s="4">
        <v>2.11</v>
      </c>
    </row>
    <row r="66" spans="1:2" x14ac:dyDescent="0.45">
      <c r="A66" s="4">
        <v>4.3499999999999996</v>
      </c>
      <c r="B66" s="4">
        <v>1.99</v>
      </c>
    </row>
    <row r="67" spans="1:2" x14ac:dyDescent="0.45">
      <c r="A67" s="4">
        <v>4.42</v>
      </c>
      <c r="B67" s="4">
        <v>2.11</v>
      </c>
    </row>
    <row r="68" spans="1:2" x14ac:dyDescent="0.45">
      <c r="A68" s="4">
        <v>4.49</v>
      </c>
      <c r="B68" s="4">
        <v>1.99</v>
      </c>
    </row>
    <row r="69" spans="1:2" x14ac:dyDescent="0.45">
      <c r="A69" s="4">
        <v>4.5599999999999996</v>
      </c>
      <c r="B69" s="4">
        <v>1.99</v>
      </c>
    </row>
    <row r="70" spans="1:2" x14ac:dyDescent="0.45">
      <c r="A70" s="4">
        <v>4.63</v>
      </c>
      <c r="B70" s="4">
        <v>1.99</v>
      </c>
    </row>
    <row r="71" spans="1:2" x14ac:dyDescent="0.45">
      <c r="A71" s="4">
        <v>4.7</v>
      </c>
      <c r="B71" s="4">
        <v>1.99</v>
      </c>
    </row>
    <row r="72" spans="1:2" x14ac:dyDescent="0.45">
      <c r="A72" s="4">
        <v>4.7699999999999996</v>
      </c>
      <c r="B72" s="4">
        <v>2.11</v>
      </c>
    </row>
    <row r="73" spans="1:2" x14ac:dyDescent="0.45">
      <c r="A73" s="4">
        <v>4.84</v>
      </c>
      <c r="B73" s="4">
        <v>2.11</v>
      </c>
    </row>
    <row r="74" spans="1:2" x14ac:dyDescent="0.45">
      <c r="A74" s="4">
        <v>4.91</v>
      </c>
      <c r="B74" s="4">
        <v>1.99</v>
      </c>
    </row>
    <row r="75" spans="1:2" x14ac:dyDescent="0.45">
      <c r="A75" s="4">
        <v>4.9800000000000004</v>
      </c>
      <c r="B75" s="4">
        <v>2.11</v>
      </c>
    </row>
    <row r="76" spans="1:2" x14ac:dyDescent="0.45">
      <c r="A76" s="4">
        <v>5.05</v>
      </c>
      <c r="B76" s="4">
        <v>1.99</v>
      </c>
    </row>
    <row r="77" spans="1:2" x14ac:dyDescent="0.45">
      <c r="A77">
        <v>5.12</v>
      </c>
      <c r="B77">
        <v>2.11</v>
      </c>
    </row>
    <row r="78" spans="1:2" x14ac:dyDescent="0.45">
      <c r="A78">
        <v>5.19</v>
      </c>
      <c r="B78">
        <v>1.99</v>
      </c>
    </row>
    <row r="79" spans="1:2" x14ac:dyDescent="0.45">
      <c r="A79">
        <v>5.26</v>
      </c>
      <c r="B79">
        <v>2.11</v>
      </c>
    </row>
    <row r="80" spans="1:2" x14ac:dyDescent="0.45">
      <c r="A80">
        <v>5.33</v>
      </c>
      <c r="B80">
        <v>2.11</v>
      </c>
    </row>
    <row r="81" spans="1:2" x14ac:dyDescent="0.45">
      <c r="A81">
        <v>5.4</v>
      </c>
      <c r="B81">
        <v>2.11</v>
      </c>
    </row>
    <row r="82" spans="1:2" x14ac:dyDescent="0.45">
      <c r="A82">
        <v>5.47</v>
      </c>
      <c r="B82">
        <v>1.99</v>
      </c>
    </row>
    <row r="83" spans="1:2" x14ac:dyDescent="0.45">
      <c r="A83">
        <v>5.54</v>
      </c>
      <c r="B83">
        <v>2.11</v>
      </c>
    </row>
    <row r="84" spans="1:2" x14ac:dyDescent="0.45">
      <c r="A84">
        <v>5.61</v>
      </c>
      <c r="B84">
        <v>2.11</v>
      </c>
    </row>
    <row r="85" spans="1:2" x14ac:dyDescent="0.45">
      <c r="A85">
        <v>5.68</v>
      </c>
      <c r="B85">
        <v>1.99</v>
      </c>
    </row>
    <row r="86" spans="1:2" x14ac:dyDescent="0.45">
      <c r="A86">
        <v>5.75</v>
      </c>
      <c r="B86">
        <v>1.99</v>
      </c>
    </row>
    <row r="87" spans="1:2" x14ac:dyDescent="0.45">
      <c r="A87">
        <v>5.82</v>
      </c>
      <c r="B87">
        <v>2.11</v>
      </c>
    </row>
    <row r="88" spans="1:2" x14ac:dyDescent="0.45">
      <c r="A88">
        <v>5.89</v>
      </c>
      <c r="B88">
        <v>1.99</v>
      </c>
    </row>
    <row r="89" spans="1:2" x14ac:dyDescent="0.45">
      <c r="A89">
        <v>5.96</v>
      </c>
      <c r="B89">
        <v>1.99</v>
      </c>
    </row>
    <row r="90" spans="1:2" x14ac:dyDescent="0.45">
      <c r="A90">
        <v>6.03</v>
      </c>
      <c r="B90">
        <v>2.11</v>
      </c>
    </row>
    <row r="91" spans="1:2" x14ac:dyDescent="0.45">
      <c r="A91">
        <v>6.1</v>
      </c>
      <c r="B91">
        <v>1.99</v>
      </c>
    </row>
    <row r="92" spans="1:2" x14ac:dyDescent="0.45">
      <c r="A92">
        <v>6.17</v>
      </c>
      <c r="B92">
        <v>1.99</v>
      </c>
    </row>
    <row r="93" spans="1:2" x14ac:dyDescent="0.45">
      <c r="A93">
        <v>6.24</v>
      </c>
      <c r="B93">
        <v>1.99</v>
      </c>
    </row>
    <row r="94" spans="1:2" x14ac:dyDescent="0.45">
      <c r="A94">
        <v>6.31</v>
      </c>
      <c r="B94">
        <v>1.99</v>
      </c>
    </row>
    <row r="95" spans="1:2" x14ac:dyDescent="0.45">
      <c r="A95">
        <v>6.38</v>
      </c>
      <c r="B95">
        <v>1.99</v>
      </c>
    </row>
    <row r="96" spans="1:2" x14ac:dyDescent="0.45">
      <c r="A96">
        <v>6.44</v>
      </c>
      <c r="B96">
        <v>1.99</v>
      </c>
    </row>
    <row r="97" spans="1:2" x14ac:dyDescent="0.45">
      <c r="A97">
        <v>6.51</v>
      </c>
      <c r="B97">
        <v>2.11</v>
      </c>
    </row>
    <row r="98" spans="1:2" x14ac:dyDescent="0.45">
      <c r="A98">
        <v>6.58</v>
      </c>
      <c r="B98">
        <v>1.99</v>
      </c>
    </row>
    <row r="99" spans="1:2" x14ac:dyDescent="0.45">
      <c r="A99">
        <v>6.66</v>
      </c>
      <c r="B99">
        <v>2.11</v>
      </c>
    </row>
    <row r="100" spans="1:2" x14ac:dyDescent="0.45">
      <c r="A100">
        <v>6.73</v>
      </c>
      <c r="B100">
        <v>2.11</v>
      </c>
    </row>
    <row r="101" spans="1:2" x14ac:dyDescent="0.45">
      <c r="A101">
        <v>6.8</v>
      </c>
      <c r="B101">
        <v>2.11</v>
      </c>
    </row>
    <row r="102" spans="1:2" x14ac:dyDescent="0.45">
      <c r="A102">
        <v>6.86</v>
      </c>
      <c r="B102">
        <v>2.11</v>
      </c>
    </row>
    <row r="103" spans="1:2" x14ac:dyDescent="0.45">
      <c r="A103">
        <v>6.93</v>
      </c>
      <c r="B103">
        <v>2.11</v>
      </c>
    </row>
    <row r="104" spans="1:2" x14ac:dyDescent="0.45">
      <c r="A104">
        <v>7.01</v>
      </c>
      <c r="B104">
        <v>1.99</v>
      </c>
    </row>
    <row r="105" spans="1:2" x14ac:dyDescent="0.45">
      <c r="A105">
        <v>7.08</v>
      </c>
      <c r="B105">
        <v>2.11</v>
      </c>
    </row>
    <row r="106" spans="1:2" x14ac:dyDescent="0.45">
      <c r="A106">
        <v>7.15</v>
      </c>
      <c r="B106">
        <v>1.99</v>
      </c>
    </row>
    <row r="107" spans="1:2" x14ac:dyDescent="0.45">
      <c r="A107">
        <v>7.22</v>
      </c>
      <c r="B107">
        <v>2.11</v>
      </c>
    </row>
    <row r="108" spans="1:2" x14ac:dyDescent="0.45">
      <c r="A108">
        <v>7.29</v>
      </c>
      <c r="B108">
        <v>1.99</v>
      </c>
    </row>
    <row r="109" spans="1:2" x14ac:dyDescent="0.45">
      <c r="A109">
        <v>7.36</v>
      </c>
      <c r="B109">
        <v>1.99</v>
      </c>
    </row>
    <row r="110" spans="1:2" x14ac:dyDescent="0.45">
      <c r="A110">
        <v>7.43</v>
      </c>
      <c r="B110">
        <v>1.99</v>
      </c>
    </row>
    <row r="111" spans="1:2" x14ac:dyDescent="0.45">
      <c r="A111">
        <v>7.5</v>
      </c>
      <c r="B111">
        <v>1.99</v>
      </c>
    </row>
    <row r="112" spans="1:2" x14ac:dyDescent="0.45">
      <c r="A112">
        <v>7.57</v>
      </c>
      <c r="B112">
        <v>1.99</v>
      </c>
    </row>
    <row r="113" spans="1:2" x14ac:dyDescent="0.45">
      <c r="A113">
        <v>7.64</v>
      </c>
      <c r="B113">
        <v>2.11</v>
      </c>
    </row>
    <row r="114" spans="1:2" x14ac:dyDescent="0.45">
      <c r="A114">
        <v>7.71</v>
      </c>
      <c r="B114">
        <v>1.99</v>
      </c>
    </row>
    <row r="115" spans="1:2" x14ac:dyDescent="0.45">
      <c r="A115">
        <v>7.78</v>
      </c>
      <c r="B115">
        <v>2.11</v>
      </c>
    </row>
    <row r="116" spans="1:2" x14ac:dyDescent="0.45">
      <c r="A116">
        <v>7.85</v>
      </c>
      <c r="B116">
        <v>1.99</v>
      </c>
    </row>
    <row r="117" spans="1:2" x14ac:dyDescent="0.45">
      <c r="A117">
        <v>7.92</v>
      </c>
      <c r="B117">
        <v>2.11</v>
      </c>
    </row>
    <row r="118" spans="1:2" x14ac:dyDescent="0.45">
      <c r="A118">
        <v>7.99</v>
      </c>
      <c r="B118">
        <v>1.99</v>
      </c>
    </row>
    <row r="119" spans="1:2" x14ac:dyDescent="0.45">
      <c r="A119">
        <v>8.06</v>
      </c>
      <c r="B119">
        <v>2.11</v>
      </c>
    </row>
    <row r="120" spans="1:2" x14ac:dyDescent="0.45">
      <c r="A120">
        <v>8.1300000000000008</v>
      </c>
      <c r="B120">
        <v>1.99</v>
      </c>
    </row>
    <row r="121" spans="1:2" x14ac:dyDescent="0.45">
      <c r="A121">
        <v>8.1999999999999993</v>
      </c>
      <c r="B121">
        <v>2.11</v>
      </c>
    </row>
    <row r="122" spans="1:2" x14ac:dyDescent="0.45">
      <c r="A122">
        <v>8.27</v>
      </c>
      <c r="B122">
        <v>1.99</v>
      </c>
    </row>
    <row r="123" spans="1:2" x14ac:dyDescent="0.45">
      <c r="A123">
        <v>8.34</v>
      </c>
      <c r="B123">
        <v>1.99</v>
      </c>
    </row>
    <row r="124" spans="1:2" x14ac:dyDescent="0.45">
      <c r="A124">
        <v>8.41</v>
      </c>
      <c r="B124">
        <v>1.99</v>
      </c>
    </row>
    <row r="125" spans="1:2" x14ac:dyDescent="0.45">
      <c r="A125">
        <v>8.48</v>
      </c>
      <c r="B125">
        <v>2.11</v>
      </c>
    </row>
    <row r="126" spans="1:2" x14ac:dyDescent="0.45">
      <c r="A126">
        <v>8.5500000000000007</v>
      </c>
      <c r="B126">
        <v>1.99</v>
      </c>
    </row>
    <row r="127" spans="1:2" x14ac:dyDescent="0.45">
      <c r="A127">
        <v>8.6199999999999992</v>
      </c>
      <c r="B127">
        <v>1.99</v>
      </c>
    </row>
    <row r="128" spans="1:2" x14ac:dyDescent="0.45">
      <c r="A128">
        <v>8.69</v>
      </c>
      <c r="B128">
        <v>2.11</v>
      </c>
    </row>
    <row r="129" spans="1:2" x14ac:dyDescent="0.45">
      <c r="A129">
        <v>8.76</v>
      </c>
      <c r="B129">
        <v>1.99</v>
      </c>
    </row>
    <row r="130" spans="1:2" x14ac:dyDescent="0.45">
      <c r="A130">
        <v>8.83</v>
      </c>
      <c r="B130">
        <v>1.99</v>
      </c>
    </row>
    <row r="131" spans="1:2" x14ac:dyDescent="0.45">
      <c r="A131">
        <v>8.9</v>
      </c>
      <c r="B131">
        <v>1.99</v>
      </c>
    </row>
    <row r="132" spans="1:2" x14ac:dyDescent="0.45">
      <c r="A132">
        <v>8.9700000000000006</v>
      </c>
      <c r="B132">
        <v>2.11</v>
      </c>
    </row>
    <row r="133" spans="1:2" x14ac:dyDescent="0.45">
      <c r="A133">
        <v>9.0399999999999991</v>
      </c>
      <c r="B133">
        <v>2.11</v>
      </c>
    </row>
    <row r="134" spans="1:2" x14ac:dyDescent="0.45">
      <c r="A134">
        <v>9.11</v>
      </c>
      <c r="B134">
        <v>1.99</v>
      </c>
    </row>
    <row r="135" spans="1:2" x14ac:dyDescent="0.45">
      <c r="A135">
        <v>9.18</v>
      </c>
      <c r="B135">
        <v>2.11</v>
      </c>
    </row>
    <row r="136" spans="1:2" x14ac:dyDescent="0.45">
      <c r="A136">
        <v>9.25</v>
      </c>
      <c r="B136">
        <v>1.99</v>
      </c>
    </row>
    <row r="137" spans="1:2" x14ac:dyDescent="0.45">
      <c r="A137">
        <v>9.32</v>
      </c>
      <c r="B137">
        <v>2.11</v>
      </c>
    </row>
    <row r="138" spans="1:2" x14ac:dyDescent="0.45">
      <c r="A138">
        <v>9.39</v>
      </c>
      <c r="B138">
        <v>1.99</v>
      </c>
    </row>
    <row r="139" spans="1:2" x14ac:dyDescent="0.45">
      <c r="A139">
        <v>9.4600000000000009</v>
      </c>
      <c r="B139">
        <v>2.11</v>
      </c>
    </row>
    <row r="140" spans="1:2" x14ac:dyDescent="0.45">
      <c r="A140">
        <v>9.5299999999999994</v>
      </c>
      <c r="B140">
        <v>1.99</v>
      </c>
    </row>
    <row r="141" spans="1:2" x14ac:dyDescent="0.45">
      <c r="A141">
        <v>9.6</v>
      </c>
      <c r="B141">
        <v>2.11</v>
      </c>
    </row>
    <row r="142" spans="1:2" x14ac:dyDescent="0.45">
      <c r="A142">
        <v>9.67</v>
      </c>
      <c r="B142">
        <v>1.99</v>
      </c>
    </row>
    <row r="143" spans="1:2" x14ac:dyDescent="0.45">
      <c r="A143">
        <v>9.74</v>
      </c>
      <c r="B143">
        <v>2.11</v>
      </c>
    </row>
    <row r="144" spans="1:2" x14ac:dyDescent="0.45">
      <c r="A144">
        <v>9.81</v>
      </c>
      <c r="B144">
        <v>1.99</v>
      </c>
    </row>
    <row r="145" spans="1:2" x14ac:dyDescent="0.45">
      <c r="A145">
        <v>9.8800000000000008</v>
      </c>
      <c r="B145">
        <v>2.11</v>
      </c>
    </row>
    <row r="146" spans="1:2" x14ac:dyDescent="0.45">
      <c r="A146">
        <v>9.9499999999999993</v>
      </c>
      <c r="B146">
        <v>1.99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29.27</v>
      </c>
      <c r="N3">
        <v>29.27</v>
      </c>
      <c r="O3">
        <f>AVERAGE(O4:O5)</f>
        <v>27.174999999999997</v>
      </c>
    </row>
    <row r="4" spans="1:15" x14ac:dyDescent="0.45">
      <c r="A4">
        <v>0</v>
      </c>
      <c r="B4">
        <v>29.27</v>
      </c>
      <c r="N4">
        <v>25.41</v>
      </c>
      <c r="O4">
        <f>MIN(N3:N6)</f>
        <v>25.08</v>
      </c>
    </row>
    <row r="5" spans="1:15" x14ac:dyDescent="0.45">
      <c r="A5">
        <v>7.0000000000000007E-2</v>
      </c>
      <c r="B5">
        <v>29.27</v>
      </c>
      <c r="N5">
        <v>25.08</v>
      </c>
      <c r="O5">
        <f>MAX(N3:N6)</f>
        <v>29.27</v>
      </c>
    </row>
    <row r="6" spans="1:15" x14ac:dyDescent="0.45">
      <c r="A6">
        <v>0.14000000000000001</v>
      </c>
      <c r="B6">
        <v>29.27</v>
      </c>
      <c r="N6">
        <v>28.16</v>
      </c>
    </row>
    <row r="7" spans="1:15" x14ac:dyDescent="0.45">
      <c r="A7">
        <v>0.21</v>
      </c>
      <c r="B7">
        <v>29.27</v>
      </c>
    </row>
    <row r="8" spans="1:15" x14ac:dyDescent="0.45">
      <c r="A8">
        <v>0.28000000000000003</v>
      </c>
      <c r="B8">
        <v>29.15</v>
      </c>
    </row>
    <row r="9" spans="1:15" x14ac:dyDescent="0.45">
      <c r="A9">
        <v>0.35</v>
      </c>
      <c r="B9">
        <v>29.27</v>
      </c>
    </row>
    <row r="10" spans="1:15" x14ac:dyDescent="0.45">
      <c r="A10">
        <v>0.43</v>
      </c>
      <c r="B10">
        <v>29.27</v>
      </c>
    </row>
    <row r="11" spans="1:15" x14ac:dyDescent="0.45">
      <c r="A11">
        <v>0.5</v>
      </c>
      <c r="B11">
        <v>29.27</v>
      </c>
    </row>
    <row r="12" spans="1:15" x14ac:dyDescent="0.45">
      <c r="A12">
        <v>0.56999999999999995</v>
      </c>
      <c r="B12">
        <v>29.27</v>
      </c>
    </row>
    <row r="13" spans="1:15" x14ac:dyDescent="0.45">
      <c r="A13">
        <v>0.64</v>
      </c>
      <c r="B13">
        <v>29.27</v>
      </c>
    </row>
    <row r="14" spans="1:15" x14ac:dyDescent="0.45">
      <c r="A14">
        <v>0.71</v>
      </c>
      <c r="B14">
        <v>29.27</v>
      </c>
    </row>
    <row r="15" spans="1:15" x14ac:dyDescent="0.45">
      <c r="A15">
        <v>0.78</v>
      </c>
      <c r="B15">
        <v>29.27</v>
      </c>
    </row>
    <row r="16" spans="1:15" x14ac:dyDescent="0.45">
      <c r="A16">
        <v>0.85</v>
      </c>
      <c r="B16">
        <v>29.27</v>
      </c>
    </row>
    <row r="17" spans="1:2" x14ac:dyDescent="0.45">
      <c r="A17">
        <v>0.92</v>
      </c>
      <c r="B17">
        <v>29.27</v>
      </c>
    </row>
    <row r="18" spans="1:2" x14ac:dyDescent="0.45">
      <c r="A18">
        <v>0.99</v>
      </c>
      <c r="B18">
        <v>29.27</v>
      </c>
    </row>
    <row r="19" spans="1:2" x14ac:dyDescent="0.45">
      <c r="A19">
        <v>1.06</v>
      </c>
      <c r="B19">
        <v>29.27</v>
      </c>
    </row>
    <row r="20" spans="1:2" x14ac:dyDescent="0.45">
      <c r="A20">
        <v>1.1299999999999999</v>
      </c>
      <c r="B20">
        <v>29.27</v>
      </c>
    </row>
    <row r="21" spans="1:2" x14ac:dyDescent="0.45">
      <c r="A21">
        <v>1.2</v>
      </c>
      <c r="B21">
        <v>29.27</v>
      </c>
    </row>
    <row r="22" spans="1:2" x14ac:dyDescent="0.45">
      <c r="A22">
        <v>1.27</v>
      </c>
      <c r="B22">
        <v>29.27</v>
      </c>
    </row>
    <row r="23" spans="1:2" x14ac:dyDescent="0.45">
      <c r="A23">
        <v>1.34</v>
      </c>
      <c r="B23">
        <v>29.27</v>
      </c>
    </row>
    <row r="24" spans="1:2" x14ac:dyDescent="0.45">
      <c r="A24">
        <v>1.41</v>
      </c>
      <c r="B24">
        <v>29.27</v>
      </c>
    </row>
    <row r="25" spans="1:2" x14ac:dyDescent="0.45">
      <c r="A25">
        <v>1.48</v>
      </c>
      <c r="B25">
        <v>29.27</v>
      </c>
    </row>
    <row r="26" spans="1:2" x14ac:dyDescent="0.45">
      <c r="A26">
        <v>1.55</v>
      </c>
      <c r="B26">
        <v>29.15</v>
      </c>
    </row>
    <row r="27" spans="1:2" x14ac:dyDescent="0.45">
      <c r="A27">
        <v>1.62</v>
      </c>
      <c r="B27">
        <v>28.93</v>
      </c>
    </row>
    <row r="28" spans="1:2" x14ac:dyDescent="0.45">
      <c r="A28">
        <v>1.69</v>
      </c>
      <c r="B28">
        <v>28.61</v>
      </c>
    </row>
    <row r="29" spans="1:2" x14ac:dyDescent="0.45">
      <c r="A29">
        <v>1.76</v>
      </c>
      <c r="B29">
        <v>28.05</v>
      </c>
    </row>
    <row r="30" spans="1:2" x14ac:dyDescent="0.45">
      <c r="A30">
        <v>1.83</v>
      </c>
      <c r="B30">
        <v>27.61</v>
      </c>
    </row>
    <row r="31" spans="1:2" x14ac:dyDescent="0.45">
      <c r="A31">
        <v>1.9</v>
      </c>
      <c r="B31">
        <v>26.84</v>
      </c>
    </row>
    <row r="32" spans="1:2" x14ac:dyDescent="0.45">
      <c r="A32">
        <v>1.98</v>
      </c>
      <c r="B32">
        <v>26.3</v>
      </c>
    </row>
    <row r="33" spans="1:2" x14ac:dyDescent="0.45">
      <c r="A33">
        <v>2.0499999999999998</v>
      </c>
      <c r="B33">
        <v>25.73</v>
      </c>
    </row>
    <row r="34" spans="1:2" x14ac:dyDescent="0.45">
      <c r="A34">
        <v>2.12</v>
      </c>
      <c r="B34">
        <v>25.3</v>
      </c>
    </row>
    <row r="35" spans="1:2" x14ac:dyDescent="0.45">
      <c r="A35">
        <v>2.19</v>
      </c>
      <c r="B35">
        <v>24.96</v>
      </c>
    </row>
    <row r="36" spans="1:2" x14ac:dyDescent="0.45">
      <c r="A36">
        <v>2.2599999999999998</v>
      </c>
      <c r="B36">
        <v>24.96</v>
      </c>
    </row>
    <row r="37" spans="1:2" x14ac:dyDescent="0.45">
      <c r="A37">
        <v>2.33</v>
      </c>
      <c r="B37">
        <v>24.85</v>
      </c>
    </row>
    <row r="38" spans="1:2" x14ac:dyDescent="0.45">
      <c r="A38">
        <v>2.4</v>
      </c>
      <c r="B38">
        <v>24.85</v>
      </c>
    </row>
    <row r="39" spans="1:2" x14ac:dyDescent="0.45">
      <c r="A39">
        <v>2.4700000000000002</v>
      </c>
      <c r="B39">
        <v>24.85</v>
      </c>
    </row>
    <row r="40" spans="1:2" x14ac:dyDescent="0.45">
      <c r="A40">
        <v>2.54</v>
      </c>
      <c r="B40">
        <v>24.85</v>
      </c>
    </row>
    <row r="41" spans="1:2" x14ac:dyDescent="0.45">
      <c r="A41">
        <v>2.61</v>
      </c>
      <c r="B41">
        <v>24.96</v>
      </c>
    </row>
    <row r="42" spans="1:2" x14ac:dyDescent="0.45">
      <c r="A42">
        <v>2.68</v>
      </c>
      <c r="B42">
        <v>24.96</v>
      </c>
    </row>
    <row r="43" spans="1:2" x14ac:dyDescent="0.45">
      <c r="A43">
        <v>2.75</v>
      </c>
      <c r="B43">
        <v>24.96</v>
      </c>
    </row>
    <row r="44" spans="1:2" x14ac:dyDescent="0.45">
      <c r="A44">
        <v>2.82</v>
      </c>
      <c r="B44">
        <v>25.08</v>
      </c>
    </row>
    <row r="45" spans="1:2" x14ac:dyDescent="0.45">
      <c r="A45">
        <v>2.9</v>
      </c>
      <c r="B45">
        <v>25.08</v>
      </c>
    </row>
    <row r="46" spans="1:2" x14ac:dyDescent="0.45">
      <c r="A46">
        <v>2.97</v>
      </c>
      <c r="B46">
        <v>25.18</v>
      </c>
    </row>
    <row r="47" spans="1:2" x14ac:dyDescent="0.45">
      <c r="A47">
        <v>3.04</v>
      </c>
      <c r="B47">
        <v>25.18</v>
      </c>
    </row>
    <row r="48" spans="1:2" x14ac:dyDescent="0.45">
      <c r="A48">
        <v>3.11</v>
      </c>
      <c r="B48">
        <v>25.18</v>
      </c>
    </row>
    <row r="49" spans="1:2" x14ac:dyDescent="0.45">
      <c r="A49">
        <v>3.18</v>
      </c>
      <c r="B49">
        <v>25.3</v>
      </c>
    </row>
    <row r="50" spans="1:2" x14ac:dyDescent="0.45">
      <c r="A50">
        <v>3.25</v>
      </c>
      <c r="B50">
        <v>25.3</v>
      </c>
    </row>
    <row r="51" spans="1:2" x14ac:dyDescent="0.45">
      <c r="A51">
        <v>3.32</v>
      </c>
      <c r="B51">
        <v>25.3</v>
      </c>
    </row>
    <row r="52" spans="1:2" x14ac:dyDescent="0.45">
      <c r="A52">
        <v>3.39</v>
      </c>
      <c r="B52">
        <v>25.3</v>
      </c>
    </row>
    <row r="53" spans="1:2" x14ac:dyDescent="0.45">
      <c r="A53">
        <v>3.46</v>
      </c>
      <c r="B53">
        <v>25.3</v>
      </c>
    </row>
    <row r="54" spans="1:2" x14ac:dyDescent="0.45">
      <c r="A54">
        <v>3.53</v>
      </c>
      <c r="B54">
        <v>25.41</v>
      </c>
    </row>
    <row r="55" spans="1:2" x14ac:dyDescent="0.45">
      <c r="A55">
        <v>3.6</v>
      </c>
      <c r="B55">
        <v>25.3</v>
      </c>
    </row>
    <row r="56" spans="1:2" x14ac:dyDescent="0.45">
      <c r="A56">
        <v>3.67</v>
      </c>
      <c r="B56">
        <v>25.41</v>
      </c>
    </row>
    <row r="57" spans="1:2" x14ac:dyDescent="0.45">
      <c r="A57">
        <v>3.74</v>
      </c>
      <c r="B57">
        <v>25.3</v>
      </c>
    </row>
    <row r="58" spans="1:2" x14ac:dyDescent="0.45">
      <c r="A58">
        <v>3.81</v>
      </c>
      <c r="B58">
        <v>25.3</v>
      </c>
    </row>
    <row r="59" spans="1:2" x14ac:dyDescent="0.45">
      <c r="A59">
        <v>3.88</v>
      </c>
      <c r="B59">
        <v>25.3</v>
      </c>
    </row>
    <row r="60" spans="1:2" x14ac:dyDescent="0.45">
      <c r="A60">
        <v>3.95</v>
      </c>
      <c r="B60">
        <v>25.3</v>
      </c>
    </row>
    <row r="61" spans="1:2" x14ac:dyDescent="0.45">
      <c r="A61">
        <v>4.0199999999999996</v>
      </c>
      <c r="B61">
        <v>25.3</v>
      </c>
    </row>
    <row r="62" spans="1:2" x14ac:dyDescent="0.45">
      <c r="A62">
        <v>4.09</v>
      </c>
      <c r="B62">
        <v>25.3</v>
      </c>
    </row>
    <row r="63" spans="1:2" x14ac:dyDescent="0.45">
      <c r="A63">
        <v>4.16</v>
      </c>
      <c r="B63">
        <v>25.18</v>
      </c>
    </row>
    <row r="64" spans="1:2" x14ac:dyDescent="0.45">
      <c r="A64">
        <v>4.2300000000000004</v>
      </c>
      <c r="B64">
        <v>24.96</v>
      </c>
    </row>
    <row r="65" spans="1:2" x14ac:dyDescent="0.45">
      <c r="A65">
        <v>4.3099999999999996</v>
      </c>
      <c r="B65">
        <v>24.74</v>
      </c>
    </row>
    <row r="66" spans="1:2" x14ac:dyDescent="0.45">
      <c r="A66">
        <v>4.38</v>
      </c>
      <c r="B66">
        <v>24.41</v>
      </c>
    </row>
    <row r="67" spans="1:2" x14ac:dyDescent="0.45">
      <c r="A67">
        <v>4.45</v>
      </c>
      <c r="B67">
        <v>24.08</v>
      </c>
    </row>
    <row r="68" spans="1:2" x14ac:dyDescent="0.45">
      <c r="A68">
        <v>4.5199999999999996</v>
      </c>
      <c r="B68">
        <v>23.87</v>
      </c>
    </row>
    <row r="69" spans="1:2" x14ac:dyDescent="0.45">
      <c r="A69">
        <v>4.59</v>
      </c>
      <c r="B69">
        <v>23.75</v>
      </c>
    </row>
    <row r="70" spans="1:2" x14ac:dyDescent="0.45">
      <c r="A70">
        <v>4.66</v>
      </c>
      <c r="B70">
        <v>23.64</v>
      </c>
    </row>
    <row r="71" spans="1:2" x14ac:dyDescent="0.45">
      <c r="A71">
        <v>4.7300000000000004</v>
      </c>
      <c r="B71">
        <v>23.53</v>
      </c>
    </row>
    <row r="72" spans="1:2" x14ac:dyDescent="0.45">
      <c r="A72">
        <v>4.8</v>
      </c>
      <c r="B72">
        <v>23.64</v>
      </c>
    </row>
    <row r="73" spans="1:2" x14ac:dyDescent="0.45">
      <c r="A73">
        <v>4.87</v>
      </c>
      <c r="B73">
        <v>23.64</v>
      </c>
    </row>
    <row r="74" spans="1:2" x14ac:dyDescent="0.45">
      <c r="A74">
        <v>4.9400000000000004</v>
      </c>
      <c r="B74">
        <v>23.75</v>
      </c>
    </row>
    <row r="75" spans="1:2" x14ac:dyDescent="0.45">
      <c r="A75">
        <v>5.01</v>
      </c>
      <c r="B75">
        <v>23.87</v>
      </c>
    </row>
    <row r="76" spans="1:2" x14ac:dyDescent="0.45">
      <c r="A76">
        <v>5.08</v>
      </c>
      <c r="B76">
        <v>23.97</v>
      </c>
    </row>
    <row r="77" spans="1:2" x14ac:dyDescent="0.45">
      <c r="A77">
        <v>5.15</v>
      </c>
      <c r="B77">
        <v>24.08</v>
      </c>
    </row>
    <row r="78" spans="1:2" x14ac:dyDescent="0.45">
      <c r="A78">
        <v>5.22</v>
      </c>
      <c r="B78">
        <v>24.19</v>
      </c>
    </row>
    <row r="79" spans="1:2" x14ac:dyDescent="0.45">
      <c r="A79">
        <v>5.29</v>
      </c>
      <c r="B79">
        <v>24.31</v>
      </c>
    </row>
    <row r="80" spans="1:2" x14ac:dyDescent="0.45">
      <c r="A80">
        <v>5.36</v>
      </c>
      <c r="B80">
        <v>24.41</v>
      </c>
    </row>
    <row r="81" spans="1:2" x14ac:dyDescent="0.45">
      <c r="A81">
        <v>5.43</v>
      </c>
      <c r="B81">
        <v>24.64</v>
      </c>
    </row>
    <row r="82" spans="1:2" x14ac:dyDescent="0.45">
      <c r="A82">
        <v>5.5</v>
      </c>
      <c r="B82">
        <v>24.64</v>
      </c>
    </row>
    <row r="83" spans="1:2" x14ac:dyDescent="0.45">
      <c r="A83">
        <v>5.57</v>
      </c>
      <c r="B83">
        <v>24.85</v>
      </c>
    </row>
    <row r="84" spans="1:2" x14ac:dyDescent="0.45">
      <c r="A84">
        <v>5.65</v>
      </c>
      <c r="B84">
        <v>24.85</v>
      </c>
    </row>
    <row r="85" spans="1:2" x14ac:dyDescent="0.45">
      <c r="A85">
        <v>5.72</v>
      </c>
      <c r="B85">
        <v>24.96</v>
      </c>
    </row>
    <row r="86" spans="1:2" x14ac:dyDescent="0.45">
      <c r="A86">
        <v>5.79</v>
      </c>
      <c r="B86">
        <v>24.96</v>
      </c>
    </row>
    <row r="87" spans="1:2" x14ac:dyDescent="0.45">
      <c r="A87">
        <v>5.86</v>
      </c>
      <c r="B87">
        <v>25.08</v>
      </c>
    </row>
    <row r="88" spans="1:2" x14ac:dyDescent="0.45">
      <c r="A88">
        <v>5.93</v>
      </c>
      <c r="B88">
        <v>25.08</v>
      </c>
    </row>
    <row r="89" spans="1:2" x14ac:dyDescent="0.45">
      <c r="A89">
        <v>6</v>
      </c>
      <c r="B89">
        <v>25.08</v>
      </c>
    </row>
    <row r="90" spans="1:2" x14ac:dyDescent="0.45">
      <c r="A90">
        <v>6.07</v>
      </c>
      <c r="B90">
        <v>25.08</v>
      </c>
    </row>
    <row r="91" spans="1:2" x14ac:dyDescent="0.45">
      <c r="A91">
        <v>6.14</v>
      </c>
      <c r="B91">
        <v>25.08</v>
      </c>
    </row>
    <row r="92" spans="1:2" x14ac:dyDescent="0.45">
      <c r="A92">
        <v>6.21</v>
      </c>
      <c r="B92">
        <v>25.08</v>
      </c>
    </row>
    <row r="93" spans="1:2" x14ac:dyDescent="0.45">
      <c r="A93">
        <v>6.28</v>
      </c>
      <c r="B93">
        <v>25.08</v>
      </c>
    </row>
    <row r="94" spans="1:2" x14ac:dyDescent="0.45">
      <c r="A94">
        <v>6.35</v>
      </c>
      <c r="B94">
        <v>25.08</v>
      </c>
    </row>
    <row r="95" spans="1:2" x14ac:dyDescent="0.45">
      <c r="A95">
        <v>6.42</v>
      </c>
      <c r="B95">
        <v>25.3</v>
      </c>
    </row>
    <row r="96" spans="1:2" x14ac:dyDescent="0.45">
      <c r="A96">
        <v>6.49</v>
      </c>
      <c r="B96">
        <v>25.95</v>
      </c>
    </row>
    <row r="97" spans="1:2" x14ac:dyDescent="0.45">
      <c r="A97">
        <v>6.56</v>
      </c>
      <c r="B97">
        <v>26.84</v>
      </c>
    </row>
    <row r="98" spans="1:2" x14ac:dyDescent="0.45">
      <c r="A98">
        <v>6.63</v>
      </c>
      <c r="B98">
        <v>28.16</v>
      </c>
    </row>
    <row r="99" spans="1:2" x14ac:dyDescent="0.45">
      <c r="A99">
        <v>6.7</v>
      </c>
      <c r="B99">
        <v>29.27</v>
      </c>
    </row>
    <row r="100" spans="1:2" x14ac:dyDescent="0.45">
      <c r="A100">
        <v>6.77</v>
      </c>
      <c r="B100">
        <v>30.49</v>
      </c>
    </row>
    <row r="101" spans="1:2" x14ac:dyDescent="0.45">
      <c r="A101">
        <v>6.84</v>
      </c>
      <c r="B101">
        <v>31.47</v>
      </c>
    </row>
    <row r="102" spans="1:2" x14ac:dyDescent="0.45">
      <c r="A102">
        <v>6.92</v>
      </c>
      <c r="B102">
        <v>32.36</v>
      </c>
    </row>
    <row r="103" spans="1:2" x14ac:dyDescent="0.45">
      <c r="A103">
        <v>6.99</v>
      </c>
      <c r="B103">
        <v>32.799999999999997</v>
      </c>
    </row>
    <row r="104" spans="1:2" x14ac:dyDescent="0.45">
      <c r="A104">
        <v>7.06</v>
      </c>
      <c r="B104">
        <v>33.01</v>
      </c>
    </row>
    <row r="105" spans="1:2" x14ac:dyDescent="0.45">
      <c r="A105">
        <v>7.13</v>
      </c>
      <c r="B105">
        <v>33.24</v>
      </c>
    </row>
    <row r="106" spans="1:2" x14ac:dyDescent="0.45">
      <c r="A106">
        <v>7.2</v>
      </c>
      <c r="B106">
        <v>33.24</v>
      </c>
    </row>
    <row r="107" spans="1:2" x14ac:dyDescent="0.45">
      <c r="A107">
        <v>7.27</v>
      </c>
      <c r="B107">
        <v>33.35</v>
      </c>
    </row>
    <row r="108" spans="1:2" x14ac:dyDescent="0.45">
      <c r="A108">
        <v>7.34</v>
      </c>
      <c r="B108">
        <v>33.24</v>
      </c>
    </row>
    <row r="109" spans="1:2" x14ac:dyDescent="0.45">
      <c r="A109">
        <v>7.41</v>
      </c>
      <c r="B109">
        <v>33.130000000000003</v>
      </c>
    </row>
    <row r="110" spans="1:2" x14ac:dyDescent="0.45">
      <c r="A110">
        <v>7.49</v>
      </c>
      <c r="B110">
        <v>32.92</v>
      </c>
    </row>
    <row r="111" spans="1:2" x14ac:dyDescent="0.45">
      <c r="A111">
        <v>7.56</v>
      </c>
      <c r="B111">
        <v>32.57</v>
      </c>
    </row>
    <row r="112" spans="1:2" x14ac:dyDescent="0.45">
      <c r="A112">
        <v>7.63</v>
      </c>
      <c r="B112">
        <v>32.47</v>
      </c>
    </row>
    <row r="113" spans="1:2" x14ac:dyDescent="0.45">
      <c r="A113">
        <v>7.7</v>
      </c>
      <c r="B113">
        <v>32.24</v>
      </c>
    </row>
    <row r="114" spans="1:2" x14ac:dyDescent="0.45">
      <c r="A114">
        <v>7.77</v>
      </c>
      <c r="B114">
        <v>31.92</v>
      </c>
    </row>
    <row r="115" spans="1:2" x14ac:dyDescent="0.45">
      <c r="A115">
        <v>7.84</v>
      </c>
      <c r="B115">
        <v>31.47</v>
      </c>
    </row>
    <row r="116" spans="1:2" x14ac:dyDescent="0.45">
      <c r="A116">
        <v>7.91</v>
      </c>
      <c r="B116">
        <v>31.26</v>
      </c>
    </row>
    <row r="117" spans="1:2" x14ac:dyDescent="0.45">
      <c r="A117">
        <v>7.98</v>
      </c>
      <c r="B117">
        <v>30.93</v>
      </c>
    </row>
    <row r="118" spans="1:2" x14ac:dyDescent="0.45">
      <c r="A118">
        <v>8.0500000000000007</v>
      </c>
      <c r="B118">
        <v>30.58</v>
      </c>
    </row>
    <row r="119" spans="1:2" x14ac:dyDescent="0.45">
      <c r="A119">
        <v>8.1199999999999992</v>
      </c>
      <c r="B119">
        <v>30.26</v>
      </c>
    </row>
    <row r="120" spans="1:2" x14ac:dyDescent="0.45">
      <c r="A120">
        <v>8.19</v>
      </c>
      <c r="B120">
        <v>29.93</v>
      </c>
    </row>
    <row r="121" spans="1:2" x14ac:dyDescent="0.45">
      <c r="A121">
        <v>8.26</v>
      </c>
      <c r="B121">
        <v>29.59</v>
      </c>
    </row>
    <row r="122" spans="1:2" x14ac:dyDescent="0.45">
      <c r="A122">
        <v>8.33</v>
      </c>
      <c r="B122">
        <v>29.38</v>
      </c>
    </row>
    <row r="123" spans="1:2" x14ac:dyDescent="0.45">
      <c r="A123">
        <v>8.4</v>
      </c>
      <c r="B123">
        <v>29.04</v>
      </c>
    </row>
    <row r="124" spans="1:2" x14ac:dyDescent="0.45">
      <c r="A124">
        <v>8.4700000000000006</v>
      </c>
      <c r="B124">
        <v>28.82</v>
      </c>
    </row>
    <row r="125" spans="1:2" x14ac:dyDescent="0.45">
      <c r="A125">
        <v>8.5399999999999991</v>
      </c>
      <c r="B125">
        <v>28.61</v>
      </c>
    </row>
    <row r="126" spans="1:2" x14ac:dyDescent="0.45">
      <c r="A126">
        <v>8.61</v>
      </c>
      <c r="B126">
        <v>28.5</v>
      </c>
    </row>
    <row r="127" spans="1:2" x14ac:dyDescent="0.45">
      <c r="A127">
        <v>8.68</v>
      </c>
      <c r="B127">
        <v>28.38</v>
      </c>
    </row>
    <row r="128" spans="1:2" x14ac:dyDescent="0.45">
      <c r="A128">
        <v>8.75</v>
      </c>
      <c r="B128">
        <v>28.27</v>
      </c>
    </row>
    <row r="129" spans="1:2" x14ac:dyDescent="0.45">
      <c r="A129">
        <v>8.83</v>
      </c>
      <c r="B129">
        <v>28.16</v>
      </c>
    </row>
    <row r="130" spans="1:2" x14ac:dyDescent="0.45">
      <c r="A130">
        <v>8.9</v>
      </c>
      <c r="B130">
        <v>28.16</v>
      </c>
    </row>
    <row r="131" spans="1:2" x14ac:dyDescent="0.45">
      <c r="A131">
        <v>8.9700000000000006</v>
      </c>
      <c r="B131">
        <v>28.16</v>
      </c>
    </row>
    <row r="132" spans="1:2" x14ac:dyDescent="0.45">
      <c r="A132">
        <v>9.0399999999999991</v>
      </c>
      <c r="B132">
        <v>28.16</v>
      </c>
    </row>
    <row r="133" spans="1:2" x14ac:dyDescent="0.45">
      <c r="A133">
        <v>9.11</v>
      </c>
      <c r="B133">
        <v>28.16</v>
      </c>
    </row>
    <row r="134" spans="1:2" x14ac:dyDescent="0.45">
      <c r="A134">
        <v>9.18</v>
      </c>
      <c r="B134">
        <v>28.16</v>
      </c>
    </row>
    <row r="135" spans="1:2" x14ac:dyDescent="0.45">
      <c r="A135">
        <v>9.25</v>
      </c>
      <c r="B135">
        <v>28.16</v>
      </c>
    </row>
    <row r="136" spans="1:2" x14ac:dyDescent="0.45">
      <c r="A136">
        <v>9.32</v>
      </c>
      <c r="B136">
        <v>28.16</v>
      </c>
    </row>
    <row r="137" spans="1:2" x14ac:dyDescent="0.45">
      <c r="A137">
        <v>9.39</v>
      </c>
      <c r="B137">
        <v>28.16</v>
      </c>
    </row>
    <row r="138" spans="1:2" x14ac:dyDescent="0.45">
      <c r="A138">
        <v>9.4600000000000009</v>
      </c>
      <c r="B138">
        <v>28.16</v>
      </c>
    </row>
    <row r="139" spans="1:2" x14ac:dyDescent="0.45">
      <c r="A139">
        <v>9.5299999999999994</v>
      </c>
      <c r="B139">
        <v>28.38</v>
      </c>
    </row>
    <row r="140" spans="1:2" x14ac:dyDescent="0.45">
      <c r="A140">
        <v>9.6</v>
      </c>
      <c r="B140">
        <v>28.5</v>
      </c>
    </row>
    <row r="141" spans="1:2" x14ac:dyDescent="0.45">
      <c r="A141">
        <v>9.67</v>
      </c>
      <c r="B141">
        <v>28.72</v>
      </c>
    </row>
    <row r="142" spans="1:2" x14ac:dyDescent="0.45">
      <c r="A142">
        <v>9.74</v>
      </c>
      <c r="B142">
        <v>28.82</v>
      </c>
    </row>
    <row r="143" spans="1:2" x14ac:dyDescent="0.45">
      <c r="A143">
        <v>9.81</v>
      </c>
      <c r="B143">
        <v>29.04</v>
      </c>
    </row>
    <row r="144" spans="1:2" x14ac:dyDescent="0.45">
      <c r="A144">
        <v>9.8800000000000008</v>
      </c>
      <c r="B144">
        <v>29.04</v>
      </c>
    </row>
    <row r="145" spans="1:2" x14ac:dyDescent="0.45">
      <c r="A145">
        <v>9.9600000000000009</v>
      </c>
      <c r="B145">
        <v>28.93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21.76</v>
      </c>
      <c r="N3">
        <v>21.66</v>
      </c>
      <c r="O3">
        <f>AVERAGE(O4:O5)</f>
        <v>20.164999999999999</v>
      </c>
    </row>
    <row r="4" spans="1:15" x14ac:dyDescent="0.45">
      <c r="A4">
        <v>0</v>
      </c>
      <c r="B4">
        <v>21.76</v>
      </c>
      <c r="N4">
        <v>18.55</v>
      </c>
      <c r="O4">
        <f>MIN(N3:N7)</f>
        <v>18.45</v>
      </c>
    </row>
    <row r="5" spans="1:15" x14ac:dyDescent="0.45">
      <c r="A5">
        <v>7.0000000000000007E-2</v>
      </c>
      <c r="B5">
        <v>21.76</v>
      </c>
      <c r="N5">
        <v>18.78</v>
      </c>
      <c r="O5">
        <f>MAX(N3:N7)</f>
        <v>21.88</v>
      </c>
    </row>
    <row r="6" spans="1:15" x14ac:dyDescent="0.45">
      <c r="A6">
        <v>0.14000000000000001</v>
      </c>
      <c r="B6">
        <v>21.76</v>
      </c>
      <c r="N6">
        <v>18.45</v>
      </c>
    </row>
    <row r="7" spans="1:15" x14ac:dyDescent="0.45">
      <c r="A7">
        <v>0.21</v>
      </c>
      <c r="B7">
        <v>21.76</v>
      </c>
      <c r="N7">
        <v>21.88</v>
      </c>
    </row>
    <row r="8" spans="1:15" x14ac:dyDescent="0.45">
      <c r="A8">
        <v>0.28000000000000003</v>
      </c>
      <c r="B8">
        <v>21.66</v>
      </c>
    </row>
    <row r="9" spans="1:15" x14ac:dyDescent="0.45">
      <c r="A9">
        <v>0.35</v>
      </c>
      <c r="B9">
        <v>21.76</v>
      </c>
    </row>
    <row r="10" spans="1:15" x14ac:dyDescent="0.45">
      <c r="A10">
        <v>0.42</v>
      </c>
      <c r="B10">
        <v>21.66</v>
      </c>
    </row>
    <row r="11" spans="1:15" x14ac:dyDescent="0.45">
      <c r="A11">
        <v>0.49</v>
      </c>
      <c r="B11">
        <v>21.66</v>
      </c>
    </row>
    <row r="12" spans="1:15" x14ac:dyDescent="0.45">
      <c r="A12">
        <v>0.56000000000000005</v>
      </c>
      <c r="B12">
        <v>21.66</v>
      </c>
    </row>
    <row r="13" spans="1:15" x14ac:dyDescent="0.45">
      <c r="A13">
        <v>0.63</v>
      </c>
      <c r="B13">
        <v>21.76</v>
      </c>
    </row>
    <row r="14" spans="1:15" x14ac:dyDescent="0.45">
      <c r="A14">
        <v>0.7</v>
      </c>
      <c r="B14">
        <v>21.76</v>
      </c>
    </row>
    <row r="15" spans="1:15" x14ac:dyDescent="0.45">
      <c r="A15">
        <v>0.77</v>
      </c>
      <c r="B15">
        <v>21.66</v>
      </c>
    </row>
    <row r="16" spans="1:15" x14ac:dyDescent="0.45">
      <c r="A16">
        <v>0.85</v>
      </c>
      <c r="B16">
        <v>21.54</v>
      </c>
    </row>
    <row r="17" spans="1:2" x14ac:dyDescent="0.45">
      <c r="A17">
        <v>0.91</v>
      </c>
      <c r="B17">
        <v>21.32</v>
      </c>
    </row>
    <row r="18" spans="1:2" x14ac:dyDescent="0.45">
      <c r="A18">
        <v>0.99</v>
      </c>
      <c r="B18">
        <v>20.98</v>
      </c>
    </row>
    <row r="19" spans="1:2" x14ac:dyDescent="0.45">
      <c r="A19">
        <v>1.06</v>
      </c>
      <c r="B19">
        <v>20.440000000000001</v>
      </c>
    </row>
    <row r="20" spans="1:2" x14ac:dyDescent="0.45">
      <c r="A20">
        <v>1.1299999999999999</v>
      </c>
      <c r="B20">
        <v>19.989999999999998</v>
      </c>
    </row>
    <row r="21" spans="1:2" x14ac:dyDescent="0.45">
      <c r="A21">
        <v>1.2</v>
      </c>
      <c r="B21">
        <v>19.55</v>
      </c>
    </row>
    <row r="22" spans="1:2" x14ac:dyDescent="0.45">
      <c r="A22">
        <v>1.26</v>
      </c>
      <c r="B22">
        <v>19.100000000000001</v>
      </c>
    </row>
    <row r="23" spans="1:2" x14ac:dyDescent="0.45">
      <c r="A23">
        <v>1.34</v>
      </c>
      <c r="B23">
        <v>18.78</v>
      </c>
    </row>
    <row r="24" spans="1:2" x14ac:dyDescent="0.45">
      <c r="A24">
        <v>1.41</v>
      </c>
      <c r="B24">
        <v>18.55</v>
      </c>
    </row>
    <row r="25" spans="1:2" x14ac:dyDescent="0.45">
      <c r="A25">
        <v>1.48</v>
      </c>
      <c r="B25">
        <v>18.45</v>
      </c>
    </row>
    <row r="26" spans="1:2" x14ac:dyDescent="0.45">
      <c r="A26">
        <v>1.55</v>
      </c>
      <c r="B26">
        <v>18.329999999999998</v>
      </c>
    </row>
    <row r="27" spans="1:2" x14ac:dyDescent="0.45">
      <c r="A27">
        <v>1.62</v>
      </c>
      <c r="B27">
        <v>18.45</v>
      </c>
    </row>
    <row r="28" spans="1:2" x14ac:dyDescent="0.45">
      <c r="A28">
        <v>1.69</v>
      </c>
      <c r="B28">
        <v>18.45</v>
      </c>
    </row>
    <row r="29" spans="1:2" x14ac:dyDescent="0.45">
      <c r="A29">
        <v>1.76</v>
      </c>
      <c r="B29">
        <v>18.55</v>
      </c>
    </row>
    <row r="30" spans="1:2" x14ac:dyDescent="0.45">
      <c r="A30">
        <v>1.83</v>
      </c>
      <c r="B30">
        <v>18.55</v>
      </c>
    </row>
    <row r="31" spans="1:2" x14ac:dyDescent="0.45">
      <c r="A31">
        <v>1.9</v>
      </c>
      <c r="B31">
        <v>18.66</v>
      </c>
    </row>
    <row r="32" spans="1:2" x14ac:dyDescent="0.45">
      <c r="A32">
        <v>1.97</v>
      </c>
      <c r="B32">
        <v>18.66</v>
      </c>
    </row>
    <row r="33" spans="1:2" x14ac:dyDescent="0.45">
      <c r="A33">
        <v>2.04</v>
      </c>
      <c r="B33">
        <v>18.55</v>
      </c>
    </row>
    <row r="34" spans="1:2" x14ac:dyDescent="0.45">
      <c r="A34">
        <v>2.11</v>
      </c>
      <c r="B34">
        <v>18.55</v>
      </c>
    </row>
    <row r="35" spans="1:2" x14ac:dyDescent="0.45">
      <c r="A35">
        <v>2.1800000000000002</v>
      </c>
      <c r="B35">
        <v>18.66</v>
      </c>
    </row>
    <row r="36" spans="1:2" x14ac:dyDescent="0.45">
      <c r="A36">
        <v>2.25</v>
      </c>
      <c r="B36">
        <v>18.55</v>
      </c>
    </row>
    <row r="37" spans="1:2" x14ac:dyDescent="0.45">
      <c r="A37">
        <v>2.3199999999999998</v>
      </c>
      <c r="B37">
        <v>18.45</v>
      </c>
    </row>
    <row r="38" spans="1:2" x14ac:dyDescent="0.45">
      <c r="A38">
        <v>2.39</v>
      </c>
      <c r="B38">
        <v>18.22</v>
      </c>
    </row>
    <row r="39" spans="1:2" x14ac:dyDescent="0.45">
      <c r="A39">
        <v>2.46</v>
      </c>
      <c r="B39">
        <v>17.78</v>
      </c>
    </row>
    <row r="40" spans="1:2" x14ac:dyDescent="0.45">
      <c r="A40">
        <v>2.5299999999999998</v>
      </c>
      <c r="B40">
        <v>17.440000000000001</v>
      </c>
    </row>
    <row r="41" spans="1:2" x14ac:dyDescent="0.45">
      <c r="A41">
        <v>2.6</v>
      </c>
      <c r="B41">
        <v>17.23</v>
      </c>
    </row>
    <row r="42" spans="1:2" x14ac:dyDescent="0.45">
      <c r="A42">
        <v>2.67</v>
      </c>
      <c r="B42">
        <v>17.010000000000002</v>
      </c>
    </row>
    <row r="43" spans="1:2" x14ac:dyDescent="0.45">
      <c r="A43">
        <v>2.74</v>
      </c>
      <c r="B43">
        <v>16.899999999999999</v>
      </c>
    </row>
    <row r="44" spans="1:2" x14ac:dyDescent="0.45">
      <c r="A44">
        <v>2.81</v>
      </c>
      <c r="B44">
        <v>16.79</v>
      </c>
    </row>
    <row r="45" spans="1:2" x14ac:dyDescent="0.45">
      <c r="A45">
        <v>2.88</v>
      </c>
      <c r="B45">
        <v>16.79</v>
      </c>
    </row>
    <row r="46" spans="1:2" x14ac:dyDescent="0.45">
      <c r="A46">
        <v>2.95</v>
      </c>
      <c r="B46">
        <v>16.899999999999999</v>
      </c>
    </row>
    <row r="47" spans="1:2" x14ac:dyDescent="0.45">
      <c r="A47">
        <v>3.02</v>
      </c>
      <c r="B47">
        <v>16.899999999999999</v>
      </c>
    </row>
    <row r="48" spans="1:2" x14ac:dyDescent="0.45">
      <c r="A48">
        <v>3.09</v>
      </c>
      <c r="B48">
        <v>17.12</v>
      </c>
    </row>
    <row r="49" spans="1:2" x14ac:dyDescent="0.45">
      <c r="A49">
        <v>3.16</v>
      </c>
      <c r="B49">
        <v>17.23</v>
      </c>
    </row>
    <row r="50" spans="1:2" x14ac:dyDescent="0.45">
      <c r="A50">
        <v>3.23</v>
      </c>
      <c r="B50">
        <v>17.329999999999998</v>
      </c>
    </row>
    <row r="51" spans="1:2" x14ac:dyDescent="0.45">
      <c r="A51">
        <v>3.3</v>
      </c>
      <c r="B51">
        <v>17.670000000000002</v>
      </c>
    </row>
    <row r="52" spans="1:2" x14ac:dyDescent="0.45">
      <c r="A52">
        <v>3.37</v>
      </c>
      <c r="B52">
        <v>17.78</v>
      </c>
    </row>
    <row r="53" spans="1:2" x14ac:dyDescent="0.45">
      <c r="A53">
        <v>3.44</v>
      </c>
      <c r="B53">
        <v>17.89</v>
      </c>
    </row>
    <row r="54" spans="1:2" x14ac:dyDescent="0.45">
      <c r="A54">
        <v>3.51</v>
      </c>
      <c r="B54">
        <v>18.010000000000002</v>
      </c>
    </row>
    <row r="55" spans="1:2" x14ac:dyDescent="0.45">
      <c r="A55">
        <v>3.58</v>
      </c>
      <c r="B55">
        <v>18.22</v>
      </c>
    </row>
    <row r="56" spans="1:2" x14ac:dyDescent="0.45">
      <c r="A56">
        <v>3.65</v>
      </c>
      <c r="B56">
        <v>18.329999999999998</v>
      </c>
    </row>
    <row r="57" spans="1:2" x14ac:dyDescent="0.45">
      <c r="A57">
        <v>3.72</v>
      </c>
      <c r="B57">
        <v>18.45</v>
      </c>
    </row>
    <row r="58" spans="1:2" x14ac:dyDescent="0.45">
      <c r="A58">
        <v>3.79</v>
      </c>
      <c r="B58">
        <v>18.55</v>
      </c>
    </row>
    <row r="59" spans="1:2" x14ac:dyDescent="0.45">
      <c r="A59">
        <v>3.86</v>
      </c>
      <c r="B59">
        <v>18.78</v>
      </c>
    </row>
    <row r="60" spans="1:2" x14ac:dyDescent="0.45">
      <c r="A60">
        <v>3.93</v>
      </c>
      <c r="B60">
        <v>18.78</v>
      </c>
    </row>
    <row r="61" spans="1:2" x14ac:dyDescent="0.45">
      <c r="A61">
        <v>4</v>
      </c>
      <c r="B61">
        <v>18.78</v>
      </c>
    </row>
    <row r="62" spans="1:2" x14ac:dyDescent="0.45">
      <c r="A62">
        <v>4.07</v>
      </c>
      <c r="B62">
        <v>18.78</v>
      </c>
    </row>
    <row r="63" spans="1:2" x14ac:dyDescent="0.45">
      <c r="A63">
        <v>4.1399999999999997</v>
      </c>
      <c r="B63">
        <v>18.78</v>
      </c>
    </row>
    <row r="64" spans="1:2" x14ac:dyDescent="0.45">
      <c r="A64">
        <v>4.21</v>
      </c>
      <c r="B64">
        <v>18.78</v>
      </c>
    </row>
    <row r="65" spans="1:2" x14ac:dyDescent="0.45">
      <c r="A65">
        <v>4.28</v>
      </c>
      <c r="B65">
        <v>18.78</v>
      </c>
    </row>
    <row r="66" spans="1:2" x14ac:dyDescent="0.45">
      <c r="A66">
        <v>4.3499999999999996</v>
      </c>
      <c r="B66">
        <v>18.78</v>
      </c>
    </row>
    <row r="67" spans="1:2" x14ac:dyDescent="0.45">
      <c r="A67">
        <v>4.42</v>
      </c>
      <c r="B67">
        <v>18.78</v>
      </c>
    </row>
    <row r="68" spans="1:2" x14ac:dyDescent="0.45">
      <c r="A68">
        <v>4.49</v>
      </c>
      <c r="B68">
        <v>18.78</v>
      </c>
    </row>
    <row r="69" spans="1:2" x14ac:dyDescent="0.45">
      <c r="A69">
        <v>4.5599999999999996</v>
      </c>
      <c r="B69">
        <v>18.78</v>
      </c>
    </row>
    <row r="70" spans="1:2" x14ac:dyDescent="0.45">
      <c r="A70">
        <v>4.63</v>
      </c>
      <c r="B70">
        <v>18.78</v>
      </c>
    </row>
    <row r="71" spans="1:2" x14ac:dyDescent="0.45">
      <c r="A71">
        <v>4.7</v>
      </c>
      <c r="B71">
        <v>18.78</v>
      </c>
    </row>
    <row r="72" spans="1:2" x14ac:dyDescent="0.45">
      <c r="A72">
        <v>4.7699999999999996</v>
      </c>
      <c r="B72">
        <v>18.78</v>
      </c>
    </row>
    <row r="73" spans="1:2" x14ac:dyDescent="0.45">
      <c r="A73">
        <v>4.84</v>
      </c>
      <c r="B73">
        <v>18.78</v>
      </c>
    </row>
    <row r="74" spans="1:2" x14ac:dyDescent="0.45">
      <c r="A74">
        <v>4.91</v>
      </c>
      <c r="B74">
        <v>18.66</v>
      </c>
    </row>
    <row r="75" spans="1:2" x14ac:dyDescent="0.45">
      <c r="A75">
        <v>4.9800000000000004</v>
      </c>
      <c r="B75">
        <v>18.55</v>
      </c>
    </row>
    <row r="76" spans="1:2" x14ac:dyDescent="0.45">
      <c r="A76">
        <v>5.05</v>
      </c>
      <c r="B76">
        <v>18.45</v>
      </c>
    </row>
    <row r="77" spans="1:2" x14ac:dyDescent="0.45">
      <c r="A77">
        <v>5.12</v>
      </c>
      <c r="B77">
        <v>18.45</v>
      </c>
    </row>
    <row r="78" spans="1:2" x14ac:dyDescent="0.45">
      <c r="A78">
        <v>5.19</v>
      </c>
      <c r="B78">
        <v>18.22</v>
      </c>
    </row>
    <row r="79" spans="1:2" x14ac:dyDescent="0.45">
      <c r="A79">
        <v>5.26</v>
      </c>
      <c r="B79">
        <v>18.22</v>
      </c>
    </row>
    <row r="80" spans="1:2" x14ac:dyDescent="0.45">
      <c r="A80">
        <v>5.33</v>
      </c>
      <c r="B80">
        <v>18.22</v>
      </c>
    </row>
    <row r="81" spans="1:2" x14ac:dyDescent="0.45">
      <c r="A81">
        <v>5.4</v>
      </c>
      <c r="B81">
        <v>18.22</v>
      </c>
    </row>
    <row r="82" spans="1:2" x14ac:dyDescent="0.45">
      <c r="A82">
        <v>5.47</v>
      </c>
      <c r="B82">
        <v>18.22</v>
      </c>
    </row>
    <row r="83" spans="1:2" x14ac:dyDescent="0.45">
      <c r="A83">
        <v>5.54</v>
      </c>
      <c r="B83">
        <v>18.329999999999998</v>
      </c>
    </row>
    <row r="84" spans="1:2" x14ac:dyDescent="0.45">
      <c r="A84">
        <v>5.61</v>
      </c>
      <c r="B84">
        <v>18.329999999999998</v>
      </c>
    </row>
    <row r="85" spans="1:2" x14ac:dyDescent="0.45">
      <c r="A85">
        <v>5.68</v>
      </c>
      <c r="B85">
        <v>18.329999999999998</v>
      </c>
    </row>
    <row r="86" spans="1:2" x14ac:dyDescent="0.45">
      <c r="A86">
        <v>5.75</v>
      </c>
      <c r="B86">
        <v>18.329999999999998</v>
      </c>
    </row>
    <row r="87" spans="1:2" x14ac:dyDescent="0.45">
      <c r="A87">
        <v>5.82</v>
      </c>
      <c r="B87">
        <v>18.45</v>
      </c>
    </row>
    <row r="88" spans="1:2" x14ac:dyDescent="0.45">
      <c r="A88">
        <v>5.89</v>
      </c>
      <c r="B88">
        <v>18.45</v>
      </c>
    </row>
    <row r="89" spans="1:2" x14ac:dyDescent="0.45">
      <c r="A89">
        <v>5.96</v>
      </c>
      <c r="B89">
        <v>18.45</v>
      </c>
    </row>
    <row r="90" spans="1:2" x14ac:dyDescent="0.45">
      <c r="A90">
        <v>6.03</v>
      </c>
      <c r="B90">
        <v>18.45</v>
      </c>
    </row>
    <row r="91" spans="1:2" x14ac:dyDescent="0.45">
      <c r="A91">
        <v>6.1</v>
      </c>
      <c r="B91">
        <v>18.45</v>
      </c>
    </row>
    <row r="92" spans="1:2" x14ac:dyDescent="0.45">
      <c r="A92">
        <v>6.17</v>
      </c>
      <c r="B92">
        <v>18.45</v>
      </c>
    </row>
    <row r="93" spans="1:2" x14ac:dyDescent="0.45">
      <c r="A93">
        <v>6.24</v>
      </c>
      <c r="B93">
        <v>18.45</v>
      </c>
    </row>
    <row r="94" spans="1:2" x14ac:dyDescent="0.45">
      <c r="A94">
        <v>6.31</v>
      </c>
      <c r="B94">
        <v>18.329999999999998</v>
      </c>
    </row>
    <row r="95" spans="1:2" x14ac:dyDescent="0.45">
      <c r="A95">
        <v>6.38</v>
      </c>
      <c r="B95">
        <v>18.45</v>
      </c>
    </row>
    <row r="96" spans="1:2" x14ac:dyDescent="0.45">
      <c r="A96">
        <v>6.45</v>
      </c>
      <c r="B96">
        <v>18.45</v>
      </c>
    </row>
    <row r="97" spans="1:2" x14ac:dyDescent="0.45">
      <c r="A97">
        <v>6.52</v>
      </c>
      <c r="B97">
        <v>18.55</v>
      </c>
    </row>
    <row r="98" spans="1:2" x14ac:dyDescent="0.45">
      <c r="A98">
        <v>6.59</v>
      </c>
      <c r="B98">
        <v>18.66</v>
      </c>
    </row>
    <row r="99" spans="1:2" x14ac:dyDescent="0.45">
      <c r="A99">
        <v>6.66</v>
      </c>
      <c r="B99">
        <v>19.22</v>
      </c>
    </row>
    <row r="100" spans="1:2" x14ac:dyDescent="0.45">
      <c r="A100">
        <v>6.73</v>
      </c>
      <c r="B100">
        <v>19.760000000000002</v>
      </c>
    </row>
    <row r="101" spans="1:2" x14ac:dyDescent="0.45">
      <c r="A101">
        <v>6.8</v>
      </c>
      <c r="B101">
        <v>20.53</v>
      </c>
    </row>
    <row r="102" spans="1:2" x14ac:dyDescent="0.45">
      <c r="A102">
        <v>6.87</v>
      </c>
      <c r="B102">
        <v>21.22</v>
      </c>
    </row>
    <row r="103" spans="1:2" x14ac:dyDescent="0.45">
      <c r="A103">
        <v>6.94</v>
      </c>
      <c r="B103">
        <v>21.66</v>
      </c>
    </row>
    <row r="104" spans="1:2" x14ac:dyDescent="0.45">
      <c r="A104">
        <v>7.01</v>
      </c>
      <c r="B104">
        <v>21.88</v>
      </c>
    </row>
    <row r="105" spans="1:2" x14ac:dyDescent="0.45">
      <c r="A105">
        <v>7.08</v>
      </c>
      <c r="B105">
        <v>22.09</v>
      </c>
    </row>
    <row r="106" spans="1:2" x14ac:dyDescent="0.45">
      <c r="A106">
        <v>7.15</v>
      </c>
      <c r="B106">
        <v>22.09</v>
      </c>
    </row>
    <row r="107" spans="1:2" x14ac:dyDescent="0.45">
      <c r="A107">
        <v>7.22</v>
      </c>
      <c r="B107">
        <v>22.09</v>
      </c>
    </row>
    <row r="108" spans="1:2" x14ac:dyDescent="0.45">
      <c r="A108">
        <v>7.3</v>
      </c>
      <c r="B108">
        <v>22.09</v>
      </c>
    </row>
    <row r="109" spans="1:2" x14ac:dyDescent="0.45">
      <c r="A109">
        <v>7.37</v>
      </c>
      <c r="B109">
        <v>22.09</v>
      </c>
    </row>
    <row r="110" spans="1:2" x14ac:dyDescent="0.45">
      <c r="A110">
        <v>7.44</v>
      </c>
      <c r="B110">
        <v>21.99</v>
      </c>
    </row>
    <row r="111" spans="1:2" x14ac:dyDescent="0.45">
      <c r="A111">
        <v>7.51</v>
      </c>
      <c r="B111">
        <v>21.99</v>
      </c>
    </row>
    <row r="112" spans="1:2" x14ac:dyDescent="0.45">
      <c r="A112">
        <v>7.58</v>
      </c>
      <c r="B112">
        <v>21.99</v>
      </c>
    </row>
    <row r="113" spans="1:2" x14ac:dyDescent="0.45">
      <c r="A113">
        <v>7.65</v>
      </c>
      <c r="B113">
        <v>21.99</v>
      </c>
    </row>
    <row r="114" spans="1:2" x14ac:dyDescent="0.45">
      <c r="A114">
        <v>7.72</v>
      </c>
      <c r="B114">
        <v>21.99</v>
      </c>
    </row>
    <row r="115" spans="1:2" x14ac:dyDescent="0.45">
      <c r="A115">
        <v>7.79</v>
      </c>
      <c r="B115">
        <v>21.99</v>
      </c>
    </row>
    <row r="116" spans="1:2" x14ac:dyDescent="0.45">
      <c r="A116">
        <v>7.86</v>
      </c>
      <c r="B116">
        <v>21.99</v>
      </c>
    </row>
    <row r="117" spans="1:2" x14ac:dyDescent="0.45">
      <c r="A117">
        <v>7.93</v>
      </c>
      <c r="B117">
        <v>21.99</v>
      </c>
    </row>
    <row r="118" spans="1:2" x14ac:dyDescent="0.45">
      <c r="A118">
        <v>8</v>
      </c>
      <c r="B118">
        <v>21.88</v>
      </c>
    </row>
    <row r="119" spans="1:2" x14ac:dyDescent="0.45">
      <c r="A119">
        <v>8.07</v>
      </c>
      <c r="B119">
        <v>21.88</v>
      </c>
    </row>
    <row r="120" spans="1:2" x14ac:dyDescent="0.45">
      <c r="A120">
        <v>8.14</v>
      </c>
      <c r="B120">
        <v>21.88</v>
      </c>
    </row>
    <row r="121" spans="1:2" x14ac:dyDescent="0.45">
      <c r="A121">
        <v>8.2100000000000009</v>
      </c>
      <c r="B121">
        <v>21.88</v>
      </c>
    </row>
    <row r="122" spans="1:2" x14ac:dyDescent="0.45">
      <c r="A122">
        <v>8.2799999999999994</v>
      </c>
      <c r="B122">
        <v>21.88</v>
      </c>
    </row>
    <row r="123" spans="1:2" x14ac:dyDescent="0.45">
      <c r="A123">
        <v>8.35</v>
      </c>
      <c r="B123">
        <v>21.88</v>
      </c>
    </row>
    <row r="124" spans="1:2" x14ac:dyDescent="0.45">
      <c r="A124">
        <v>8.42</v>
      </c>
      <c r="B124">
        <v>21.88</v>
      </c>
    </row>
    <row r="125" spans="1:2" x14ac:dyDescent="0.45">
      <c r="A125">
        <v>8.49</v>
      </c>
      <c r="B125">
        <v>21.88</v>
      </c>
    </row>
    <row r="126" spans="1:2" x14ac:dyDescent="0.45">
      <c r="A126">
        <v>8.56</v>
      </c>
      <c r="B126">
        <v>21.88</v>
      </c>
    </row>
    <row r="127" spans="1:2" x14ac:dyDescent="0.45">
      <c r="A127">
        <v>8.6300000000000008</v>
      </c>
      <c r="B127">
        <v>21.88</v>
      </c>
    </row>
    <row r="128" spans="1:2" x14ac:dyDescent="0.45">
      <c r="A128">
        <v>8.6999999999999993</v>
      </c>
      <c r="B128">
        <v>21.88</v>
      </c>
    </row>
    <row r="129" spans="1:2" x14ac:dyDescent="0.45">
      <c r="A129">
        <v>8.77</v>
      </c>
      <c r="B129">
        <v>21.88</v>
      </c>
    </row>
    <row r="130" spans="1:2" x14ac:dyDescent="0.45">
      <c r="A130">
        <v>8.84</v>
      </c>
      <c r="B130">
        <v>21.88</v>
      </c>
    </row>
    <row r="131" spans="1:2" x14ac:dyDescent="0.45">
      <c r="A131">
        <v>8.91</v>
      </c>
      <c r="B131">
        <v>21.88</v>
      </c>
    </row>
    <row r="132" spans="1:2" x14ac:dyDescent="0.45">
      <c r="A132">
        <v>8.98</v>
      </c>
      <c r="B132">
        <v>22.21</v>
      </c>
    </row>
    <row r="133" spans="1:2" x14ac:dyDescent="0.45">
      <c r="A133">
        <v>9.0500000000000007</v>
      </c>
      <c r="B133">
        <v>22.53</v>
      </c>
    </row>
    <row r="134" spans="1:2" x14ac:dyDescent="0.45">
      <c r="A134">
        <v>9.1199999999999992</v>
      </c>
      <c r="B134">
        <v>23.1</v>
      </c>
    </row>
    <row r="135" spans="1:2" x14ac:dyDescent="0.45">
      <c r="A135">
        <v>9.19</v>
      </c>
      <c r="B135">
        <v>23.53</v>
      </c>
    </row>
    <row r="136" spans="1:2" x14ac:dyDescent="0.45">
      <c r="A136">
        <v>9.26</v>
      </c>
      <c r="B136">
        <v>23.75</v>
      </c>
    </row>
    <row r="137" spans="1:2" x14ac:dyDescent="0.45">
      <c r="A137">
        <v>9.33</v>
      </c>
      <c r="B137">
        <v>23.87</v>
      </c>
    </row>
    <row r="138" spans="1:2" x14ac:dyDescent="0.45">
      <c r="A138">
        <v>9.4</v>
      </c>
      <c r="B138">
        <v>23.87</v>
      </c>
    </row>
    <row r="139" spans="1:2" x14ac:dyDescent="0.45">
      <c r="A139">
        <v>9.4700000000000006</v>
      </c>
      <c r="B139">
        <v>23.87</v>
      </c>
    </row>
    <row r="140" spans="1:2" x14ac:dyDescent="0.45">
      <c r="A140">
        <v>9.5399999999999991</v>
      </c>
      <c r="B140">
        <v>23.64</v>
      </c>
    </row>
    <row r="141" spans="1:2" x14ac:dyDescent="0.45">
      <c r="A141">
        <v>9.61</v>
      </c>
      <c r="B141">
        <v>23.53</v>
      </c>
    </row>
    <row r="142" spans="1:2" x14ac:dyDescent="0.45">
      <c r="A142">
        <v>9.68</v>
      </c>
      <c r="B142">
        <v>23.42</v>
      </c>
    </row>
    <row r="143" spans="1:2" x14ac:dyDescent="0.45">
      <c r="A143">
        <v>9.75</v>
      </c>
      <c r="B143">
        <v>23.2</v>
      </c>
    </row>
    <row r="144" spans="1:2" x14ac:dyDescent="0.45">
      <c r="A144">
        <v>9.82</v>
      </c>
      <c r="B144">
        <v>23.1</v>
      </c>
    </row>
    <row r="145" spans="1:2" x14ac:dyDescent="0.45">
      <c r="A145">
        <v>9.89</v>
      </c>
      <c r="B145">
        <v>22.87</v>
      </c>
    </row>
    <row r="146" spans="1:2" x14ac:dyDescent="0.45">
      <c r="A146">
        <v>9.9600000000000009</v>
      </c>
      <c r="B146">
        <v>22.65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15.45</v>
      </c>
      <c r="N3">
        <v>15.45</v>
      </c>
      <c r="O3">
        <f>AVERAGE(O4:O5)</f>
        <v>14.58</v>
      </c>
    </row>
    <row r="4" spans="1:15" x14ac:dyDescent="0.45">
      <c r="A4">
        <v>0</v>
      </c>
      <c r="B4">
        <v>15.45</v>
      </c>
      <c r="N4">
        <v>13.14</v>
      </c>
      <c r="O4">
        <f>MIN(N3:N6)</f>
        <v>13.14</v>
      </c>
    </row>
    <row r="5" spans="1:15" x14ac:dyDescent="0.45">
      <c r="A5">
        <v>7.0000000000000007E-2</v>
      </c>
      <c r="B5">
        <v>15.36</v>
      </c>
      <c r="N5">
        <v>16.02</v>
      </c>
      <c r="O5">
        <f>MAX(N3:N6)</f>
        <v>16.02</v>
      </c>
    </row>
    <row r="6" spans="1:15" x14ac:dyDescent="0.45">
      <c r="A6">
        <v>0.14000000000000001</v>
      </c>
      <c r="B6">
        <v>15.36</v>
      </c>
      <c r="N6">
        <v>13.7</v>
      </c>
    </row>
    <row r="7" spans="1:15" x14ac:dyDescent="0.45">
      <c r="A7">
        <v>0.21</v>
      </c>
      <c r="B7">
        <v>15.36</v>
      </c>
    </row>
    <row r="8" spans="1:15" x14ac:dyDescent="0.45">
      <c r="A8">
        <v>0.28000000000000003</v>
      </c>
      <c r="B8">
        <v>15.45</v>
      </c>
    </row>
    <row r="9" spans="1:15" x14ac:dyDescent="0.45">
      <c r="A9">
        <v>0.35</v>
      </c>
      <c r="B9">
        <v>15.36</v>
      </c>
    </row>
    <row r="10" spans="1:15" x14ac:dyDescent="0.45">
      <c r="A10">
        <v>0.42</v>
      </c>
      <c r="B10">
        <v>15.45</v>
      </c>
    </row>
    <row r="11" spans="1:15" x14ac:dyDescent="0.45">
      <c r="A11">
        <v>0.49</v>
      </c>
      <c r="B11">
        <v>15.36</v>
      </c>
    </row>
    <row r="12" spans="1:15" x14ac:dyDescent="0.45">
      <c r="A12">
        <v>0.56000000000000005</v>
      </c>
      <c r="B12">
        <v>15.45</v>
      </c>
    </row>
    <row r="13" spans="1:15" x14ac:dyDescent="0.45">
      <c r="A13">
        <v>0.63</v>
      </c>
      <c r="B13">
        <v>15.45</v>
      </c>
    </row>
    <row r="14" spans="1:15" x14ac:dyDescent="0.45">
      <c r="A14">
        <v>0.7</v>
      </c>
      <c r="B14">
        <v>15.36</v>
      </c>
    </row>
    <row r="15" spans="1:15" x14ac:dyDescent="0.45">
      <c r="A15">
        <v>0.77</v>
      </c>
      <c r="B15">
        <v>15.36</v>
      </c>
    </row>
    <row r="16" spans="1:15" x14ac:dyDescent="0.45">
      <c r="A16">
        <v>0.84</v>
      </c>
      <c r="B16">
        <v>15.45</v>
      </c>
    </row>
    <row r="17" spans="1:2" x14ac:dyDescent="0.45">
      <c r="A17">
        <v>0.91</v>
      </c>
      <c r="B17">
        <v>15.36</v>
      </c>
    </row>
    <row r="18" spans="1:2" x14ac:dyDescent="0.45">
      <c r="A18">
        <v>0.98</v>
      </c>
      <c r="B18">
        <v>15.36</v>
      </c>
    </row>
    <row r="19" spans="1:2" x14ac:dyDescent="0.45">
      <c r="A19">
        <v>1.05</v>
      </c>
      <c r="B19">
        <v>15.02</v>
      </c>
    </row>
    <row r="20" spans="1:2" x14ac:dyDescent="0.45">
      <c r="A20">
        <v>1.1200000000000001</v>
      </c>
      <c r="B20">
        <v>14.68</v>
      </c>
    </row>
    <row r="21" spans="1:2" x14ac:dyDescent="0.45">
      <c r="A21">
        <v>1.19</v>
      </c>
      <c r="B21">
        <v>14.14</v>
      </c>
    </row>
    <row r="22" spans="1:2" x14ac:dyDescent="0.45">
      <c r="A22">
        <v>1.26</v>
      </c>
      <c r="B22">
        <v>13.7</v>
      </c>
    </row>
    <row r="23" spans="1:2" x14ac:dyDescent="0.45">
      <c r="A23">
        <v>1.33</v>
      </c>
      <c r="B23">
        <v>13.25</v>
      </c>
    </row>
    <row r="24" spans="1:2" x14ac:dyDescent="0.45">
      <c r="A24">
        <v>1.4</v>
      </c>
      <c r="B24">
        <v>12.82</v>
      </c>
    </row>
    <row r="25" spans="1:2" x14ac:dyDescent="0.45">
      <c r="A25">
        <v>1.47</v>
      </c>
      <c r="B25">
        <v>12.6</v>
      </c>
    </row>
    <row r="26" spans="1:2" x14ac:dyDescent="0.45">
      <c r="A26">
        <v>1.54</v>
      </c>
      <c r="B26">
        <v>12.48</v>
      </c>
    </row>
    <row r="27" spans="1:2" x14ac:dyDescent="0.45">
      <c r="A27">
        <v>1.61</v>
      </c>
      <c r="B27">
        <v>12.37</v>
      </c>
    </row>
    <row r="28" spans="1:2" x14ac:dyDescent="0.45">
      <c r="A28">
        <v>1.68</v>
      </c>
      <c r="B28">
        <v>12.48</v>
      </c>
    </row>
    <row r="29" spans="1:2" x14ac:dyDescent="0.45">
      <c r="A29">
        <v>1.75</v>
      </c>
      <c r="B29">
        <v>12.48</v>
      </c>
    </row>
    <row r="30" spans="1:2" x14ac:dyDescent="0.45">
      <c r="A30">
        <v>1.82</v>
      </c>
      <c r="B30">
        <v>12.48</v>
      </c>
    </row>
    <row r="31" spans="1:2" x14ac:dyDescent="0.45">
      <c r="A31">
        <v>1.89</v>
      </c>
      <c r="B31">
        <v>12.48</v>
      </c>
    </row>
    <row r="32" spans="1:2" x14ac:dyDescent="0.45">
      <c r="A32">
        <v>1.96</v>
      </c>
      <c r="B32">
        <v>12.6</v>
      </c>
    </row>
    <row r="33" spans="1:2" x14ac:dyDescent="0.45">
      <c r="A33">
        <v>2.0299999999999998</v>
      </c>
      <c r="B33">
        <v>12.6</v>
      </c>
    </row>
    <row r="34" spans="1:2" x14ac:dyDescent="0.45">
      <c r="A34">
        <v>2.1</v>
      </c>
      <c r="B34">
        <v>12.7</v>
      </c>
    </row>
    <row r="35" spans="1:2" x14ac:dyDescent="0.45">
      <c r="A35">
        <v>2.17</v>
      </c>
      <c r="B35">
        <v>12.7</v>
      </c>
    </row>
    <row r="36" spans="1:2" x14ac:dyDescent="0.45">
      <c r="A36">
        <v>2.2400000000000002</v>
      </c>
      <c r="B36">
        <v>12.82</v>
      </c>
    </row>
    <row r="37" spans="1:2" x14ac:dyDescent="0.45">
      <c r="A37">
        <v>2.31</v>
      </c>
      <c r="B37">
        <v>12.93</v>
      </c>
    </row>
    <row r="38" spans="1:2" x14ac:dyDescent="0.45">
      <c r="A38">
        <v>2.38</v>
      </c>
      <c r="B38">
        <v>13.03</v>
      </c>
    </row>
    <row r="39" spans="1:2" x14ac:dyDescent="0.45">
      <c r="A39">
        <v>2.4500000000000002</v>
      </c>
      <c r="B39">
        <v>12.93</v>
      </c>
    </row>
    <row r="40" spans="1:2" x14ac:dyDescent="0.45">
      <c r="A40">
        <v>2.52</v>
      </c>
      <c r="B40">
        <v>13.03</v>
      </c>
    </row>
    <row r="41" spans="1:2" x14ac:dyDescent="0.45">
      <c r="A41">
        <v>2.59</v>
      </c>
      <c r="B41">
        <v>13.03</v>
      </c>
    </row>
    <row r="42" spans="1:2" x14ac:dyDescent="0.45">
      <c r="A42">
        <v>2.66</v>
      </c>
      <c r="B42">
        <v>13.14</v>
      </c>
    </row>
    <row r="43" spans="1:2" x14ac:dyDescent="0.45">
      <c r="A43">
        <v>2.73</v>
      </c>
      <c r="B43">
        <v>13.14</v>
      </c>
    </row>
    <row r="44" spans="1:2" x14ac:dyDescent="0.45">
      <c r="A44">
        <v>2.8</v>
      </c>
      <c r="B44">
        <v>13.14</v>
      </c>
    </row>
    <row r="45" spans="1:2" x14ac:dyDescent="0.45">
      <c r="A45">
        <v>2.87</v>
      </c>
      <c r="B45">
        <v>13.14</v>
      </c>
    </row>
    <row r="46" spans="1:2" x14ac:dyDescent="0.45">
      <c r="A46">
        <v>2.94</v>
      </c>
      <c r="B46">
        <v>13.14</v>
      </c>
    </row>
    <row r="47" spans="1:2" x14ac:dyDescent="0.45">
      <c r="A47">
        <v>3.01</v>
      </c>
      <c r="B47">
        <v>13.14</v>
      </c>
    </row>
    <row r="48" spans="1:2" x14ac:dyDescent="0.45">
      <c r="A48">
        <v>3.08</v>
      </c>
      <c r="B48">
        <v>13.25</v>
      </c>
    </row>
    <row r="49" spans="1:2" x14ac:dyDescent="0.45">
      <c r="A49">
        <v>3.15</v>
      </c>
      <c r="B49">
        <v>13.14</v>
      </c>
    </row>
    <row r="50" spans="1:2" x14ac:dyDescent="0.45">
      <c r="A50">
        <v>3.22</v>
      </c>
      <c r="B50">
        <v>13.25</v>
      </c>
    </row>
    <row r="51" spans="1:2" x14ac:dyDescent="0.45">
      <c r="A51">
        <v>3.29</v>
      </c>
      <c r="B51">
        <v>13.25</v>
      </c>
    </row>
    <row r="52" spans="1:2" x14ac:dyDescent="0.45">
      <c r="A52">
        <v>3.36</v>
      </c>
      <c r="B52">
        <v>13.25</v>
      </c>
    </row>
    <row r="53" spans="1:2" x14ac:dyDescent="0.45">
      <c r="A53">
        <v>3.43</v>
      </c>
      <c r="B53">
        <v>13.14</v>
      </c>
    </row>
    <row r="54" spans="1:2" x14ac:dyDescent="0.45">
      <c r="A54">
        <v>3.5</v>
      </c>
      <c r="B54">
        <v>13.14</v>
      </c>
    </row>
    <row r="55" spans="1:2" x14ac:dyDescent="0.45">
      <c r="A55">
        <v>3.57</v>
      </c>
      <c r="B55">
        <v>13.25</v>
      </c>
    </row>
    <row r="56" spans="1:2" x14ac:dyDescent="0.45">
      <c r="A56">
        <v>3.64</v>
      </c>
      <c r="B56">
        <v>13.25</v>
      </c>
    </row>
    <row r="57" spans="1:2" x14ac:dyDescent="0.45">
      <c r="A57">
        <v>3.71</v>
      </c>
      <c r="B57">
        <v>13.14</v>
      </c>
    </row>
    <row r="58" spans="1:2" x14ac:dyDescent="0.45">
      <c r="A58">
        <v>3.78</v>
      </c>
      <c r="B58">
        <v>13.14</v>
      </c>
    </row>
    <row r="59" spans="1:2" x14ac:dyDescent="0.45">
      <c r="A59">
        <v>3.85</v>
      </c>
      <c r="B59">
        <v>13.37</v>
      </c>
    </row>
    <row r="60" spans="1:2" x14ac:dyDescent="0.45">
      <c r="A60">
        <v>3.92</v>
      </c>
      <c r="B60">
        <v>13.7</v>
      </c>
    </row>
    <row r="61" spans="1:2" x14ac:dyDescent="0.45">
      <c r="A61">
        <v>3.99</v>
      </c>
      <c r="B61">
        <v>14.36</v>
      </c>
    </row>
    <row r="62" spans="1:2" x14ac:dyDescent="0.45">
      <c r="A62">
        <v>4.0599999999999996</v>
      </c>
      <c r="B62">
        <v>15.02</v>
      </c>
    </row>
    <row r="63" spans="1:2" x14ac:dyDescent="0.45">
      <c r="A63">
        <v>4.13</v>
      </c>
      <c r="B63">
        <v>15.79</v>
      </c>
    </row>
    <row r="64" spans="1:2" x14ac:dyDescent="0.45">
      <c r="A64">
        <v>4.2</v>
      </c>
      <c r="B64">
        <v>16.34</v>
      </c>
    </row>
    <row r="65" spans="1:2" x14ac:dyDescent="0.45">
      <c r="A65">
        <v>4.2699999999999996</v>
      </c>
      <c r="B65">
        <v>16.79</v>
      </c>
    </row>
    <row r="66" spans="1:2" x14ac:dyDescent="0.45">
      <c r="A66">
        <v>4.34</v>
      </c>
      <c r="B66">
        <v>17.12</v>
      </c>
    </row>
    <row r="67" spans="1:2" x14ac:dyDescent="0.45">
      <c r="A67">
        <v>4.41</v>
      </c>
      <c r="B67">
        <v>17.23</v>
      </c>
    </row>
    <row r="68" spans="1:2" x14ac:dyDescent="0.45">
      <c r="A68">
        <v>4.4800000000000004</v>
      </c>
      <c r="B68">
        <v>17.23</v>
      </c>
    </row>
    <row r="69" spans="1:2" x14ac:dyDescent="0.45">
      <c r="A69">
        <v>4.55</v>
      </c>
      <c r="B69">
        <v>17.23</v>
      </c>
    </row>
    <row r="70" spans="1:2" x14ac:dyDescent="0.45">
      <c r="A70">
        <v>4.62</v>
      </c>
      <c r="B70">
        <v>17.329999999999998</v>
      </c>
    </row>
    <row r="71" spans="1:2" x14ac:dyDescent="0.45">
      <c r="A71">
        <v>4.6900000000000004</v>
      </c>
      <c r="B71">
        <v>17.23</v>
      </c>
    </row>
    <row r="72" spans="1:2" x14ac:dyDescent="0.45">
      <c r="A72">
        <v>4.76</v>
      </c>
      <c r="B72">
        <v>17.12</v>
      </c>
    </row>
    <row r="73" spans="1:2" x14ac:dyDescent="0.45">
      <c r="A73">
        <v>4.83</v>
      </c>
      <c r="B73">
        <v>17.12</v>
      </c>
    </row>
    <row r="74" spans="1:2" x14ac:dyDescent="0.45">
      <c r="A74">
        <v>4.9000000000000004</v>
      </c>
      <c r="B74">
        <v>17.010000000000002</v>
      </c>
    </row>
    <row r="75" spans="1:2" x14ac:dyDescent="0.45">
      <c r="A75">
        <v>4.97</v>
      </c>
      <c r="B75">
        <v>16.899999999999999</v>
      </c>
    </row>
    <row r="76" spans="1:2" x14ac:dyDescent="0.45">
      <c r="A76">
        <v>5.04</v>
      </c>
      <c r="B76">
        <v>16.79</v>
      </c>
    </row>
    <row r="77" spans="1:2" x14ac:dyDescent="0.45">
      <c r="A77">
        <v>5.1100000000000003</v>
      </c>
      <c r="B77">
        <v>16.670000000000002</v>
      </c>
    </row>
    <row r="78" spans="1:2" x14ac:dyDescent="0.45">
      <c r="A78">
        <v>5.18</v>
      </c>
      <c r="B78">
        <v>16.559999999999999</v>
      </c>
    </row>
    <row r="79" spans="1:2" x14ac:dyDescent="0.45">
      <c r="A79">
        <v>5.25</v>
      </c>
      <c r="B79">
        <v>16.559999999999999</v>
      </c>
    </row>
    <row r="80" spans="1:2" x14ac:dyDescent="0.45">
      <c r="A80">
        <v>5.32</v>
      </c>
      <c r="B80">
        <v>16.34</v>
      </c>
    </row>
    <row r="81" spans="1:2" x14ac:dyDescent="0.45">
      <c r="A81">
        <v>5.39</v>
      </c>
      <c r="B81">
        <v>16.34</v>
      </c>
    </row>
    <row r="82" spans="1:2" x14ac:dyDescent="0.45">
      <c r="A82">
        <v>5.46</v>
      </c>
      <c r="B82">
        <v>16.239999999999998</v>
      </c>
    </row>
    <row r="83" spans="1:2" x14ac:dyDescent="0.45">
      <c r="A83">
        <v>5.53</v>
      </c>
      <c r="B83">
        <v>16.13</v>
      </c>
    </row>
    <row r="84" spans="1:2" x14ac:dyDescent="0.45">
      <c r="A84">
        <v>5.6</v>
      </c>
      <c r="B84">
        <v>16.13</v>
      </c>
    </row>
    <row r="85" spans="1:2" x14ac:dyDescent="0.45">
      <c r="A85">
        <v>5.67</v>
      </c>
      <c r="B85">
        <v>16.13</v>
      </c>
    </row>
    <row r="86" spans="1:2" x14ac:dyDescent="0.45">
      <c r="A86">
        <v>5.74</v>
      </c>
      <c r="B86">
        <v>16.13</v>
      </c>
    </row>
    <row r="87" spans="1:2" x14ac:dyDescent="0.45">
      <c r="A87">
        <v>5.81</v>
      </c>
      <c r="B87">
        <v>16.02</v>
      </c>
    </row>
    <row r="88" spans="1:2" x14ac:dyDescent="0.45">
      <c r="A88">
        <v>5.88</v>
      </c>
      <c r="B88">
        <v>16.02</v>
      </c>
    </row>
    <row r="89" spans="1:2" x14ac:dyDescent="0.45">
      <c r="A89">
        <v>5.96</v>
      </c>
      <c r="B89">
        <v>16.02</v>
      </c>
    </row>
    <row r="90" spans="1:2" x14ac:dyDescent="0.45">
      <c r="A90">
        <v>6.02</v>
      </c>
      <c r="B90">
        <v>16.02</v>
      </c>
    </row>
    <row r="91" spans="1:2" x14ac:dyDescent="0.45">
      <c r="A91">
        <v>6.09</v>
      </c>
      <c r="B91">
        <v>16.02</v>
      </c>
    </row>
    <row r="92" spans="1:2" x14ac:dyDescent="0.45">
      <c r="A92">
        <v>6.17</v>
      </c>
      <c r="B92">
        <v>16.13</v>
      </c>
    </row>
    <row r="93" spans="1:2" x14ac:dyDescent="0.45">
      <c r="A93">
        <v>6.23</v>
      </c>
      <c r="B93">
        <v>16.02</v>
      </c>
    </row>
    <row r="94" spans="1:2" x14ac:dyDescent="0.45">
      <c r="A94">
        <v>6.3</v>
      </c>
      <c r="B94">
        <v>16.02</v>
      </c>
    </row>
    <row r="95" spans="1:2" x14ac:dyDescent="0.45">
      <c r="A95">
        <v>6.37</v>
      </c>
      <c r="B95">
        <v>16.02</v>
      </c>
    </row>
    <row r="96" spans="1:2" x14ac:dyDescent="0.45">
      <c r="A96">
        <v>6.45</v>
      </c>
      <c r="B96">
        <v>16.02</v>
      </c>
    </row>
    <row r="97" spans="1:2" x14ac:dyDescent="0.45">
      <c r="A97">
        <v>6.52</v>
      </c>
      <c r="B97">
        <v>16.02</v>
      </c>
    </row>
    <row r="98" spans="1:2" x14ac:dyDescent="0.45">
      <c r="A98">
        <v>6.59</v>
      </c>
      <c r="B98">
        <v>16.02</v>
      </c>
    </row>
    <row r="99" spans="1:2" x14ac:dyDescent="0.45">
      <c r="A99">
        <v>6.65</v>
      </c>
      <c r="B99">
        <v>16.02</v>
      </c>
    </row>
    <row r="100" spans="1:2" x14ac:dyDescent="0.45">
      <c r="A100">
        <v>6.72</v>
      </c>
      <c r="B100">
        <v>16.02</v>
      </c>
    </row>
    <row r="101" spans="1:2" x14ac:dyDescent="0.45">
      <c r="A101">
        <v>6.8</v>
      </c>
      <c r="B101">
        <v>15.79</v>
      </c>
    </row>
    <row r="102" spans="1:2" x14ac:dyDescent="0.45">
      <c r="A102">
        <v>6.87</v>
      </c>
      <c r="B102">
        <v>15.36</v>
      </c>
    </row>
    <row r="103" spans="1:2" x14ac:dyDescent="0.45">
      <c r="A103">
        <v>6.94</v>
      </c>
      <c r="B103">
        <v>14.59</v>
      </c>
    </row>
    <row r="104" spans="1:2" x14ac:dyDescent="0.45">
      <c r="A104">
        <v>7.01</v>
      </c>
      <c r="B104">
        <v>13.47</v>
      </c>
    </row>
    <row r="105" spans="1:2" x14ac:dyDescent="0.45">
      <c r="A105">
        <v>7.08</v>
      </c>
      <c r="B105">
        <v>12.6</v>
      </c>
    </row>
    <row r="106" spans="1:2" x14ac:dyDescent="0.45">
      <c r="A106">
        <v>7.15</v>
      </c>
      <c r="B106">
        <v>11.82</v>
      </c>
    </row>
    <row r="107" spans="1:2" x14ac:dyDescent="0.45">
      <c r="A107">
        <v>7.22</v>
      </c>
      <c r="B107">
        <v>11.49</v>
      </c>
    </row>
    <row r="108" spans="1:2" x14ac:dyDescent="0.45">
      <c r="A108">
        <v>7.29</v>
      </c>
      <c r="B108">
        <v>11.39</v>
      </c>
    </row>
    <row r="109" spans="1:2" x14ac:dyDescent="0.45">
      <c r="A109">
        <v>7.36</v>
      </c>
      <c r="B109">
        <v>11.49</v>
      </c>
    </row>
    <row r="110" spans="1:2" x14ac:dyDescent="0.45">
      <c r="A110">
        <v>7.43</v>
      </c>
      <c r="B110">
        <v>11.6</v>
      </c>
    </row>
    <row r="111" spans="1:2" x14ac:dyDescent="0.45">
      <c r="A111">
        <v>7.5</v>
      </c>
      <c r="B111">
        <v>11.71</v>
      </c>
    </row>
    <row r="112" spans="1:2" x14ac:dyDescent="0.45">
      <c r="A112">
        <v>7.57</v>
      </c>
      <c r="B112">
        <v>11.82</v>
      </c>
    </row>
    <row r="113" spans="1:2" x14ac:dyDescent="0.45">
      <c r="A113">
        <v>7.64</v>
      </c>
      <c r="B113">
        <v>11.93</v>
      </c>
    </row>
    <row r="114" spans="1:2" x14ac:dyDescent="0.45">
      <c r="A114">
        <v>7.71</v>
      </c>
      <c r="B114">
        <v>12.04</v>
      </c>
    </row>
    <row r="115" spans="1:2" x14ac:dyDescent="0.45">
      <c r="A115">
        <v>7.78</v>
      </c>
      <c r="B115">
        <v>12.26</v>
      </c>
    </row>
    <row r="116" spans="1:2" x14ac:dyDescent="0.45">
      <c r="A116">
        <v>7.85</v>
      </c>
      <c r="B116">
        <v>12.48</v>
      </c>
    </row>
    <row r="117" spans="1:2" x14ac:dyDescent="0.45">
      <c r="A117">
        <v>7.92</v>
      </c>
      <c r="B117">
        <v>12.7</v>
      </c>
    </row>
    <row r="118" spans="1:2" x14ac:dyDescent="0.45">
      <c r="A118">
        <v>7.99</v>
      </c>
      <c r="B118">
        <v>12.93</v>
      </c>
    </row>
    <row r="119" spans="1:2" x14ac:dyDescent="0.45">
      <c r="A119">
        <v>8.06</v>
      </c>
      <c r="B119">
        <v>13.03</v>
      </c>
    </row>
    <row r="120" spans="1:2" x14ac:dyDescent="0.45">
      <c r="A120">
        <v>8.1300000000000008</v>
      </c>
      <c r="B120">
        <v>13.25</v>
      </c>
    </row>
    <row r="121" spans="1:2" x14ac:dyDescent="0.45">
      <c r="A121">
        <v>8.1999999999999993</v>
      </c>
      <c r="B121">
        <v>13.37</v>
      </c>
    </row>
    <row r="122" spans="1:2" x14ac:dyDescent="0.45">
      <c r="A122">
        <v>8.27</v>
      </c>
      <c r="B122">
        <v>13.47</v>
      </c>
    </row>
    <row r="123" spans="1:2" x14ac:dyDescent="0.45">
      <c r="A123">
        <v>8.34</v>
      </c>
      <c r="B123">
        <v>13.59</v>
      </c>
    </row>
    <row r="124" spans="1:2" x14ac:dyDescent="0.45">
      <c r="A124">
        <v>8.41</v>
      </c>
      <c r="B124">
        <v>13.7</v>
      </c>
    </row>
    <row r="125" spans="1:2" x14ac:dyDescent="0.45">
      <c r="A125">
        <v>8.48</v>
      </c>
      <c r="B125">
        <v>13.7</v>
      </c>
    </row>
    <row r="126" spans="1:2" x14ac:dyDescent="0.45">
      <c r="A126">
        <v>8.5500000000000007</v>
      </c>
      <c r="B126">
        <v>13.7</v>
      </c>
    </row>
    <row r="127" spans="1:2" x14ac:dyDescent="0.45">
      <c r="A127">
        <v>8.6199999999999992</v>
      </c>
      <c r="B127">
        <v>13.7</v>
      </c>
    </row>
    <row r="128" spans="1:2" x14ac:dyDescent="0.45">
      <c r="A128">
        <v>8.69</v>
      </c>
      <c r="B128">
        <v>13.7</v>
      </c>
    </row>
    <row r="129" spans="1:2" x14ac:dyDescent="0.45">
      <c r="A129">
        <v>8.76</v>
      </c>
      <c r="B129">
        <v>13.7</v>
      </c>
    </row>
    <row r="130" spans="1:2" x14ac:dyDescent="0.45">
      <c r="A130">
        <v>8.83</v>
      </c>
      <c r="B130">
        <v>13.7</v>
      </c>
    </row>
    <row r="131" spans="1:2" x14ac:dyDescent="0.45">
      <c r="A131">
        <v>8.9</v>
      </c>
      <c r="B131">
        <v>13.7</v>
      </c>
    </row>
    <row r="132" spans="1:2" x14ac:dyDescent="0.45">
      <c r="A132">
        <v>8.9700000000000006</v>
      </c>
      <c r="B132">
        <v>13.7</v>
      </c>
    </row>
    <row r="133" spans="1:2" x14ac:dyDescent="0.45">
      <c r="A133">
        <v>9.0399999999999991</v>
      </c>
      <c r="B133">
        <v>13.7</v>
      </c>
    </row>
    <row r="134" spans="1:2" x14ac:dyDescent="0.45">
      <c r="A134">
        <v>9.11</v>
      </c>
      <c r="B134">
        <v>13.7</v>
      </c>
    </row>
    <row r="135" spans="1:2" x14ac:dyDescent="0.45">
      <c r="A135">
        <v>9.18</v>
      </c>
      <c r="B135">
        <v>13.7</v>
      </c>
    </row>
    <row r="136" spans="1:2" x14ac:dyDescent="0.45">
      <c r="A136">
        <v>9.25</v>
      </c>
      <c r="B136">
        <v>13.7</v>
      </c>
    </row>
    <row r="137" spans="1:2" x14ac:dyDescent="0.45">
      <c r="A137">
        <v>9.32</v>
      </c>
      <c r="B137">
        <v>13.7</v>
      </c>
    </row>
    <row r="138" spans="1:2" x14ac:dyDescent="0.45">
      <c r="A138">
        <v>9.39</v>
      </c>
      <c r="B138">
        <v>13.7</v>
      </c>
    </row>
    <row r="139" spans="1:2" x14ac:dyDescent="0.45">
      <c r="A139">
        <v>9.4600000000000009</v>
      </c>
      <c r="B139">
        <v>13.7</v>
      </c>
    </row>
    <row r="140" spans="1:2" x14ac:dyDescent="0.45">
      <c r="A140">
        <v>9.5299999999999994</v>
      </c>
      <c r="B140">
        <v>13.7</v>
      </c>
    </row>
    <row r="141" spans="1:2" x14ac:dyDescent="0.45">
      <c r="A141">
        <v>9.6</v>
      </c>
      <c r="B141">
        <v>13.7</v>
      </c>
    </row>
    <row r="142" spans="1:2" x14ac:dyDescent="0.45">
      <c r="A142">
        <v>9.67</v>
      </c>
      <c r="B142">
        <v>13.7</v>
      </c>
    </row>
    <row r="143" spans="1:2" x14ac:dyDescent="0.45">
      <c r="A143">
        <v>9.74</v>
      </c>
      <c r="B143">
        <v>13.7</v>
      </c>
    </row>
    <row r="144" spans="1:2" x14ac:dyDescent="0.45">
      <c r="A144">
        <v>9.81</v>
      </c>
      <c r="B144">
        <v>13.82</v>
      </c>
    </row>
    <row r="145" spans="1:2" x14ac:dyDescent="0.45">
      <c r="A145">
        <v>9.8800000000000008</v>
      </c>
      <c r="B145">
        <v>13.7</v>
      </c>
    </row>
    <row r="146" spans="1:2" x14ac:dyDescent="0.45">
      <c r="A146">
        <v>9.9499999999999993</v>
      </c>
      <c r="B146">
        <v>13.7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10.72</v>
      </c>
      <c r="N3">
        <v>10.72</v>
      </c>
      <c r="O3">
        <f>AVERAGE(O4:O5)</f>
        <v>9.504999999999999</v>
      </c>
    </row>
    <row r="4" spans="1:15" x14ac:dyDescent="0.45">
      <c r="A4">
        <v>0</v>
      </c>
      <c r="B4">
        <v>10.72</v>
      </c>
      <c r="N4">
        <v>8.2899999999999991</v>
      </c>
      <c r="O4">
        <f>MIN(N3:N6)</f>
        <v>8.2899999999999991</v>
      </c>
    </row>
    <row r="5" spans="1:15" x14ac:dyDescent="0.45">
      <c r="A5">
        <v>7.0000000000000007E-2</v>
      </c>
      <c r="B5">
        <v>10.72</v>
      </c>
      <c r="N5">
        <v>10.050000000000001</v>
      </c>
      <c r="O5">
        <f>MAX(N3:N6)</f>
        <v>10.72</v>
      </c>
    </row>
    <row r="6" spans="1:15" x14ac:dyDescent="0.45">
      <c r="A6">
        <v>0.14000000000000001</v>
      </c>
      <c r="B6">
        <v>10.72</v>
      </c>
      <c r="N6">
        <v>8.51</v>
      </c>
    </row>
    <row r="7" spans="1:15" x14ac:dyDescent="0.45">
      <c r="A7">
        <v>0.21</v>
      </c>
      <c r="B7">
        <v>10.72</v>
      </c>
    </row>
    <row r="8" spans="1:15" x14ac:dyDescent="0.45">
      <c r="A8">
        <v>0.28000000000000003</v>
      </c>
      <c r="B8">
        <v>10.72</v>
      </c>
    </row>
    <row r="9" spans="1:15" x14ac:dyDescent="0.45">
      <c r="A9">
        <v>0.35</v>
      </c>
      <c r="B9">
        <v>10.72</v>
      </c>
    </row>
    <row r="10" spans="1:15" x14ac:dyDescent="0.45">
      <c r="A10">
        <v>0.42</v>
      </c>
      <c r="B10">
        <v>10.72</v>
      </c>
    </row>
    <row r="11" spans="1:15" x14ac:dyDescent="0.45">
      <c r="A11">
        <v>0.49</v>
      </c>
      <c r="B11">
        <v>10.72</v>
      </c>
    </row>
    <row r="12" spans="1:15" x14ac:dyDescent="0.45">
      <c r="A12">
        <v>0.56000000000000005</v>
      </c>
      <c r="B12">
        <v>10.72</v>
      </c>
    </row>
    <row r="13" spans="1:15" x14ac:dyDescent="0.45">
      <c r="A13">
        <v>0.63</v>
      </c>
      <c r="B13">
        <v>10.72</v>
      </c>
    </row>
    <row r="14" spans="1:15" x14ac:dyDescent="0.45">
      <c r="A14">
        <v>0.7</v>
      </c>
      <c r="B14">
        <v>10.6</v>
      </c>
    </row>
    <row r="15" spans="1:15" x14ac:dyDescent="0.45">
      <c r="A15">
        <v>0.77</v>
      </c>
      <c r="B15">
        <v>10.72</v>
      </c>
    </row>
    <row r="16" spans="1:15" x14ac:dyDescent="0.45">
      <c r="A16">
        <v>0.84</v>
      </c>
      <c r="B16">
        <v>10.72</v>
      </c>
    </row>
    <row r="17" spans="1:2" x14ac:dyDescent="0.45">
      <c r="A17">
        <v>0.91</v>
      </c>
      <c r="B17">
        <v>10.72</v>
      </c>
    </row>
    <row r="18" spans="1:2" x14ac:dyDescent="0.45">
      <c r="A18">
        <v>0.98</v>
      </c>
      <c r="B18">
        <v>10.72</v>
      </c>
    </row>
    <row r="19" spans="1:2" x14ac:dyDescent="0.45">
      <c r="A19">
        <v>1.05</v>
      </c>
      <c r="B19">
        <v>10.72</v>
      </c>
    </row>
    <row r="20" spans="1:2" x14ac:dyDescent="0.45">
      <c r="A20">
        <v>1.1200000000000001</v>
      </c>
      <c r="B20">
        <v>10.72</v>
      </c>
    </row>
    <row r="21" spans="1:2" x14ac:dyDescent="0.45">
      <c r="A21">
        <v>1.19</v>
      </c>
      <c r="B21">
        <v>10.6</v>
      </c>
    </row>
    <row r="22" spans="1:2" x14ac:dyDescent="0.45">
      <c r="A22">
        <v>1.26</v>
      </c>
      <c r="B22">
        <v>10.6</v>
      </c>
    </row>
    <row r="23" spans="1:2" x14ac:dyDescent="0.45">
      <c r="A23">
        <v>1.33</v>
      </c>
      <c r="B23">
        <v>10.5</v>
      </c>
    </row>
    <row r="24" spans="1:2" x14ac:dyDescent="0.45">
      <c r="A24">
        <v>1.4</v>
      </c>
      <c r="B24">
        <v>10.28</v>
      </c>
    </row>
    <row r="25" spans="1:2" x14ac:dyDescent="0.45">
      <c r="A25">
        <v>1.47</v>
      </c>
      <c r="B25">
        <v>9.9499999999999993</v>
      </c>
    </row>
    <row r="26" spans="1:2" x14ac:dyDescent="0.45">
      <c r="A26">
        <v>1.54</v>
      </c>
      <c r="B26">
        <v>9.51</v>
      </c>
    </row>
    <row r="27" spans="1:2" x14ac:dyDescent="0.45">
      <c r="A27">
        <v>1.61</v>
      </c>
      <c r="B27">
        <v>9.18</v>
      </c>
    </row>
    <row r="28" spans="1:2" x14ac:dyDescent="0.45">
      <c r="A28">
        <v>1.68</v>
      </c>
      <c r="B28">
        <v>8.74</v>
      </c>
    </row>
    <row r="29" spans="1:2" x14ac:dyDescent="0.45">
      <c r="A29">
        <v>1.75</v>
      </c>
      <c r="B29">
        <v>8.19</v>
      </c>
    </row>
    <row r="30" spans="1:2" x14ac:dyDescent="0.45">
      <c r="A30">
        <v>1.82</v>
      </c>
      <c r="B30">
        <v>7.85</v>
      </c>
    </row>
    <row r="31" spans="1:2" x14ac:dyDescent="0.45">
      <c r="A31">
        <v>1.89</v>
      </c>
      <c r="B31">
        <v>7.52</v>
      </c>
    </row>
    <row r="32" spans="1:2" x14ac:dyDescent="0.45">
      <c r="A32">
        <v>1.96</v>
      </c>
      <c r="B32">
        <v>7.3</v>
      </c>
    </row>
    <row r="33" spans="1:2" x14ac:dyDescent="0.45">
      <c r="A33">
        <v>2.0299999999999998</v>
      </c>
      <c r="B33">
        <v>6.97</v>
      </c>
    </row>
    <row r="34" spans="1:2" x14ac:dyDescent="0.45">
      <c r="A34">
        <v>2.1</v>
      </c>
      <c r="B34">
        <v>6.84</v>
      </c>
    </row>
    <row r="35" spans="1:2" x14ac:dyDescent="0.45">
      <c r="A35">
        <v>2.17</v>
      </c>
      <c r="B35">
        <v>6.74</v>
      </c>
    </row>
    <row r="36" spans="1:2" x14ac:dyDescent="0.45">
      <c r="A36">
        <v>2.2400000000000002</v>
      </c>
      <c r="B36">
        <v>6.74</v>
      </c>
    </row>
    <row r="37" spans="1:2" x14ac:dyDescent="0.45">
      <c r="A37">
        <v>2.31</v>
      </c>
      <c r="B37">
        <v>6.62</v>
      </c>
    </row>
    <row r="38" spans="1:2" x14ac:dyDescent="0.45">
      <c r="A38">
        <v>2.38</v>
      </c>
      <c r="B38">
        <v>6.74</v>
      </c>
    </row>
    <row r="39" spans="1:2" x14ac:dyDescent="0.45">
      <c r="A39">
        <v>2.4500000000000002</v>
      </c>
      <c r="B39">
        <v>6.74</v>
      </c>
    </row>
    <row r="40" spans="1:2" x14ac:dyDescent="0.45">
      <c r="A40">
        <v>2.52</v>
      </c>
      <c r="B40">
        <v>6.84</v>
      </c>
    </row>
    <row r="41" spans="1:2" x14ac:dyDescent="0.45">
      <c r="A41">
        <v>2.59</v>
      </c>
      <c r="B41">
        <v>6.97</v>
      </c>
    </row>
    <row r="42" spans="1:2" x14ac:dyDescent="0.45">
      <c r="A42">
        <v>2.66</v>
      </c>
      <c r="B42">
        <v>6.97</v>
      </c>
    </row>
    <row r="43" spans="1:2" x14ac:dyDescent="0.45">
      <c r="A43">
        <v>2.73</v>
      </c>
      <c r="B43">
        <v>7.19</v>
      </c>
    </row>
    <row r="44" spans="1:2" x14ac:dyDescent="0.45">
      <c r="A44">
        <v>2.8</v>
      </c>
      <c r="B44">
        <v>7.3</v>
      </c>
    </row>
    <row r="45" spans="1:2" x14ac:dyDescent="0.45">
      <c r="A45">
        <v>2.87</v>
      </c>
      <c r="B45">
        <v>7.4</v>
      </c>
    </row>
    <row r="46" spans="1:2" x14ac:dyDescent="0.45">
      <c r="A46">
        <v>2.94</v>
      </c>
      <c r="B46">
        <v>7.62</v>
      </c>
    </row>
    <row r="47" spans="1:2" x14ac:dyDescent="0.45">
      <c r="A47">
        <v>3.01</v>
      </c>
      <c r="B47">
        <v>7.74</v>
      </c>
    </row>
    <row r="48" spans="1:2" x14ac:dyDescent="0.45">
      <c r="A48">
        <v>3.08</v>
      </c>
      <c r="B48">
        <v>7.85</v>
      </c>
    </row>
    <row r="49" spans="1:2" x14ac:dyDescent="0.45">
      <c r="A49">
        <v>3.15</v>
      </c>
      <c r="B49">
        <v>8.07</v>
      </c>
    </row>
    <row r="50" spans="1:2" x14ac:dyDescent="0.45">
      <c r="A50">
        <v>3.22</v>
      </c>
      <c r="B50">
        <v>8.07</v>
      </c>
    </row>
    <row r="51" spans="1:2" x14ac:dyDescent="0.45">
      <c r="A51">
        <v>3.29</v>
      </c>
      <c r="B51">
        <v>8.19</v>
      </c>
    </row>
    <row r="52" spans="1:2" x14ac:dyDescent="0.45">
      <c r="A52">
        <v>3.36</v>
      </c>
      <c r="B52">
        <v>8.19</v>
      </c>
    </row>
    <row r="53" spans="1:2" x14ac:dyDescent="0.45">
      <c r="A53">
        <v>3.43</v>
      </c>
      <c r="B53">
        <v>8.19</v>
      </c>
    </row>
    <row r="54" spans="1:2" x14ac:dyDescent="0.45">
      <c r="A54">
        <v>3.5</v>
      </c>
      <c r="B54">
        <v>8.19</v>
      </c>
    </row>
    <row r="55" spans="1:2" x14ac:dyDescent="0.45">
      <c r="A55">
        <v>3.57</v>
      </c>
      <c r="B55">
        <v>8.19</v>
      </c>
    </row>
    <row r="56" spans="1:2" x14ac:dyDescent="0.45">
      <c r="A56">
        <v>3.64</v>
      </c>
      <c r="B56">
        <v>8.2899999999999991</v>
      </c>
    </row>
    <row r="57" spans="1:2" x14ac:dyDescent="0.45">
      <c r="A57">
        <v>3.71</v>
      </c>
      <c r="B57">
        <v>8.19</v>
      </c>
    </row>
    <row r="58" spans="1:2" x14ac:dyDescent="0.45">
      <c r="A58">
        <v>3.78</v>
      </c>
      <c r="B58">
        <v>8.2899999999999991</v>
      </c>
    </row>
    <row r="59" spans="1:2" x14ac:dyDescent="0.45">
      <c r="A59">
        <v>3.85</v>
      </c>
      <c r="B59">
        <v>8.2899999999999991</v>
      </c>
    </row>
    <row r="60" spans="1:2" x14ac:dyDescent="0.45">
      <c r="A60">
        <v>3.92</v>
      </c>
      <c r="B60">
        <v>8.2899999999999991</v>
      </c>
    </row>
    <row r="61" spans="1:2" x14ac:dyDescent="0.45">
      <c r="A61">
        <v>3.99</v>
      </c>
      <c r="B61">
        <v>8.2899999999999991</v>
      </c>
    </row>
    <row r="62" spans="1:2" x14ac:dyDescent="0.45">
      <c r="A62">
        <v>4.0599999999999996</v>
      </c>
      <c r="B62">
        <v>8.19</v>
      </c>
    </row>
    <row r="63" spans="1:2" x14ac:dyDescent="0.45">
      <c r="A63">
        <v>4.13</v>
      </c>
      <c r="B63">
        <v>8.2899999999999991</v>
      </c>
    </row>
    <row r="64" spans="1:2" x14ac:dyDescent="0.45">
      <c r="A64">
        <v>4.2</v>
      </c>
      <c r="B64">
        <v>8.19</v>
      </c>
    </row>
    <row r="65" spans="1:2" x14ac:dyDescent="0.45">
      <c r="A65">
        <v>4.2699999999999996</v>
      </c>
      <c r="B65">
        <v>8.2899999999999991</v>
      </c>
    </row>
    <row r="66" spans="1:2" x14ac:dyDescent="0.45">
      <c r="A66">
        <v>4.34</v>
      </c>
      <c r="B66">
        <v>8.39</v>
      </c>
    </row>
    <row r="67" spans="1:2" x14ac:dyDescent="0.45">
      <c r="A67">
        <v>4.41</v>
      </c>
      <c r="B67">
        <v>8.74</v>
      </c>
    </row>
    <row r="68" spans="1:2" x14ac:dyDescent="0.45">
      <c r="A68">
        <v>4.4800000000000004</v>
      </c>
      <c r="B68">
        <v>9.2799999999999994</v>
      </c>
    </row>
    <row r="69" spans="1:2" x14ac:dyDescent="0.45">
      <c r="A69">
        <v>4.55</v>
      </c>
      <c r="B69">
        <v>9.83</v>
      </c>
    </row>
    <row r="70" spans="1:2" x14ac:dyDescent="0.45">
      <c r="A70">
        <v>4.62</v>
      </c>
      <c r="B70">
        <v>10.6</v>
      </c>
    </row>
    <row r="71" spans="1:2" x14ac:dyDescent="0.45">
      <c r="A71">
        <v>4.6900000000000004</v>
      </c>
      <c r="B71">
        <v>11.27</v>
      </c>
    </row>
    <row r="72" spans="1:2" x14ac:dyDescent="0.45">
      <c r="A72">
        <v>4.76</v>
      </c>
      <c r="B72">
        <v>11.82</v>
      </c>
    </row>
    <row r="73" spans="1:2" x14ac:dyDescent="0.45">
      <c r="A73">
        <v>4.83</v>
      </c>
      <c r="B73">
        <v>12.16</v>
      </c>
    </row>
    <row r="74" spans="1:2" x14ac:dyDescent="0.45">
      <c r="A74">
        <v>4.9000000000000004</v>
      </c>
      <c r="B74">
        <v>12.37</v>
      </c>
    </row>
    <row r="75" spans="1:2" x14ac:dyDescent="0.45">
      <c r="A75">
        <v>4.97</v>
      </c>
      <c r="B75">
        <v>12.37</v>
      </c>
    </row>
    <row r="76" spans="1:2" x14ac:dyDescent="0.45">
      <c r="A76">
        <v>5.04</v>
      </c>
      <c r="B76">
        <v>12.37</v>
      </c>
    </row>
    <row r="77" spans="1:2" x14ac:dyDescent="0.45">
      <c r="A77">
        <v>5.1100000000000003</v>
      </c>
      <c r="B77">
        <v>12.37</v>
      </c>
    </row>
    <row r="78" spans="1:2" x14ac:dyDescent="0.45">
      <c r="A78">
        <v>5.18</v>
      </c>
      <c r="B78">
        <v>12.37</v>
      </c>
    </row>
    <row r="79" spans="1:2" x14ac:dyDescent="0.45">
      <c r="A79">
        <v>5.25</v>
      </c>
      <c r="B79">
        <v>12.37</v>
      </c>
    </row>
    <row r="80" spans="1:2" x14ac:dyDescent="0.45">
      <c r="A80">
        <v>5.32</v>
      </c>
      <c r="B80">
        <v>12.26</v>
      </c>
    </row>
    <row r="81" spans="1:2" x14ac:dyDescent="0.45">
      <c r="A81">
        <v>5.39</v>
      </c>
      <c r="B81">
        <v>12.26</v>
      </c>
    </row>
    <row r="82" spans="1:2" x14ac:dyDescent="0.45">
      <c r="A82">
        <v>5.46</v>
      </c>
      <c r="B82">
        <v>12.16</v>
      </c>
    </row>
    <row r="83" spans="1:2" x14ac:dyDescent="0.45">
      <c r="A83">
        <v>5.54</v>
      </c>
      <c r="B83">
        <v>12.04</v>
      </c>
    </row>
    <row r="84" spans="1:2" x14ac:dyDescent="0.45">
      <c r="A84">
        <v>5.6</v>
      </c>
      <c r="B84">
        <v>11.82</v>
      </c>
    </row>
    <row r="85" spans="1:2" x14ac:dyDescent="0.45">
      <c r="A85">
        <v>5.67</v>
      </c>
      <c r="B85">
        <v>11.71</v>
      </c>
    </row>
    <row r="86" spans="1:2" x14ac:dyDescent="0.45">
      <c r="A86">
        <v>5.74</v>
      </c>
      <c r="B86">
        <v>11.49</v>
      </c>
    </row>
    <row r="87" spans="1:2" x14ac:dyDescent="0.45">
      <c r="A87">
        <v>5.81</v>
      </c>
      <c r="B87">
        <v>11.27</v>
      </c>
    </row>
    <row r="88" spans="1:2" x14ac:dyDescent="0.45">
      <c r="A88">
        <v>5.89</v>
      </c>
      <c r="B88">
        <v>11.05</v>
      </c>
    </row>
    <row r="89" spans="1:2" x14ac:dyDescent="0.45">
      <c r="A89">
        <v>5.96</v>
      </c>
      <c r="B89">
        <v>10.82</v>
      </c>
    </row>
    <row r="90" spans="1:2" x14ac:dyDescent="0.45">
      <c r="A90">
        <v>6.02</v>
      </c>
      <c r="B90">
        <v>10.72</v>
      </c>
    </row>
    <row r="91" spans="1:2" x14ac:dyDescent="0.45">
      <c r="A91">
        <v>6.09</v>
      </c>
      <c r="B91">
        <v>10.5</v>
      </c>
    </row>
    <row r="92" spans="1:2" x14ac:dyDescent="0.45">
      <c r="A92">
        <v>6.16</v>
      </c>
      <c r="B92">
        <v>10.39</v>
      </c>
    </row>
    <row r="93" spans="1:2" x14ac:dyDescent="0.45">
      <c r="A93">
        <v>6.24</v>
      </c>
      <c r="B93">
        <v>10.28</v>
      </c>
    </row>
    <row r="94" spans="1:2" x14ac:dyDescent="0.45">
      <c r="A94">
        <v>6.31</v>
      </c>
      <c r="B94">
        <v>10.17</v>
      </c>
    </row>
    <row r="95" spans="1:2" x14ac:dyDescent="0.45">
      <c r="A95">
        <v>6.38</v>
      </c>
      <c r="B95">
        <v>10.17</v>
      </c>
    </row>
    <row r="96" spans="1:2" x14ac:dyDescent="0.45">
      <c r="A96">
        <v>6.45</v>
      </c>
      <c r="B96">
        <v>10.050000000000001</v>
      </c>
    </row>
    <row r="97" spans="1:2" x14ac:dyDescent="0.45">
      <c r="A97">
        <v>6.52</v>
      </c>
      <c r="B97">
        <v>10.050000000000001</v>
      </c>
    </row>
    <row r="98" spans="1:2" x14ac:dyDescent="0.45">
      <c r="A98">
        <v>6.59</v>
      </c>
      <c r="B98">
        <v>10.050000000000001</v>
      </c>
    </row>
    <row r="99" spans="1:2" x14ac:dyDescent="0.45">
      <c r="A99">
        <v>6.66</v>
      </c>
      <c r="B99">
        <v>10.050000000000001</v>
      </c>
    </row>
    <row r="100" spans="1:2" x14ac:dyDescent="0.45">
      <c r="A100">
        <v>6.73</v>
      </c>
      <c r="B100">
        <v>10.050000000000001</v>
      </c>
    </row>
    <row r="101" spans="1:2" x14ac:dyDescent="0.45">
      <c r="A101">
        <v>6.8</v>
      </c>
      <c r="B101">
        <v>10.050000000000001</v>
      </c>
    </row>
    <row r="102" spans="1:2" x14ac:dyDescent="0.45">
      <c r="A102">
        <v>6.87</v>
      </c>
      <c r="B102">
        <v>10.050000000000001</v>
      </c>
    </row>
    <row r="103" spans="1:2" x14ac:dyDescent="0.45">
      <c r="A103">
        <v>6.94</v>
      </c>
      <c r="B103">
        <v>10.17</v>
      </c>
    </row>
    <row r="104" spans="1:2" x14ac:dyDescent="0.45">
      <c r="A104">
        <v>7.01</v>
      </c>
      <c r="B104">
        <v>10.050000000000001</v>
      </c>
    </row>
    <row r="105" spans="1:2" x14ac:dyDescent="0.45">
      <c r="A105">
        <v>7.08</v>
      </c>
      <c r="B105">
        <v>10.17</v>
      </c>
    </row>
    <row r="106" spans="1:2" x14ac:dyDescent="0.45">
      <c r="A106">
        <v>7.15</v>
      </c>
      <c r="B106">
        <v>10.050000000000001</v>
      </c>
    </row>
    <row r="107" spans="1:2" x14ac:dyDescent="0.45">
      <c r="A107">
        <v>7.22</v>
      </c>
      <c r="B107">
        <v>10.17</v>
      </c>
    </row>
    <row r="108" spans="1:2" x14ac:dyDescent="0.45">
      <c r="A108">
        <v>7.29</v>
      </c>
      <c r="B108">
        <v>10.050000000000001</v>
      </c>
    </row>
    <row r="109" spans="1:2" x14ac:dyDescent="0.45">
      <c r="A109">
        <v>7.36</v>
      </c>
      <c r="B109">
        <v>10.17</v>
      </c>
    </row>
    <row r="110" spans="1:2" x14ac:dyDescent="0.45">
      <c r="A110">
        <v>7.43</v>
      </c>
      <c r="B110">
        <v>10.050000000000001</v>
      </c>
    </row>
    <row r="111" spans="1:2" x14ac:dyDescent="0.45">
      <c r="A111">
        <v>7.5</v>
      </c>
      <c r="B111">
        <v>10.050000000000001</v>
      </c>
    </row>
    <row r="112" spans="1:2" x14ac:dyDescent="0.45">
      <c r="A112">
        <v>7.57</v>
      </c>
      <c r="B112">
        <v>9.83</v>
      </c>
    </row>
    <row r="113" spans="1:2" x14ac:dyDescent="0.45">
      <c r="A113">
        <v>7.64</v>
      </c>
      <c r="B113">
        <v>9.39</v>
      </c>
    </row>
    <row r="114" spans="1:2" x14ac:dyDescent="0.45">
      <c r="A114">
        <v>7.71</v>
      </c>
      <c r="B114">
        <v>8.9600000000000009</v>
      </c>
    </row>
    <row r="115" spans="1:2" x14ac:dyDescent="0.45">
      <c r="A115">
        <v>7.78</v>
      </c>
      <c r="B115">
        <v>8.2899999999999991</v>
      </c>
    </row>
    <row r="116" spans="1:2" x14ac:dyDescent="0.45">
      <c r="A116">
        <v>7.85</v>
      </c>
      <c r="B116">
        <v>7.74</v>
      </c>
    </row>
    <row r="117" spans="1:2" x14ac:dyDescent="0.45">
      <c r="A117">
        <v>7.92</v>
      </c>
      <c r="B117">
        <v>7.3</v>
      </c>
    </row>
    <row r="118" spans="1:2" x14ac:dyDescent="0.45">
      <c r="A118">
        <v>7.99</v>
      </c>
      <c r="B118">
        <v>6.84</v>
      </c>
    </row>
    <row r="119" spans="1:2" x14ac:dyDescent="0.45">
      <c r="A119">
        <v>8.06</v>
      </c>
      <c r="B119">
        <v>6.62</v>
      </c>
    </row>
    <row r="120" spans="1:2" x14ac:dyDescent="0.45">
      <c r="A120">
        <v>8.1300000000000008</v>
      </c>
      <c r="B120">
        <v>6.51</v>
      </c>
    </row>
    <row r="121" spans="1:2" x14ac:dyDescent="0.45">
      <c r="A121">
        <v>8.1999999999999993</v>
      </c>
      <c r="B121">
        <v>6.51</v>
      </c>
    </row>
    <row r="122" spans="1:2" x14ac:dyDescent="0.45">
      <c r="A122">
        <v>8.27</v>
      </c>
      <c r="B122">
        <v>6.51</v>
      </c>
    </row>
    <row r="123" spans="1:2" x14ac:dyDescent="0.45">
      <c r="A123">
        <v>8.34</v>
      </c>
      <c r="B123">
        <v>6.62</v>
      </c>
    </row>
    <row r="124" spans="1:2" x14ac:dyDescent="0.45">
      <c r="A124">
        <v>8.41</v>
      </c>
      <c r="B124">
        <v>6.51</v>
      </c>
    </row>
    <row r="125" spans="1:2" x14ac:dyDescent="0.45">
      <c r="A125">
        <v>8.48</v>
      </c>
      <c r="B125">
        <v>6.51</v>
      </c>
    </row>
    <row r="126" spans="1:2" x14ac:dyDescent="0.45">
      <c r="A126">
        <v>8.5500000000000007</v>
      </c>
      <c r="B126">
        <v>6.51</v>
      </c>
    </row>
    <row r="127" spans="1:2" x14ac:dyDescent="0.45">
      <c r="A127">
        <v>8.6199999999999992</v>
      </c>
      <c r="B127">
        <v>6.62</v>
      </c>
    </row>
    <row r="128" spans="1:2" x14ac:dyDescent="0.45">
      <c r="A128">
        <v>8.69</v>
      </c>
      <c r="B128">
        <v>6.74</v>
      </c>
    </row>
    <row r="129" spans="1:2" x14ac:dyDescent="0.45">
      <c r="A129">
        <v>8.76</v>
      </c>
      <c r="B129">
        <v>6.97</v>
      </c>
    </row>
    <row r="130" spans="1:2" x14ac:dyDescent="0.45">
      <c r="A130">
        <v>8.83</v>
      </c>
      <c r="B130">
        <v>7.19</v>
      </c>
    </row>
    <row r="131" spans="1:2" x14ac:dyDescent="0.45">
      <c r="A131">
        <v>8.9</v>
      </c>
      <c r="B131">
        <v>7.4</v>
      </c>
    </row>
    <row r="132" spans="1:2" x14ac:dyDescent="0.45">
      <c r="A132">
        <v>8.9700000000000006</v>
      </c>
      <c r="B132">
        <v>7.52</v>
      </c>
    </row>
    <row r="133" spans="1:2" x14ac:dyDescent="0.45">
      <c r="A133">
        <v>9.0399999999999991</v>
      </c>
      <c r="B133">
        <v>7.85</v>
      </c>
    </row>
    <row r="134" spans="1:2" x14ac:dyDescent="0.45">
      <c r="A134">
        <v>9.11</v>
      </c>
      <c r="B134">
        <v>7.97</v>
      </c>
    </row>
    <row r="135" spans="1:2" x14ac:dyDescent="0.45">
      <c r="A135">
        <v>9.18</v>
      </c>
      <c r="B135">
        <v>8.07</v>
      </c>
    </row>
    <row r="136" spans="1:2" x14ac:dyDescent="0.45">
      <c r="A136">
        <v>9.25</v>
      </c>
      <c r="B136">
        <v>8.2899999999999991</v>
      </c>
    </row>
    <row r="137" spans="1:2" x14ac:dyDescent="0.45">
      <c r="A137">
        <v>9.32</v>
      </c>
      <c r="B137">
        <v>8.39</v>
      </c>
    </row>
    <row r="138" spans="1:2" x14ac:dyDescent="0.45">
      <c r="A138">
        <v>9.39</v>
      </c>
      <c r="B138">
        <v>8.39</v>
      </c>
    </row>
    <row r="139" spans="1:2" x14ac:dyDescent="0.45">
      <c r="A139">
        <v>9.4600000000000009</v>
      </c>
      <c r="B139">
        <v>8.51</v>
      </c>
    </row>
    <row r="140" spans="1:2" x14ac:dyDescent="0.45">
      <c r="A140">
        <v>9.5299999999999994</v>
      </c>
      <c r="B140">
        <v>8.51</v>
      </c>
    </row>
    <row r="141" spans="1:2" x14ac:dyDescent="0.45">
      <c r="A141">
        <v>9.6</v>
      </c>
      <c r="B141">
        <v>8.6199999999999992</v>
      </c>
    </row>
    <row r="142" spans="1:2" x14ac:dyDescent="0.45">
      <c r="A142">
        <v>9.67</v>
      </c>
      <c r="B142">
        <v>8.51</v>
      </c>
    </row>
    <row r="143" spans="1:2" x14ac:dyDescent="0.45">
      <c r="A143">
        <v>9.74</v>
      </c>
      <c r="B143">
        <v>8.51</v>
      </c>
    </row>
    <row r="144" spans="1:2" x14ac:dyDescent="0.45">
      <c r="A144">
        <v>9.81</v>
      </c>
      <c r="B144">
        <v>8.51</v>
      </c>
    </row>
    <row r="145" spans="1:2" x14ac:dyDescent="0.45">
      <c r="A145">
        <v>9.8800000000000008</v>
      </c>
      <c r="B145">
        <v>8.51</v>
      </c>
    </row>
    <row r="146" spans="1:2" x14ac:dyDescent="0.45">
      <c r="A146">
        <v>9.9499999999999993</v>
      </c>
      <c r="B146">
        <v>8.51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5.85</v>
      </c>
      <c r="N3">
        <v>5.74</v>
      </c>
      <c r="O3">
        <f>AVERAGE(O4:O5)</f>
        <v>5.4049999999999994</v>
      </c>
    </row>
    <row r="4" spans="1:15" x14ac:dyDescent="0.45">
      <c r="A4">
        <v>0</v>
      </c>
      <c r="B4">
        <v>5.74</v>
      </c>
      <c r="N4">
        <v>4.42</v>
      </c>
      <c r="O4">
        <f>MIN(N3:N5)</f>
        <v>4.42</v>
      </c>
    </row>
    <row r="5" spans="1:15" x14ac:dyDescent="0.45">
      <c r="A5">
        <v>7.0000000000000007E-2</v>
      </c>
      <c r="B5">
        <v>5.85</v>
      </c>
      <c r="N5">
        <v>6.39</v>
      </c>
      <c r="O5">
        <f>MAX(N3:N5)</f>
        <v>6.39</v>
      </c>
    </row>
    <row r="6" spans="1:15" x14ac:dyDescent="0.45">
      <c r="A6">
        <v>0.14000000000000001</v>
      </c>
      <c r="B6">
        <v>5.74</v>
      </c>
    </row>
    <row r="7" spans="1:15" x14ac:dyDescent="0.45">
      <c r="A7">
        <v>0.21</v>
      </c>
      <c r="B7">
        <v>5.74</v>
      </c>
    </row>
    <row r="8" spans="1:15" x14ac:dyDescent="0.45">
      <c r="A8">
        <v>0.28000000000000003</v>
      </c>
      <c r="B8">
        <v>5.85</v>
      </c>
    </row>
    <row r="9" spans="1:15" x14ac:dyDescent="0.45">
      <c r="A9">
        <v>0.35</v>
      </c>
      <c r="B9">
        <v>5.74</v>
      </c>
    </row>
    <row r="10" spans="1:15" x14ac:dyDescent="0.45">
      <c r="A10">
        <v>0.42</v>
      </c>
      <c r="B10">
        <v>5.85</v>
      </c>
    </row>
    <row r="11" spans="1:15" x14ac:dyDescent="0.45">
      <c r="A11">
        <v>0.49</v>
      </c>
      <c r="B11">
        <v>5.74</v>
      </c>
    </row>
    <row r="12" spans="1:15" x14ac:dyDescent="0.45">
      <c r="A12">
        <v>0.56000000000000005</v>
      </c>
      <c r="B12">
        <v>5.74</v>
      </c>
    </row>
    <row r="13" spans="1:15" x14ac:dyDescent="0.45">
      <c r="A13">
        <v>0.63</v>
      </c>
      <c r="B13">
        <v>5.74</v>
      </c>
    </row>
    <row r="14" spans="1:15" x14ac:dyDescent="0.45">
      <c r="A14">
        <v>0.7</v>
      </c>
      <c r="B14">
        <v>5.74</v>
      </c>
    </row>
    <row r="15" spans="1:15" x14ac:dyDescent="0.45">
      <c r="A15">
        <v>0.77</v>
      </c>
      <c r="B15">
        <v>5.74</v>
      </c>
    </row>
    <row r="16" spans="1:15" x14ac:dyDescent="0.45">
      <c r="A16">
        <v>0.84</v>
      </c>
      <c r="B16">
        <v>5.85</v>
      </c>
    </row>
    <row r="17" spans="1:2" x14ac:dyDescent="0.45">
      <c r="A17">
        <v>0.91</v>
      </c>
      <c r="B17">
        <v>5.74</v>
      </c>
    </row>
    <row r="18" spans="1:2" x14ac:dyDescent="0.45">
      <c r="A18">
        <v>0.98</v>
      </c>
      <c r="B18">
        <v>5.74</v>
      </c>
    </row>
    <row r="19" spans="1:2" x14ac:dyDescent="0.45">
      <c r="A19">
        <v>1.05</v>
      </c>
      <c r="B19">
        <v>5.74</v>
      </c>
    </row>
    <row r="20" spans="1:2" x14ac:dyDescent="0.45">
      <c r="A20">
        <v>1.1200000000000001</v>
      </c>
      <c r="B20">
        <v>5.74</v>
      </c>
    </row>
    <row r="21" spans="1:2" x14ac:dyDescent="0.45">
      <c r="A21">
        <v>1.19</v>
      </c>
      <c r="B21">
        <v>5.85</v>
      </c>
    </row>
    <row r="22" spans="1:2" x14ac:dyDescent="0.45">
      <c r="A22">
        <v>1.26</v>
      </c>
      <c r="B22">
        <v>5.74</v>
      </c>
    </row>
    <row r="23" spans="1:2" x14ac:dyDescent="0.45">
      <c r="A23">
        <v>1.33</v>
      </c>
      <c r="B23">
        <v>5.74</v>
      </c>
    </row>
    <row r="24" spans="1:2" x14ac:dyDescent="0.45">
      <c r="A24">
        <v>1.4</v>
      </c>
      <c r="B24">
        <v>5.74</v>
      </c>
    </row>
    <row r="25" spans="1:2" x14ac:dyDescent="0.45">
      <c r="A25">
        <v>1.47</v>
      </c>
      <c r="B25">
        <v>5.74</v>
      </c>
    </row>
    <row r="26" spans="1:2" x14ac:dyDescent="0.45">
      <c r="A26">
        <v>1.54</v>
      </c>
      <c r="B26">
        <v>5.74</v>
      </c>
    </row>
    <row r="27" spans="1:2" x14ac:dyDescent="0.45">
      <c r="A27">
        <v>1.61</v>
      </c>
      <c r="B27">
        <v>5.74</v>
      </c>
    </row>
    <row r="28" spans="1:2" x14ac:dyDescent="0.45">
      <c r="A28">
        <v>1.68</v>
      </c>
      <c r="B28">
        <v>5.74</v>
      </c>
    </row>
    <row r="29" spans="1:2" x14ac:dyDescent="0.45">
      <c r="A29">
        <v>1.75</v>
      </c>
      <c r="B29">
        <v>5.74</v>
      </c>
    </row>
    <row r="30" spans="1:2" x14ac:dyDescent="0.45">
      <c r="A30">
        <v>1.82</v>
      </c>
      <c r="B30">
        <v>5.85</v>
      </c>
    </row>
    <row r="31" spans="1:2" x14ac:dyDescent="0.45">
      <c r="A31">
        <v>1.89</v>
      </c>
      <c r="B31">
        <v>5.74</v>
      </c>
    </row>
    <row r="32" spans="1:2" x14ac:dyDescent="0.45">
      <c r="A32">
        <v>1.96</v>
      </c>
      <c r="B32">
        <v>5.41</v>
      </c>
    </row>
    <row r="33" spans="1:2" x14ac:dyDescent="0.45">
      <c r="A33">
        <v>2.0299999999999998</v>
      </c>
      <c r="B33">
        <v>5.19</v>
      </c>
    </row>
    <row r="34" spans="1:2" x14ac:dyDescent="0.45">
      <c r="A34">
        <v>2.1</v>
      </c>
      <c r="B34">
        <v>4.74</v>
      </c>
    </row>
    <row r="35" spans="1:2" x14ac:dyDescent="0.45">
      <c r="A35">
        <v>2.17</v>
      </c>
      <c r="B35">
        <v>4.42</v>
      </c>
    </row>
    <row r="36" spans="1:2" x14ac:dyDescent="0.45">
      <c r="A36">
        <v>2.2400000000000002</v>
      </c>
      <c r="B36">
        <v>4.09</v>
      </c>
    </row>
    <row r="37" spans="1:2" x14ac:dyDescent="0.45">
      <c r="A37">
        <v>2.31</v>
      </c>
      <c r="B37">
        <v>3.75</v>
      </c>
    </row>
    <row r="38" spans="1:2" x14ac:dyDescent="0.45">
      <c r="A38">
        <v>2.38</v>
      </c>
      <c r="B38">
        <v>3.54</v>
      </c>
    </row>
    <row r="39" spans="1:2" x14ac:dyDescent="0.45">
      <c r="A39">
        <v>2.4500000000000002</v>
      </c>
      <c r="B39">
        <v>3.42</v>
      </c>
    </row>
    <row r="40" spans="1:2" x14ac:dyDescent="0.45">
      <c r="A40">
        <v>2.52</v>
      </c>
      <c r="B40">
        <v>3.42</v>
      </c>
    </row>
    <row r="41" spans="1:2" x14ac:dyDescent="0.45">
      <c r="A41">
        <v>2.59</v>
      </c>
      <c r="B41">
        <v>3.42</v>
      </c>
    </row>
    <row r="42" spans="1:2" x14ac:dyDescent="0.45">
      <c r="A42">
        <v>2.66</v>
      </c>
      <c r="B42">
        <v>3.42</v>
      </c>
    </row>
    <row r="43" spans="1:2" x14ac:dyDescent="0.45">
      <c r="A43">
        <v>2.73</v>
      </c>
      <c r="B43">
        <v>3.42</v>
      </c>
    </row>
    <row r="44" spans="1:2" x14ac:dyDescent="0.45">
      <c r="A44">
        <v>2.8</v>
      </c>
      <c r="B44">
        <v>3.42</v>
      </c>
    </row>
    <row r="45" spans="1:2" x14ac:dyDescent="0.45">
      <c r="A45">
        <v>2.87</v>
      </c>
      <c r="B45">
        <v>3.42</v>
      </c>
    </row>
    <row r="46" spans="1:2" x14ac:dyDescent="0.45">
      <c r="A46">
        <v>2.94</v>
      </c>
      <c r="B46">
        <v>3.54</v>
      </c>
    </row>
    <row r="47" spans="1:2" x14ac:dyDescent="0.45">
      <c r="A47">
        <v>3.01</v>
      </c>
      <c r="B47">
        <v>3.54</v>
      </c>
    </row>
    <row r="48" spans="1:2" x14ac:dyDescent="0.45">
      <c r="A48">
        <v>3.08</v>
      </c>
      <c r="B48">
        <v>3.65</v>
      </c>
    </row>
    <row r="49" spans="1:2" x14ac:dyDescent="0.45">
      <c r="A49">
        <v>3.15</v>
      </c>
      <c r="B49">
        <v>3.75</v>
      </c>
    </row>
    <row r="50" spans="1:2" x14ac:dyDescent="0.45">
      <c r="A50">
        <v>3.22</v>
      </c>
      <c r="B50">
        <v>3.97</v>
      </c>
    </row>
    <row r="51" spans="1:2" x14ac:dyDescent="0.45">
      <c r="A51">
        <v>3.29</v>
      </c>
      <c r="B51">
        <v>4.09</v>
      </c>
    </row>
    <row r="52" spans="1:2" x14ac:dyDescent="0.45">
      <c r="A52">
        <v>3.36</v>
      </c>
      <c r="B52">
        <v>4.09</v>
      </c>
    </row>
    <row r="53" spans="1:2" x14ac:dyDescent="0.45">
      <c r="A53">
        <v>3.43</v>
      </c>
      <c r="B53">
        <v>4.1900000000000004</v>
      </c>
    </row>
    <row r="54" spans="1:2" x14ac:dyDescent="0.45">
      <c r="A54">
        <v>3.5</v>
      </c>
      <c r="B54">
        <v>4.3099999999999996</v>
      </c>
    </row>
    <row r="55" spans="1:2" x14ac:dyDescent="0.45">
      <c r="A55">
        <v>3.57</v>
      </c>
      <c r="B55">
        <v>4.3099999999999996</v>
      </c>
    </row>
    <row r="56" spans="1:2" x14ac:dyDescent="0.45">
      <c r="A56">
        <v>3.64</v>
      </c>
      <c r="B56">
        <v>4.3099999999999996</v>
      </c>
    </row>
    <row r="57" spans="1:2" x14ac:dyDescent="0.45">
      <c r="A57">
        <v>3.71</v>
      </c>
      <c r="B57">
        <v>4.42</v>
      </c>
    </row>
    <row r="58" spans="1:2" x14ac:dyDescent="0.45">
      <c r="A58">
        <v>3.78</v>
      </c>
      <c r="B58">
        <v>4.42</v>
      </c>
    </row>
    <row r="59" spans="1:2" x14ac:dyDescent="0.45">
      <c r="A59">
        <v>3.85</v>
      </c>
      <c r="B59">
        <v>4.42</v>
      </c>
    </row>
    <row r="60" spans="1:2" x14ac:dyDescent="0.45">
      <c r="A60">
        <v>3.92</v>
      </c>
      <c r="B60">
        <v>4.42</v>
      </c>
    </row>
    <row r="61" spans="1:2" x14ac:dyDescent="0.45">
      <c r="A61">
        <v>3.99</v>
      </c>
      <c r="B61">
        <v>4.42</v>
      </c>
    </row>
    <row r="62" spans="1:2" x14ac:dyDescent="0.45">
      <c r="A62">
        <v>4.0599999999999996</v>
      </c>
      <c r="B62">
        <v>4.42</v>
      </c>
    </row>
    <row r="63" spans="1:2" x14ac:dyDescent="0.45">
      <c r="A63">
        <v>4.13</v>
      </c>
      <c r="B63">
        <v>4.42</v>
      </c>
    </row>
    <row r="64" spans="1:2" x14ac:dyDescent="0.45">
      <c r="A64">
        <v>4.2</v>
      </c>
      <c r="B64">
        <v>4.3099999999999996</v>
      </c>
    </row>
    <row r="65" spans="1:2" x14ac:dyDescent="0.45">
      <c r="A65">
        <v>4.2699999999999996</v>
      </c>
      <c r="B65">
        <v>4.42</v>
      </c>
    </row>
    <row r="66" spans="1:2" x14ac:dyDescent="0.45">
      <c r="A66">
        <v>4.34</v>
      </c>
      <c r="B66">
        <v>4.42</v>
      </c>
    </row>
    <row r="67" spans="1:2" x14ac:dyDescent="0.45">
      <c r="A67">
        <v>4.41</v>
      </c>
      <c r="B67">
        <v>4.42</v>
      </c>
    </row>
    <row r="68" spans="1:2" x14ac:dyDescent="0.45">
      <c r="A68">
        <v>4.4800000000000004</v>
      </c>
      <c r="B68">
        <v>4.42</v>
      </c>
    </row>
    <row r="69" spans="1:2" x14ac:dyDescent="0.45">
      <c r="A69">
        <v>4.55</v>
      </c>
      <c r="B69">
        <v>4.42</v>
      </c>
    </row>
    <row r="70" spans="1:2" x14ac:dyDescent="0.45">
      <c r="A70">
        <v>4.62</v>
      </c>
      <c r="B70">
        <v>4.42</v>
      </c>
    </row>
    <row r="71" spans="1:2" x14ac:dyDescent="0.45">
      <c r="A71">
        <v>4.6900000000000004</v>
      </c>
      <c r="B71">
        <v>4.3099999999999996</v>
      </c>
    </row>
    <row r="72" spans="1:2" x14ac:dyDescent="0.45">
      <c r="A72">
        <v>4.76</v>
      </c>
      <c r="B72">
        <v>4.42</v>
      </c>
    </row>
    <row r="73" spans="1:2" x14ac:dyDescent="0.45">
      <c r="A73">
        <v>4.83</v>
      </c>
      <c r="B73">
        <v>4.42</v>
      </c>
    </row>
    <row r="74" spans="1:2" x14ac:dyDescent="0.45">
      <c r="A74">
        <v>4.9000000000000004</v>
      </c>
      <c r="B74">
        <v>4.42</v>
      </c>
    </row>
    <row r="75" spans="1:2" x14ac:dyDescent="0.45">
      <c r="A75">
        <v>4.97</v>
      </c>
      <c r="B75">
        <v>4.42</v>
      </c>
    </row>
    <row r="76" spans="1:2" x14ac:dyDescent="0.45">
      <c r="A76">
        <v>5.04</v>
      </c>
      <c r="B76">
        <v>4.42</v>
      </c>
    </row>
    <row r="77" spans="1:2" x14ac:dyDescent="0.45">
      <c r="A77">
        <v>5.1100000000000003</v>
      </c>
      <c r="B77">
        <v>4.42</v>
      </c>
    </row>
    <row r="78" spans="1:2" x14ac:dyDescent="0.45">
      <c r="A78">
        <v>5.18</v>
      </c>
      <c r="B78">
        <v>4.42</v>
      </c>
    </row>
    <row r="79" spans="1:2" x14ac:dyDescent="0.45">
      <c r="A79">
        <v>5.25</v>
      </c>
      <c r="B79">
        <v>4.42</v>
      </c>
    </row>
    <row r="80" spans="1:2" x14ac:dyDescent="0.45">
      <c r="A80">
        <v>5.32</v>
      </c>
      <c r="B80">
        <v>4.42</v>
      </c>
    </row>
    <row r="81" spans="1:2" x14ac:dyDescent="0.45">
      <c r="A81">
        <v>5.39</v>
      </c>
      <c r="B81">
        <v>4.42</v>
      </c>
    </row>
    <row r="82" spans="1:2" x14ac:dyDescent="0.45">
      <c r="A82">
        <v>5.46</v>
      </c>
      <c r="B82">
        <v>4.53</v>
      </c>
    </row>
    <row r="83" spans="1:2" x14ac:dyDescent="0.45">
      <c r="A83">
        <v>5.53</v>
      </c>
      <c r="B83">
        <v>4.74</v>
      </c>
    </row>
    <row r="84" spans="1:2" x14ac:dyDescent="0.45">
      <c r="A84">
        <v>5.6</v>
      </c>
      <c r="B84">
        <v>5.19</v>
      </c>
    </row>
    <row r="85" spans="1:2" x14ac:dyDescent="0.45">
      <c r="A85">
        <v>5.67</v>
      </c>
      <c r="B85">
        <v>5.74</v>
      </c>
    </row>
    <row r="86" spans="1:2" x14ac:dyDescent="0.45">
      <c r="A86">
        <v>5.74</v>
      </c>
      <c r="B86">
        <v>6.18</v>
      </c>
    </row>
    <row r="87" spans="1:2" x14ac:dyDescent="0.45">
      <c r="A87">
        <v>5.81</v>
      </c>
      <c r="B87">
        <v>6.74</v>
      </c>
    </row>
    <row r="88" spans="1:2" x14ac:dyDescent="0.45">
      <c r="A88">
        <v>5.88</v>
      </c>
      <c r="B88">
        <v>7.19</v>
      </c>
    </row>
    <row r="89" spans="1:2" x14ac:dyDescent="0.45">
      <c r="A89">
        <v>5.95</v>
      </c>
      <c r="B89">
        <v>7.62</v>
      </c>
    </row>
    <row r="90" spans="1:2" x14ac:dyDescent="0.45">
      <c r="A90">
        <v>6.02</v>
      </c>
      <c r="B90">
        <v>7.74</v>
      </c>
    </row>
    <row r="91" spans="1:2" x14ac:dyDescent="0.45">
      <c r="A91">
        <v>6.09</v>
      </c>
      <c r="B91">
        <v>7.85</v>
      </c>
    </row>
    <row r="92" spans="1:2" x14ac:dyDescent="0.45">
      <c r="A92">
        <v>6.16</v>
      </c>
      <c r="B92">
        <v>7.97</v>
      </c>
    </row>
    <row r="93" spans="1:2" x14ac:dyDescent="0.45">
      <c r="A93">
        <v>6.23</v>
      </c>
      <c r="B93">
        <v>7.97</v>
      </c>
    </row>
    <row r="94" spans="1:2" x14ac:dyDescent="0.45">
      <c r="A94">
        <v>6.3</v>
      </c>
      <c r="B94">
        <v>7.97</v>
      </c>
    </row>
    <row r="95" spans="1:2" x14ac:dyDescent="0.45">
      <c r="A95">
        <v>6.37</v>
      </c>
      <c r="B95">
        <v>7.97</v>
      </c>
    </row>
    <row r="96" spans="1:2" x14ac:dyDescent="0.45">
      <c r="A96">
        <v>6.44</v>
      </c>
      <c r="B96">
        <v>7.85</v>
      </c>
    </row>
    <row r="97" spans="1:2" x14ac:dyDescent="0.45">
      <c r="A97">
        <v>6.51</v>
      </c>
      <c r="B97">
        <v>7.74</v>
      </c>
    </row>
    <row r="98" spans="1:2" x14ac:dyDescent="0.45">
      <c r="A98">
        <v>6.58</v>
      </c>
      <c r="B98">
        <v>7.52</v>
      </c>
    </row>
    <row r="99" spans="1:2" x14ac:dyDescent="0.45">
      <c r="A99">
        <v>6.65</v>
      </c>
      <c r="B99">
        <v>7.52</v>
      </c>
    </row>
    <row r="100" spans="1:2" x14ac:dyDescent="0.45">
      <c r="A100">
        <v>6.72</v>
      </c>
      <c r="B100">
        <v>7.19</v>
      </c>
    </row>
    <row r="101" spans="1:2" x14ac:dyDescent="0.45">
      <c r="A101">
        <v>6.79</v>
      </c>
      <c r="B101">
        <v>7.08</v>
      </c>
    </row>
    <row r="102" spans="1:2" x14ac:dyDescent="0.45">
      <c r="A102">
        <v>6.86</v>
      </c>
      <c r="B102">
        <v>6.97</v>
      </c>
    </row>
    <row r="103" spans="1:2" x14ac:dyDescent="0.45">
      <c r="A103">
        <v>6.93</v>
      </c>
      <c r="B103">
        <v>6.84</v>
      </c>
    </row>
    <row r="104" spans="1:2" x14ac:dyDescent="0.45">
      <c r="A104">
        <v>7</v>
      </c>
      <c r="B104">
        <v>6.74</v>
      </c>
    </row>
    <row r="105" spans="1:2" x14ac:dyDescent="0.45">
      <c r="A105">
        <v>7.07</v>
      </c>
      <c r="B105">
        <v>6.62</v>
      </c>
    </row>
    <row r="106" spans="1:2" x14ac:dyDescent="0.45">
      <c r="A106">
        <v>7.14</v>
      </c>
      <c r="B106">
        <v>6.51</v>
      </c>
    </row>
    <row r="107" spans="1:2" x14ac:dyDescent="0.45">
      <c r="A107">
        <v>7.21</v>
      </c>
      <c r="B107">
        <v>6.51</v>
      </c>
    </row>
    <row r="108" spans="1:2" x14ac:dyDescent="0.45">
      <c r="A108">
        <v>7.28</v>
      </c>
      <c r="B108">
        <v>6.51</v>
      </c>
    </row>
    <row r="109" spans="1:2" x14ac:dyDescent="0.45">
      <c r="A109">
        <v>7.35</v>
      </c>
      <c r="B109">
        <v>6.39</v>
      </c>
    </row>
    <row r="110" spans="1:2" x14ac:dyDescent="0.45">
      <c r="A110">
        <v>7.42</v>
      </c>
      <c r="B110">
        <v>6.39</v>
      </c>
    </row>
    <row r="111" spans="1:2" x14ac:dyDescent="0.45">
      <c r="A111">
        <v>7.49</v>
      </c>
      <c r="B111">
        <v>6.51</v>
      </c>
    </row>
    <row r="112" spans="1:2" x14ac:dyDescent="0.45">
      <c r="A112">
        <v>7.56</v>
      </c>
      <c r="B112">
        <v>6.51</v>
      </c>
    </row>
    <row r="113" spans="1:2" x14ac:dyDescent="0.45">
      <c r="A113">
        <v>7.63</v>
      </c>
      <c r="B113">
        <v>6.39</v>
      </c>
    </row>
    <row r="114" spans="1:2" x14ac:dyDescent="0.45">
      <c r="A114">
        <v>7.7</v>
      </c>
      <c r="B114">
        <v>6.51</v>
      </c>
    </row>
    <row r="115" spans="1:2" x14ac:dyDescent="0.45">
      <c r="A115">
        <v>7.77</v>
      </c>
      <c r="B115">
        <v>6.39</v>
      </c>
    </row>
    <row r="116" spans="1:2" x14ac:dyDescent="0.45">
      <c r="A116">
        <v>7.84</v>
      </c>
      <c r="B116">
        <v>6.51</v>
      </c>
    </row>
    <row r="117" spans="1:2" x14ac:dyDescent="0.45">
      <c r="A117">
        <v>7.91</v>
      </c>
      <c r="B117">
        <v>6.51</v>
      </c>
    </row>
    <row r="118" spans="1:2" x14ac:dyDescent="0.45">
      <c r="A118">
        <v>7.98</v>
      </c>
      <c r="B118">
        <v>6.39</v>
      </c>
    </row>
    <row r="119" spans="1:2" x14ac:dyDescent="0.45">
      <c r="A119">
        <v>8.0500000000000007</v>
      </c>
      <c r="B119">
        <v>6.39</v>
      </c>
    </row>
    <row r="120" spans="1:2" x14ac:dyDescent="0.45">
      <c r="A120">
        <v>8.1199999999999992</v>
      </c>
      <c r="B120">
        <v>6.39</v>
      </c>
    </row>
    <row r="121" spans="1:2" x14ac:dyDescent="0.45">
      <c r="A121">
        <v>8.19</v>
      </c>
      <c r="B121">
        <v>6.51</v>
      </c>
    </row>
    <row r="122" spans="1:2" x14ac:dyDescent="0.45">
      <c r="A122">
        <v>8.26</v>
      </c>
      <c r="B122">
        <v>6.51</v>
      </c>
    </row>
    <row r="123" spans="1:2" x14ac:dyDescent="0.45">
      <c r="A123">
        <v>8.33</v>
      </c>
      <c r="B123">
        <v>6.51</v>
      </c>
    </row>
    <row r="124" spans="1:2" x14ac:dyDescent="0.45">
      <c r="A124">
        <v>8.4</v>
      </c>
      <c r="B124">
        <v>6.39</v>
      </c>
    </row>
    <row r="125" spans="1:2" x14ac:dyDescent="0.45">
      <c r="A125">
        <v>8.4700000000000006</v>
      </c>
      <c r="B125">
        <v>6.51</v>
      </c>
    </row>
    <row r="126" spans="1:2" x14ac:dyDescent="0.45">
      <c r="A126">
        <v>8.5399999999999991</v>
      </c>
      <c r="B126">
        <v>6.51</v>
      </c>
    </row>
    <row r="127" spans="1:2" x14ac:dyDescent="0.45">
      <c r="A127">
        <v>8.61</v>
      </c>
      <c r="B127">
        <v>6.51</v>
      </c>
    </row>
    <row r="128" spans="1:2" x14ac:dyDescent="0.45">
      <c r="A128">
        <v>8.68</v>
      </c>
      <c r="B128">
        <v>6.39</v>
      </c>
    </row>
    <row r="129" spans="1:2" x14ac:dyDescent="0.45">
      <c r="A129">
        <v>8.75</v>
      </c>
      <c r="B129">
        <v>6.51</v>
      </c>
    </row>
    <row r="130" spans="1:2" x14ac:dyDescent="0.45">
      <c r="A130">
        <v>8.82</v>
      </c>
      <c r="B130">
        <v>6.51</v>
      </c>
    </row>
    <row r="131" spans="1:2" x14ac:dyDescent="0.45">
      <c r="A131">
        <v>8.89</v>
      </c>
      <c r="B131">
        <v>6.51</v>
      </c>
    </row>
    <row r="132" spans="1:2" x14ac:dyDescent="0.45">
      <c r="A132">
        <v>8.9600000000000009</v>
      </c>
      <c r="B132">
        <v>6.18</v>
      </c>
    </row>
    <row r="133" spans="1:2" x14ac:dyDescent="0.45">
      <c r="A133">
        <v>9.0299999999999994</v>
      </c>
      <c r="B133">
        <v>5.96</v>
      </c>
    </row>
    <row r="134" spans="1:2" x14ac:dyDescent="0.45">
      <c r="A134">
        <v>9.1</v>
      </c>
      <c r="B134">
        <v>5.41</v>
      </c>
    </row>
    <row r="135" spans="1:2" x14ac:dyDescent="0.45">
      <c r="A135">
        <v>9.17</v>
      </c>
      <c r="B135">
        <v>4.96</v>
      </c>
    </row>
    <row r="136" spans="1:2" x14ac:dyDescent="0.45">
      <c r="A136">
        <v>9.24</v>
      </c>
      <c r="B136">
        <v>4.42</v>
      </c>
    </row>
    <row r="137" spans="1:2" x14ac:dyDescent="0.45">
      <c r="A137">
        <v>9.31</v>
      </c>
      <c r="B137">
        <v>3.97</v>
      </c>
    </row>
    <row r="138" spans="1:2" x14ac:dyDescent="0.45">
      <c r="A138">
        <v>9.3800000000000008</v>
      </c>
      <c r="B138">
        <v>3.65</v>
      </c>
    </row>
    <row r="139" spans="1:2" x14ac:dyDescent="0.45">
      <c r="A139">
        <v>9.4499999999999993</v>
      </c>
      <c r="B139">
        <v>3.32</v>
      </c>
    </row>
    <row r="140" spans="1:2" x14ac:dyDescent="0.45">
      <c r="A140">
        <v>9.52</v>
      </c>
      <c r="B140">
        <v>3.2</v>
      </c>
    </row>
    <row r="141" spans="1:2" x14ac:dyDescent="0.45">
      <c r="A141">
        <v>9.59</v>
      </c>
      <c r="B141">
        <v>3.09</v>
      </c>
    </row>
    <row r="142" spans="1:2" x14ac:dyDescent="0.45">
      <c r="A142">
        <v>9.66</v>
      </c>
      <c r="B142">
        <v>3.09</v>
      </c>
    </row>
    <row r="143" spans="1:2" x14ac:dyDescent="0.45">
      <c r="A143">
        <v>9.73</v>
      </c>
      <c r="B143">
        <v>3.09</v>
      </c>
    </row>
    <row r="144" spans="1:2" x14ac:dyDescent="0.45">
      <c r="A144">
        <v>9.8000000000000007</v>
      </c>
      <c r="B144">
        <v>3.09</v>
      </c>
    </row>
    <row r="145" spans="1:2" x14ac:dyDescent="0.45">
      <c r="A145">
        <v>9.8699999999999992</v>
      </c>
      <c r="B145">
        <v>3.09</v>
      </c>
    </row>
    <row r="146" spans="1:2" x14ac:dyDescent="0.45">
      <c r="A146">
        <v>9.94</v>
      </c>
      <c r="B146">
        <v>3.09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O3" sqref="O3"/>
    </sheetView>
  </sheetViews>
  <sheetFormatPr baseColWidth="10" defaultRowHeight="14.25" x14ac:dyDescent="0.45"/>
  <sheetData>
    <row r="1" spans="1:15" x14ac:dyDescent="0.45">
      <c r="A1" t="s">
        <v>0</v>
      </c>
      <c r="B1" t="s">
        <v>1</v>
      </c>
    </row>
    <row r="2" spans="1:15" x14ac:dyDescent="0.45">
      <c r="A2" t="s">
        <v>2</v>
      </c>
      <c r="B2" t="s">
        <v>3</v>
      </c>
    </row>
    <row r="3" spans="1:15" x14ac:dyDescent="0.45">
      <c r="A3">
        <v>0</v>
      </c>
      <c r="B3">
        <v>0.89</v>
      </c>
      <c r="N3">
        <v>1.19</v>
      </c>
      <c r="O3">
        <f>AVERAGE(O4:O5)</f>
        <v>1.6950000000000001</v>
      </c>
    </row>
    <row r="4" spans="1:15" x14ac:dyDescent="0.45">
      <c r="A4">
        <v>0</v>
      </c>
      <c r="B4">
        <v>0.99</v>
      </c>
      <c r="N4">
        <v>1.88</v>
      </c>
      <c r="O4">
        <f>MIN(N3:N6)</f>
        <v>1.19</v>
      </c>
    </row>
    <row r="5" spans="1:15" x14ac:dyDescent="0.45">
      <c r="A5">
        <v>7.0000000000000007E-2</v>
      </c>
      <c r="B5">
        <v>0.89</v>
      </c>
      <c r="N5">
        <v>2.2000000000000002</v>
      </c>
      <c r="O5">
        <f>MAX(N3:N6)</f>
        <v>2.2000000000000002</v>
      </c>
    </row>
    <row r="6" spans="1:15" x14ac:dyDescent="0.45">
      <c r="A6">
        <v>0.14000000000000001</v>
      </c>
      <c r="B6">
        <v>0.89</v>
      </c>
      <c r="N6">
        <v>1.32</v>
      </c>
    </row>
    <row r="7" spans="1:15" x14ac:dyDescent="0.45">
      <c r="A7">
        <v>0.21</v>
      </c>
      <c r="B7">
        <v>0.89</v>
      </c>
    </row>
    <row r="8" spans="1:15" x14ac:dyDescent="0.45">
      <c r="A8">
        <v>0.28000000000000003</v>
      </c>
      <c r="B8">
        <v>0.89</v>
      </c>
    </row>
    <row r="9" spans="1:15" x14ac:dyDescent="0.45">
      <c r="A9">
        <v>0.35</v>
      </c>
      <c r="B9">
        <v>0.89</v>
      </c>
    </row>
    <row r="10" spans="1:15" x14ac:dyDescent="0.45">
      <c r="A10">
        <v>0.42</v>
      </c>
      <c r="B10">
        <v>0.89</v>
      </c>
    </row>
    <row r="11" spans="1:15" x14ac:dyDescent="0.45">
      <c r="A11">
        <v>0.49</v>
      </c>
      <c r="B11">
        <v>0.89</v>
      </c>
    </row>
    <row r="12" spans="1:15" x14ac:dyDescent="0.45">
      <c r="A12">
        <v>0.56000000000000005</v>
      </c>
      <c r="B12">
        <v>0.89</v>
      </c>
    </row>
    <row r="13" spans="1:15" x14ac:dyDescent="0.45">
      <c r="A13">
        <v>0.63</v>
      </c>
      <c r="B13">
        <v>0.89</v>
      </c>
    </row>
    <row r="14" spans="1:15" x14ac:dyDescent="0.45">
      <c r="A14">
        <v>0.7</v>
      </c>
      <c r="B14">
        <v>0.89</v>
      </c>
    </row>
    <row r="15" spans="1:15" x14ac:dyDescent="0.45">
      <c r="A15">
        <v>0.77</v>
      </c>
      <c r="B15">
        <v>0.89</v>
      </c>
    </row>
    <row r="16" spans="1:15" x14ac:dyDescent="0.45">
      <c r="A16">
        <v>0.84</v>
      </c>
      <c r="B16">
        <v>0.99</v>
      </c>
    </row>
    <row r="17" spans="1:2" x14ac:dyDescent="0.45">
      <c r="A17">
        <v>0.91</v>
      </c>
      <c r="B17">
        <v>0.89</v>
      </c>
    </row>
    <row r="18" spans="1:2" x14ac:dyDescent="0.45">
      <c r="A18">
        <v>0.98</v>
      </c>
      <c r="B18">
        <v>0.99</v>
      </c>
    </row>
    <row r="19" spans="1:2" x14ac:dyDescent="0.45">
      <c r="A19">
        <v>1.05</v>
      </c>
      <c r="B19">
        <v>0.89</v>
      </c>
    </row>
    <row r="20" spans="1:2" x14ac:dyDescent="0.45">
      <c r="A20">
        <v>1.1200000000000001</v>
      </c>
      <c r="B20">
        <v>0.99</v>
      </c>
    </row>
    <row r="21" spans="1:2" x14ac:dyDescent="0.45">
      <c r="A21">
        <v>1.19</v>
      </c>
      <c r="B21">
        <v>0.89</v>
      </c>
    </row>
    <row r="22" spans="1:2" x14ac:dyDescent="0.45">
      <c r="A22">
        <v>1.26</v>
      </c>
      <c r="B22">
        <v>0.99</v>
      </c>
    </row>
    <row r="23" spans="1:2" x14ac:dyDescent="0.45">
      <c r="A23">
        <v>1.33</v>
      </c>
      <c r="B23">
        <v>0.89</v>
      </c>
    </row>
    <row r="24" spans="1:2" x14ac:dyDescent="0.45">
      <c r="A24">
        <v>1.4</v>
      </c>
      <c r="B24">
        <v>0.99</v>
      </c>
    </row>
    <row r="25" spans="1:2" x14ac:dyDescent="0.45">
      <c r="A25">
        <v>1.47</v>
      </c>
      <c r="B25">
        <v>0.89</v>
      </c>
    </row>
    <row r="26" spans="1:2" x14ac:dyDescent="0.45">
      <c r="A26">
        <v>1.54</v>
      </c>
      <c r="B26">
        <v>0.99</v>
      </c>
    </row>
    <row r="27" spans="1:2" x14ac:dyDescent="0.45">
      <c r="A27">
        <v>1.61</v>
      </c>
      <c r="B27">
        <v>0.89</v>
      </c>
    </row>
    <row r="28" spans="1:2" x14ac:dyDescent="0.45">
      <c r="A28">
        <v>1.68</v>
      </c>
      <c r="B28">
        <v>0.89</v>
      </c>
    </row>
    <row r="29" spans="1:2" x14ac:dyDescent="0.45">
      <c r="A29">
        <v>1.75</v>
      </c>
      <c r="B29">
        <v>0.66</v>
      </c>
    </row>
    <row r="30" spans="1:2" x14ac:dyDescent="0.45">
      <c r="A30">
        <v>1.82</v>
      </c>
      <c r="B30">
        <v>0.45</v>
      </c>
    </row>
    <row r="31" spans="1:2" x14ac:dyDescent="0.45">
      <c r="A31">
        <v>1.89</v>
      </c>
      <c r="B31">
        <v>0.22</v>
      </c>
    </row>
    <row r="32" spans="1:2" x14ac:dyDescent="0.45">
      <c r="A32">
        <v>1.96</v>
      </c>
      <c r="B32">
        <v>-0.11</v>
      </c>
    </row>
    <row r="33" spans="1:2" x14ac:dyDescent="0.45">
      <c r="A33">
        <v>2.0299999999999998</v>
      </c>
      <c r="B33">
        <v>-0.44</v>
      </c>
    </row>
    <row r="34" spans="1:2" x14ac:dyDescent="0.45">
      <c r="A34">
        <v>2.11</v>
      </c>
      <c r="B34">
        <v>-0.66</v>
      </c>
    </row>
    <row r="35" spans="1:2" x14ac:dyDescent="0.45">
      <c r="A35">
        <v>2.1800000000000002</v>
      </c>
      <c r="B35">
        <v>-0.89</v>
      </c>
    </row>
    <row r="36" spans="1:2" x14ac:dyDescent="0.45">
      <c r="A36">
        <v>2.25</v>
      </c>
      <c r="B36">
        <v>-1.0900000000000001</v>
      </c>
    </row>
    <row r="37" spans="1:2" x14ac:dyDescent="0.45">
      <c r="A37">
        <v>2.3199999999999998</v>
      </c>
      <c r="B37">
        <v>-1.21</v>
      </c>
    </row>
    <row r="38" spans="1:2" x14ac:dyDescent="0.45">
      <c r="A38">
        <v>2.39</v>
      </c>
      <c r="B38">
        <v>-1.21</v>
      </c>
    </row>
    <row r="39" spans="1:2" x14ac:dyDescent="0.45">
      <c r="A39">
        <v>2.46</v>
      </c>
      <c r="B39">
        <v>-1.43</v>
      </c>
    </row>
    <row r="40" spans="1:2" x14ac:dyDescent="0.45">
      <c r="A40">
        <v>2.5299999999999998</v>
      </c>
      <c r="B40">
        <v>-1.54</v>
      </c>
    </row>
    <row r="41" spans="1:2" x14ac:dyDescent="0.45">
      <c r="A41">
        <v>2.6</v>
      </c>
      <c r="B41">
        <v>-1.66</v>
      </c>
    </row>
    <row r="42" spans="1:2" x14ac:dyDescent="0.45">
      <c r="A42">
        <v>2.67</v>
      </c>
      <c r="B42">
        <v>-1.66</v>
      </c>
    </row>
    <row r="43" spans="1:2" x14ac:dyDescent="0.45">
      <c r="A43">
        <v>2.74</v>
      </c>
      <c r="B43">
        <v>-1.43</v>
      </c>
    </row>
    <row r="44" spans="1:2" x14ac:dyDescent="0.45">
      <c r="A44">
        <v>2.81</v>
      </c>
      <c r="B44">
        <v>-1.21</v>
      </c>
    </row>
    <row r="45" spans="1:2" x14ac:dyDescent="0.45">
      <c r="A45">
        <v>2.88</v>
      </c>
      <c r="B45">
        <v>-0.99</v>
      </c>
    </row>
    <row r="46" spans="1:2" x14ac:dyDescent="0.45">
      <c r="A46">
        <v>2.95</v>
      </c>
      <c r="B46">
        <v>-0.66</v>
      </c>
    </row>
    <row r="47" spans="1:2" x14ac:dyDescent="0.45">
      <c r="A47">
        <v>3.02</v>
      </c>
      <c r="B47">
        <v>-0.32</v>
      </c>
    </row>
    <row r="48" spans="1:2" x14ac:dyDescent="0.45">
      <c r="A48">
        <v>3.09</v>
      </c>
      <c r="B48">
        <v>0</v>
      </c>
    </row>
    <row r="49" spans="1:2" x14ac:dyDescent="0.45">
      <c r="A49">
        <v>3.16</v>
      </c>
      <c r="B49">
        <v>0.45</v>
      </c>
    </row>
    <row r="50" spans="1:2" x14ac:dyDescent="0.45">
      <c r="A50">
        <v>3.23</v>
      </c>
      <c r="B50">
        <v>0.66</v>
      </c>
    </row>
    <row r="51" spans="1:2" x14ac:dyDescent="0.45">
      <c r="A51">
        <v>3.3</v>
      </c>
      <c r="B51">
        <v>0.99</v>
      </c>
    </row>
    <row r="52" spans="1:2" x14ac:dyDescent="0.45">
      <c r="A52">
        <v>3.37</v>
      </c>
      <c r="B52">
        <v>1.32</v>
      </c>
    </row>
    <row r="53" spans="1:2" x14ac:dyDescent="0.45">
      <c r="A53">
        <v>3.44</v>
      </c>
      <c r="B53">
        <v>1.54</v>
      </c>
    </row>
    <row r="54" spans="1:2" x14ac:dyDescent="0.45">
      <c r="A54">
        <v>3.51</v>
      </c>
      <c r="B54">
        <v>1.66</v>
      </c>
    </row>
    <row r="55" spans="1:2" x14ac:dyDescent="0.45">
      <c r="A55">
        <v>3.58</v>
      </c>
      <c r="B55">
        <v>1.88</v>
      </c>
    </row>
    <row r="56" spans="1:2" x14ac:dyDescent="0.45">
      <c r="A56">
        <v>3.65</v>
      </c>
      <c r="B56">
        <v>1.88</v>
      </c>
    </row>
    <row r="57" spans="1:2" x14ac:dyDescent="0.45">
      <c r="A57">
        <v>3.72</v>
      </c>
      <c r="B57">
        <v>1.88</v>
      </c>
    </row>
    <row r="58" spans="1:2" x14ac:dyDescent="0.45">
      <c r="A58">
        <v>3.79</v>
      </c>
      <c r="B58">
        <v>1.88</v>
      </c>
    </row>
    <row r="59" spans="1:2" x14ac:dyDescent="0.45">
      <c r="A59">
        <v>3.86</v>
      </c>
      <c r="B59">
        <v>1.88</v>
      </c>
    </row>
    <row r="60" spans="1:2" x14ac:dyDescent="0.45">
      <c r="A60">
        <v>3.93</v>
      </c>
      <c r="B60">
        <v>1.88</v>
      </c>
    </row>
    <row r="61" spans="1:2" x14ac:dyDescent="0.45">
      <c r="A61">
        <v>4</v>
      </c>
      <c r="B61">
        <v>1.99</v>
      </c>
    </row>
    <row r="62" spans="1:2" x14ac:dyDescent="0.45">
      <c r="A62">
        <v>4.07</v>
      </c>
      <c r="B62">
        <v>1.88</v>
      </c>
    </row>
    <row r="63" spans="1:2" x14ac:dyDescent="0.45">
      <c r="A63">
        <v>4.1399999999999997</v>
      </c>
      <c r="B63">
        <v>1.88</v>
      </c>
    </row>
    <row r="64" spans="1:2" x14ac:dyDescent="0.45">
      <c r="A64">
        <v>4.21</v>
      </c>
      <c r="B64">
        <v>1.88</v>
      </c>
    </row>
    <row r="65" spans="1:2" x14ac:dyDescent="0.45">
      <c r="A65">
        <v>4.28</v>
      </c>
      <c r="B65">
        <v>1.88</v>
      </c>
    </row>
    <row r="66" spans="1:2" x14ac:dyDescent="0.45">
      <c r="A66">
        <v>4.3499999999999996</v>
      </c>
      <c r="B66">
        <v>1.88</v>
      </c>
    </row>
    <row r="67" spans="1:2" x14ac:dyDescent="0.45">
      <c r="A67">
        <v>4.42</v>
      </c>
      <c r="B67">
        <v>1.99</v>
      </c>
    </row>
    <row r="68" spans="1:2" x14ac:dyDescent="0.45">
      <c r="A68">
        <v>4.49</v>
      </c>
      <c r="B68">
        <v>1.99</v>
      </c>
    </row>
    <row r="69" spans="1:2" x14ac:dyDescent="0.45">
      <c r="A69">
        <v>4.5599999999999996</v>
      </c>
      <c r="B69">
        <v>2.11</v>
      </c>
    </row>
    <row r="70" spans="1:2" x14ac:dyDescent="0.45">
      <c r="A70">
        <v>4.63</v>
      </c>
      <c r="B70">
        <v>2.3199999999999998</v>
      </c>
    </row>
    <row r="71" spans="1:2" x14ac:dyDescent="0.45">
      <c r="A71">
        <v>4.7</v>
      </c>
      <c r="B71">
        <v>2.65</v>
      </c>
    </row>
    <row r="72" spans="1:2" x14ac:dyDescent="0.45">
      <c r="A72">
        <v>4.7699999999999996</v>
      </c>
      <c r="B72">
        <v>3.09</v>
      </c>
    </row>
    <row r="73" spans="1:2" x14ac:dyDescent="0.45">
      <c r="A73">
        <v>4.84</v>
      </c>
      <c r="B73">
        <v>3.54</v>
      </c>
    </row>
    <row r="74" spans="1:2" x14ac:dyDescent="0.45">
      <c r="A74">
        <v>4.91</v>
      </c>
      <c r="B74">
        <v>3.86</v>
      </c>
    </row>
    <row r="75" spans="1:2" x14ac:dyDescent="0.45">
      <c r="A75">
        <v>4.9800000000000004</v>
      </c>
      <c r="B75">
        <v>4.1900000000000004</v>
      </c>
    </row>
    <row r="76" spans="1:2" x14ac:dyDescent="0.45">
      <c r="A76">
        <v>5.05</v>
      </c>
      <c r="B76">
        <v>4.42</v>
      </c>
    </row>
    <row r="77" spans="1:2" x14ac:dyDescent="0.45">
      <c r="A77">
        <v>5.12</v>
      </c>
      <c r="B77">
        <v>4.53</v>
      </c>
    </row>
    <row r="78" spans="1:2" x14ac:dyDescent="0.45">
      <c r="A78">
        <v>5.19</v>
      </c>
      <c r="B78">
        <v>4.6399999999999997</v>
      </c>
    </row>
    <row r="79" spans="1:2" x14ac:dyDescent="0.45">
      <c r="A79">
        <v>5.26</v>
      </c>
      <c r="B79">
        <v>4.74</v>
      </c>
    </row>
    <row r="80" spans="1:2" x14ac:dyDescent="0.45">
      <c r="A80">
        <v>5.33</v>
      </c>
      <c r="B80">
        <v>4.8600000000000003</v>
      </c>
    </row>
    <row r="81" spans="1:2" x14ac:dyDescent="0.45">
      <c r="A81">
        <v>5.4</v>
      </c>
      <c r="B81">
        <v>4.8600000000000003</v>
      </c>
    </row>
    <row r="82" spans="1:2" x14ac:dyDescent="0.45">
      <c r="A82">
        <v>5.47</v>
      </c>
      <c r="B82">
        <v>4.8600000000000003</v>
      </c>
    </row>
    <row r="83" spans="1:2" x14ac:dyDescent="0.45">
      <c r="A83">
        <v>5.54</v>
      </c>
      <c r="B83">
        <v>4.74</v>
      </c>
    </row>
    <row r="84" spans="1:2" x14ac:dyDescent="0.45">
      <c r="A84">
        <v>5.61</v>
      </c>
      <c r="B84">
        <v>4.6399999999999997</v>
      </c>
    </row>
    <row r="85" spans="1:2" x14ac:dyDescent="0.45">
      <c r="A85">
        <v>5.68</v>
      </c>
      <c r="B85">
        <v>4.42</v>
      </c>
    </row>
    <row r="86" spans="1:2" x14ac:dyDescent="0.45">
      <c r="A86">
        <v>5.75</v>
      </c>
      <c r="B86">
        <v>4.1900000000000004</v>
      </c>
    </row>
    <row r="87" spans="1:2" x14ac:dyDescent="0.45">
      <c r="A87">
        <v>5.82</v>
      </c>
      <c r="B87">
        <v>3.97</v>
      </c>
    </row>
    <row r="88" spans="1:2" x14ac:dyDescent="0.45">
      <c r="A88">
        <v>5.89</v>
      </c>
      <c r="B88">
        <v>3.75</v>
      </c>
    </row>
    <row r="89" spans="1:2" x14ac:dyDescent="0.45">
      <c r="A89">
        <v>5.96</v>
      </c>
      <c r="B89">
        <v>3.54</v>
      </c>
    </row>
    <row r="90" spans="1:2" x14ac:dyDescent="0.45">
      <c r="A90">
        <v>6.04</v>
      </c>
      <c r="B90">
        <v>3.32</v>
      </c>
    </row>
    <row r="91" spans="1:2" x14ac:dyDescent="0.45">
      <c r="A91">
        <v>6.11</v>
      </c>
      <c r="B91">
        <v>3.09</v>
      </c>
    </row>
    <row r="92" spans="1:2" x14ac:dyDescent="0.45">
      <c r="A92">
        <v>6.18</v>
      </c>
      <c r="B92">
        <v>2.76</v>
      </c>
    </row>
    <row r="93" spans="1:2" x14ac:dyDescent="0.45">
      <c r="A93">
        <v>6.25</v>
      </c>
      <c r="B93">
        <v>2.65</v>
      </c>
    </row>
    <row r="94" spans="1:2" x14ac:dyDescent="0.45">
      <c r="A94">
        <v>6.32</v>
      </c>
      <c r="B94">
        <v>2.4300000000000002</v>
      </c>
    </row>
    <row r="95" spans="1:2" x14ac:dyDescent="0.45">
      <c r="A95">
        <v>6.39</v>
      </c>
      <c r="B95">
        <v>2.3199999999999998</v>
      </c>
    </row>
    <row r="96" spans="1:2" x14ac:dyDescent="0.45">
      <c r="A96">
        <v>6.46</v>
      </c>
      <c r="B96">
        <v>2.2000000000000002</v>
      </c>
    </row>
    <row r="97" spans="1:2" x14ac:dyDescent="0.45">
      <c r="A97">
        <v>6.53</v>
      </c>
      <c r="B97">
        <v>2.2000000000000002</v>
      </c>
    </row>
    <row r="98" spans="1:2" x14ac:dyDescent="0.45">
      <c r="A98">
        <v>6.6</v>
      </c>
      <c r="B98">
        <v>2.2000000000000002</v>
      </c>
    </row>
    <row r="99" spans="1:2" x14ac:dyDescent="0.45">
      <c r="A99">
        <v>6.67</v>
      </c>
      <c r="B99">
        <v>2.2000000000000002</v>
      </c>
    </row>
    <row r="100" spans="1:2" x14ac:dyDescent="0.45">
      <c r="A100">
        <v>6.74</v>
      </c>
      <c r="B100">
        <v>2.2000000000000002</v>
      </c>
    </row>
    <row r="101" spans="1:2" x14ac:dyDescent="0.45">
      <c r="A101">
        <v>6.81</v>
      </c>
      <c r="B101">
        <v>2.2000000000000002</v>
      </c>
    </row>
    <row r="102" spans="1:2" x14ac:dyDescent="0.45">
      <c r="A102">
        <v>6.88</v>
      </c>
      <c r="B102">
        <v>2.2000000000000002</v>
      </c>
    </row>
    <row r="103" spans="1:2" x14ac:dyDescent="0.45">
      <c r="A103">
        <v>6.95</v>
      </c>
      <c r="B103">
        <v>2.2000000000000002</v>
      </c>
    </row>
    <row r="104" spans="1:2" x14ac:dyDescent="0.45">
      <c r="A104">
        <v>7.02</v>
      </c>
      <c r="B104">
        <v>2.2000000000000002</v>
      </c>
    </row>
    <row r="105" spans="1:2" x14ac:dyDescent="0.45">
      <c r="A105">
        <v>7.09</v>
      </c>
      <c r="B105">
        <v>2.2000000000000002</v>
      </c>
    </row>
    <row r="106" spans="1:2" x14ac:dyDescent="0.45">
      <c r="A106">
        <v>7.16</v>
      </c>
      <c r="B106">
        <v>2.2000000000000002</v>
      </c>
    </row>
    <row r="107" spans="1:2" x14ac:dyDescent="0.45">
      <c r="A107">
        <v>7.23</v>
      </c>
      <c r="B107">
        <v>2.2000000000000002</v>
      </c>
    </row>
    <row r="108" spans="1:2" x14ac:dyDescent="0.45">
      <c r="A108">
        <v>7.3</v>
      </c>
      <c r="B108">
        <v>2.2000000000000002</v>
      </c>
    </row>
    <row r="109" spans="1:2" x14ac:dyDescent="0.45">
      <c r="A109">
        <v>7.37</v>
      </c>
      <c r="B109">
        <v>2.2000000000000002</v>
      </c>
    </row>
    <row r="110" spans="1:2" x14ac:dyDescent="0.45">
      <c r="A110">
        <v>7.44</v>
      </c>
      <c r="B110">
        <v>2.2000000000000002</v>
      </c>
    </row>
    <row r="111" spans="1:2" x14ac:dyDescent="0.45">
      <c r="A111">
        <v>7.51</v>
      </c>
      <c r="B111">
        <v>2.2000000000000002</v>
      </c>
    </row>
    <row r="112" spans="1:2" x14ac:dyDescent="0.45">
      <c r="A112">
        <v>7.58</v>
      </c>
      <c r="B112">
        <v>2.2000000000000002</v>
      </c>
    </row>
    <row r="113" spans="1:2" x14ac:dyDescent="0.45">
      <c r="A113">
        <v>7.65</v>
      </c>
      <c r="B113">
        <v>2.11</v>
      </c>
    </row>
    <row r="114" spans="1:2" x14ac:dyDescent="0.45">
      <c r="A114">
        <v>7.72</v>
      </c>
      <c r="B114">
        <v>1.88</v>
      </c>
    </row>
    <row r="115" spans="1:2" x14ac:dyDescent="0.45">
      <c r="A115">
        <v>7.79</v>
      </c>
      <c r="B115">
        <v>1.54</v>
      </c>
    </row>
    <row r="116" spans="1:2" x14ac:dyDescent="0.45">
      <c r="A116">
        <v>7.86</v>
      </c>
      <c r="B116">
        <v>1.1100000000000001</v>
      </c>
    </row>
    <row r="117" spans="1:2" x14ac:dyDescent="0.45">
      <c r="A117">
        <v>7.93</v>
      </c>
      <c r="B117">
        <v>0.66</v>
      </c>
    </row>
    <row r="118" spans="1:2" x14ac:dyDescent="0.45">
      <c r="A118">
        <v>8</v>
      </c>
      <c r="B118">
        <v>0.22</v>
      </c>
    </row>
    <row r="119" spans="1:2" x14ac:dyDescent="0.45">
      <c r="A119">
        <v>8.07</v>
      </c>
      <c r="B119">
        <v>-0.11</v>
      </c>
    </row>
    <row r="120" spans="1:2" x14ac:dyDescent="0.45">
      <c r="A120">
        <v>8.14</v>
      </c>
      <c r="B120">
        <v>-0.55000000000000004</v>
      </c>
    </row>
    <row r="121" spans="1:2" x14ac:dyDescent="0.45">
      <c r="A121">
        <v>8.2100000000000009</v>
      </c>
      <c r="B121">
        <v>-0.66</v>
      </c>
    </row>
    <row r="122" spans="1:2" x14ac:dyDescent="0.45">
      <c r="A122">
        <v>8.2799999999999994</v>
      </c>
      <c r="B122">
        <v>-0.66</v>
      </c>
    </row>
    <row r="123" spans="1:2" x14ac:dyDescent="0.45">
      <c r="A123">
        <v>8.35</v>
      </c>
      <c r="B123">
        <v>-0.66</v>
      </c>
    </row>
    <row r="124" spans="1:2" x14ac:dyDescent="0.45">
      <c r="A124">
        <v>8.42</v>
      </c>
      <c r="B124">
        <v>-0.55000000000000004</v>
      </c>
    </row>
    <row r="125" spans="1:2" x14ac:dyDescent="0.45">
      <c r="A125">
        <v>8.49</v>
      </c>
      <c r="B125">
        <v>-0.32</v>
      </c>
    </row>
    <row r="126" spans="1:2" x14ac:dyDescent="0.45">
      <c r="A126">
        <v>8.56</v>
      </c>
      <c r="B126">
        <v>-0.11</v>
      </c>
    </row>
    <row r="127" spans="1:2" x14ac:dyDescent="0.45">
      <c r="A127">
        <v>8.6300000000000008</v>
      </c>
      <c r="B127">
        <v>0</v>
      </c>
    </row>
    <row r="128" spans="1:2" x14ac:dyDescent="0.45">
      <c r="A128">
        <v>8.6999999999999993</v>
      </c>
      <c r="B128">
        <v>0.22</v>
      </c>
    </row>
    <row r="129" spans="1:2" x14ac:dyDescent="0.45">
      <c r="A129">
        <v>8.77</v>
      </c>
      <c r="B129">
        <v>0.45</v>
      </c>
    </row>
    <row r="130" spans="1:2" x14ac:dyDescent="0.45">
      <c r="A130">
        <v>8.84</v>
      </c>
      <c r="B130">
        <v>0.66</v>
      </c>
    </row>
    <row r="131" spans="1:2" x14ac:dyDescent="0.45">
      <c r="A131">
        <v>8.91</v>
      </c>
      <c r="B131">
        <v>0.89</v>
      </c>
    </row>
    <row r="132" spans="1:2" x14ac:dyDescent="0.45">
      <c r="A132">
        <v>8.98</v>
      </c>
      <c r="B132">
        <v>0.99</v>
      </c>
    </row>
    <row r="133" spans="1:2" x14ac:dyDescent="0.45">
      <c r="A133">
        <v>9.0500000000000007</v>
      </c>
      <c r="B133">
        <v>1.1100000000000001</v>
      </c>
    </row>
    <row r="134" spans="1:2" x14ac:dyDescent="0.45">
      <c r="A134">
        <v>9.1199999999999992</v>
      </c>
      <c r="B134">
        <v>1.22</v>
      </c>
    </row>
    <row r="135" spans="1:2" x14ac:dyDescent="0.45">
      <c r="A135">
        <v>9.19</v>
      </c>
      <c r="B135">
        <v>1.32</v>
      </c>
    </row>
    <row r="136" spans="1:2" x14ac:dyDescent="0.45">
      <c r="A136">
        <v>9.26</v>
      </c>
      <c r="B136">
        <v>1.32</v>
      </c>
    </row>
    <row r="137" spans="1:2" x14ac:dyDescent="0.45">
      <c r="A137">
        <v>9.33</v>
      </c>
      <c r="B137">
        <v>1.32</v>
      </c>
    </row>
    <row r="138" spans="1:2" x14ac:dyDescent="0.45">
      <c r="A138">
        <v>9.4</v>
      </c>
      <c r="B138">
        <v>1.32</v>
      </c>
    </row>
    <row r="139" spans="1:2" x14ac:dyDescent="0.45">
      <c r="A139">
        <v>9.4700000000000006</v>
      </c>
      <c r="B139">
        <v>1.32</v>
      </c>
    </row>
    <row r="140" spans="1:2" x14ac:dyDescent="0.45">
      <c r="A140">
        <v>9.5399999999999991</v>
      </c>
      <c r="B140">
        <v>1.32</v>
      </c>
    </row>
    <row r="141" spans="1:2" x14ac:dyDescent="0.45">
      <c r="A141">
        <v>9.61</v>
      </c>
      <c r="B141">
        <v>1.32</v>
      </c>
    </row>
    <row r="142" spans="1:2" x14ac:dyDescent="0.45">
      <c r="A142">
        <v>9.68</v>
      </c>
      <c r="B142">
        <v>1.32</v>
      </c>
    </row>
    <row r="143" spans="1:2" x14ac:dyDescent="0.45">
      <c r="A143">
        <v>9.75</v>
      </c>
      <c r="B143">
        <v>1.32</v>
      </c>
    </row>
    <row r="144" spans="1:2" x14ac:dyDescent="0.45">
      <c r="A144">
        <v>9.82</v>
      </c>
      <c r="B144">
        <v>1.32</v>
      </c>
    </row>
    <row r="145" spans="1:2" x14ac:dyDescent="0.45">
      <c r="A145">
        <v>9.89</v>
      </c>
      <c r="B145">
        <v>1.32</v>
      </c>
    </row>
    <row r="146" spans="1:2" x14ac:dyDescent="0.45">
      <c r="A146">
        <v>9.9600000000000009</v>
      </c>
      <c r="B146">
        <v>1.32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opLeftCell="B1" workbookViewId="0">
      <selection activeCell="F27" sqref="F27"/>
    </sheetView>
  </sheetViews>
  <sheetFormatPr baseColWidth="10" defaultColWidth="10.73046875" defaultRowHeight="14.25" x14ac:dyDescent="0.45"/>
  <cols>
    <col min="1" max="5" width="10.73046875" style="9"/>
    <col min="6" max="6" width="11.59765625" style="9" bestFit="1" customWidth="1"/>
    <col min="7" max="16384" width="10.73046875" style="9"/>
  </cols>
  <sheetData>
    <row r="1" spans="2:13" ht="14.65" thickBot="1" x14ac:dyDescent="0.5"/>
    <row r="2" spans="2:13" ht="14.65" thickBot="1" x14ac:dyDescent="0.5">
      <c r="B2" s="78" t="s">
        <v>26</v>
      </c>
      <c r="C2" s="79"/>
      <c r="D2" s="87"/>
      <c r="E2" s="78" t="s">
        <v>31</v>
      </c>
      <c r="F2" s="79"/>
      <c r="G2" s="87"/>
      <c r="H2" s="78" t="s">
        <v>23</v>
      </c>
      <c r="I2" s="79"/>
      <c r="J2" s="87"/>
      <c r="K2" s="78" t="s">
        <v>67</v>
      </c>
      <c r="L2" s="79"/>
      <c r="M2" s="80"/>
    </row>
    <row r="3" spans="2:13" ht="14.65" thickBot="1" x14ac:dyDescent="0.5">
      <c r="B3" s="89" t="s">
        <v>6</v>
      </c>
      <c r="C3" s="49">
        <v>900</v>
      </c>
      <c r="D3" s="28" t="s">
        <v>29</v>
      </c>
      <c r="E3" s="91" t="s">
        <v>42</v>
      </c>
      <c r="F3" s="49">
        <v>31</v>
      </c>
      <c r="G3" s="28" t="s">
        <v>29</v>
      </c>
      <c r="H3" s="89" t="s">
        <v>30</v>
      </c>
      <c r="I3" s="49">
        <v>60</v>
      </c>
      <c r="J3" s="28" t="s">
        <v>29</v>
      </c>
      <c r="K3" s="48" t="s">
        <v>65</v>
      </c>
      <c r="L3" s="33">
        <v>9.81</v>
      </c>
      <c r="M3" s="32" t="s">
        <v>66</v>
      </c>
    </row>
    <row r="4" spans="2:13" x14ac:dyDescent="0.45">
      <c r="B4" s="84"/>
      <c r="C4" s="11">
        <f>C3/1000</f>
        <v>0.9</v>
      </c>
      <c r="D4" s="12" t="s">
        <v>9</v>
      </c>
      <c r="E4" s="90"/>
      <c r="F4" s="11">
        <f>F3/1000</f>
        <v>3.1E-2</v>
      </c>
      <c r="G4" s="12" t="s">
        <v>9</v>
      </c>
      <c r="H4" s="84"/>
      <c r="I4" s="11">
        <f>I3/1000</f>
        <v>0.06</v>
      </c>
      <c r="J4" s="12" t="s">
        <v>9</v>
      </c>
    </row>
    <row r="5" spans="2:13" x14ac:dyDescent="0.45">
      <c r="B5" s="84" t="s">
        <v>57</v>
      </c>
      <c r="C5" s="10">
        <v>60</v>
      </c>
      <c r="D5" s="12" t="s">
        <v>29</v>
      </c>
      <c r="E5" s="90" t="s">
        <v>43</v>
      </c>
      <c r="F5" s="10">
        <v>112</v>
      </c>
      <c r="G5" s="12" t="s">
        <v>29</v>
      </c>
      <c r="H5" s="84" t="s">
        <v>35</v>
      </c>
      <c r="I5" s="10">
        <v>87</v>
      </c>
      <c r="J5" s="12" t="s">
        <v>29</v>
      </c>
    </row>
    <row r="6" spans="2:13" x14ac:dyDescent="0.45">
      <c r="B6" s="84"/>
      <c r="C6" s="11">
        <f>C5/1000</f>
        <v>0.06</v>
      </c>
      <c r="D6" s="12" t="s">
        <v>9</v>
      </c>
      <c r="E6" s="90"/>
      <c r="F6" s="11">
        <f>F5/1000</f>
        <v>0.112</v>
      </c>
      <c r="G6" s="12" t="s">
        <v>9</v>
      </c>
      <c r="H6" s="84"/>
      <c r="I6" s="11">
        <f>I5/1000</f>
        <v>8.6999999999999994E-2</v>
      </c>
      <c r="J6" s="12" t="s">
        <v>9</v>
      </c>
    </row>
    <row r="7" spans="2:13" x14ac:dyDescent="0.45">
      <c r="B7" s="84" t="s">
        <v>58</v>
      </c>
      <c r="C7" s="10">
        <v>56</v>
      </c>
      <c r="D7" s="12" t="s">
        <v>29</v>
      </c>
      <c r="E7" s="93" t="s">
        <v>44</v>
      </c>
      <c r="F7" s="10">
        <v>59</v>
      </c>
      <c r="G7" s="12" t="s">
        <v>29</v>
      </c>
      <c r="H7" s="84" t="s">
        <v>24</v>
      </c>
      <c r="I7" s="22">
        <f>I3/2</f>
        <v>30</v>
      </c>
      <c r="J7" s="12" t="s">
        <v>29</v>
      </c>
    </row>
    <row r="8" spans="2:13" x14ac:dyDescent="0.45">
      <c r="B8" s="84"/>
      <c r="C8" s="11">
        <f>C7/1000</f>
        <v>5.6000000000000001E-2</v>
      </c>
      <c r="D8" s="12" t="s">
        <v>9</v>
      </c>
      <c r="E8" s="90"/>
      <c r="F8" s="11">
        <f>F7/1000</f>
        <v>5.8999999999999997E-2</v>
      </c>
      <c r="G8" s="12" t="s">
        <v>9</v>
      </c>
      <c r="H8" s="84"/>
      <c r="I8" s="11">
        <f>I7/1000</f>
        <v>0.03</v>
      </c>
      <c r="J8" s="12" t="s">
        <v>9</v>
      </c>
    </row>
    <row r="9" spans="2:13" x14ac:dyDescent="0.45">
      <c r="B9" s="84" t="s">
        <v>82</v>
      </c>
      <c r="C9" s="22">
        <f>C5/2</f>
        <v>30</v>
      </c>
      <c r="D9" s="12" t="s">
        <v>29</v>
      </c>
      <c r="E9" s="90" t="s">
        <v>45</v>
      </c>
      <c r="F9" s="10">
        <v>55</v>
      </c>
      <c r="G9" s="12" t="s">
        <v>29</v>
      </c>
      <c r="H9" s="84" t="s">
        <v>25</v>
      </c>
      <c r="I9" s="22">
        <f>I5/2</f>
        <v>43.5</v>
      </c>
      <c r="J9" s="12" t="s">
        <v>29</v>
      </c>
    </row>
    <row r="10" spans="2:13" x14ac:dyDescent="0.45">
      <c r="B10" s="84"/>
      <c r="C10" s="11">
        <f>C9/1000</f>
        <v>0.03</v>
      </c>
      <c r="D10" s="12" t="s">
        <v>9</v>
      </c>
      <c r="E10" s="90"/>
      <c r="F10" s="11">
        <f>F9/1000</f>
        <v>5.5E-2</v>
      </c>
      <c r="G10" s="12" t="s">
        <v>9</v>
      </c>
      <c r="H10" s="84"/>
      <c r="I10" s="11">
        <f>I9/1000</f>
        <v>4.3499999999999997E-2</v>
      </c>
      <c r="J10" s="12" t="s">
        <v>9</v>
      </c>
    </row>
    <row r="11" spans="2:13" ht="14.65" thickBot="1" x14ac:dyDescent="0.5">
      <c r="B11" s="84" t="s">
        <v>83</v>
      </c>
      <c r="C11" s="22">
        <f>C7/2</f>
        <v>28</v>
      </c>
      <c r="D11" s="12" t="s">
        <v>29</v>
      </c>
      <c r="E11" s="50" t="s">
        <v>33</v>
      </c>
      <c r="F11" s="51">
        <v>2.6749999999999998</v>
      </c>
      <c r="G11" s="52" t="s">
        <v>34</v>
      </c>
      <c r="H11" s="84" t="s">
        <v>36</v>
      </c>
      <c r="I11" s="10">
        <v>100</v>
      </c>
      <c r="J11" s="12" t="s">
        <v>29</v>
      </c>
    </row>
    <row r="12" spans="2:13" ht="14.65" thickBot="1" x14ac:dyDescent="0.5">
      <c r="B12" s="84"/>
      <c r="C12" s="11">
        <f>C11/1000</f>
        <v>2.8000000000000001E-2</v>
      </c>
      <c r="D12" s="17" t="s">
        <v>9</v>
      </c>
      <c r="E12" s="53" t="s">
        <v>88</v>
      </c>
      <c r="F12" s="54">
        <f>C4-C14</f>
        <v>0.85</v>
      </c>
      <c r="G12" s="55" t="s">
        <v>9</v>
      </c>
      <c r="H12" s="90"/>
      <c r="I12" s="11">
        <f>I11/1000</f>
        <v>0.1</v>
      </c>
      <c r="J12" s="12" t="s">
        <v>9</v>
      </c>
    </row>
    <row r="13" spans="2:13" ht="14.65" thickBot="1" x14ac:dyDescent="0.5">
      <c r="B13" s="88" t="s">
        <v>38</v>
      </c>
      <c r="C13" s="10">
        <v>50</v>
      </c>
      <c r="D13" s="12" t="s">
        <v>29</v>
      </c>
      <c r="H13" s="19" t="s">
        <v>37</v>
      </c>
      <c r="I13" s="20">
        <v>2.5649999999999999</v>
      </c>
      <c r="J13" s="14" t="s">
        <v>34</v>
      </c>
    </row>
    <row r="14" spans="2:13" ht="14.65" thickBot="1" x14ac:dyDescent="0.5">
      <c r="B14" s="86"/>
      <c r="C14" s="13">
        <f>C13/1000</f>
        <v>0.05</v>
      </c>
      <c r="D14" s="14" t="s">
        <v>9</v>
      </c>
    </row>
    <row r="16" spans="2:13" ht="14.65" thickBot="1" x14ac:dyDescent="0.5"/>
    <row r="17" spans="2:10" ht="14.65" thickBot="1" x14ac:dyDescent="0.5">
      <c r="B17" s="81" t="s">
        <v>64</v>
      </c>
      <c r="C17" s="82"/>
      <c r="D17" s="83"/>
      <c r="E17" s="81" t="s">
        <v>47</v>
      </c>
      <c r="F17" s="82"/>
      <c r="G17" s="92"/>
      <c r="H17" s="78" t="s">
        <v>47</v>
      </c>
      <c r="I17" s="79"/>
      <c r="J17" s="80"/>
    </row>
    <row r="18" spans="2:10" x14ac:dyDescent="0.45">
      <c r="B18" s="26" t="s">
        <v>59</v>
      </c>
      <c r="C18" s="27">
        <f>PI()*((C6/2)^2-(C8/2)^2)*C4</f>
        <v>3.2798227303477409E-4</v>
      </c>
      <c r="D18" s="28" t="s">
        <v>46</v>
      </c>
      <c r="E18" s="30" t="s">
        <v>51</v>
      </c>
      <c r="F18" s="27">
        <f>PI()*((F8/2)^2)*F4</f>
        <v>8.4753101210382028E-5</v>
      </c>
      <c r="G18" s="29" t="s">
        <v>46</v>
      </c>
      <c r="H18" s="24" t="s">
        <v>55</v>
      </c>
      <c r="I18" s="25">
        <f>PI()*((I6/2)^2-(I4/2)^2)*I12</f>
        <v>3.1172453105244723E-4</v>
      </c>
      <c r="J18" s="15" t="s">
        <v>46</v>
      </c>
    </row>
    <row r="19" spans="2:10" ht="14.65" thickBot="1" x14ac:dyDescent="0.5">
      <c r="B19" s="23" t="s">
        <v>60</v>
      </c>
      <c r="C19" s="10">
        <v>2700</v>
      </c>
      <c r="D19" s="12" t="s">
        <v>52</v>
      </c>
      <c r="E19" s="31" t="s">
        <v>50</v>
      </c>
      <c r="F19" s="11">
        <f>PI()*((F10/2)^2)*F6</f>
        <v>2.6609289775905546E-4</v>
      </c>
      <c r="G19" s="17" t="s">
        <v>46</v>
      </c>
      <c r="H19" s="19" t="s">
        <v>56</v>
      </c>
      <c r="I19" s="13">
        <f>I13/I18</f>
        <v>8228.418826519759</v>
      </c>
      <c r="J19" s="14" t="s">
        <v>52</v>
      </c>
    </row>
    <row r="20" spans="2:10" x14ac:dyDescent="0.45">
      <c r="B20" s="23" t="s">
        <v>61</v>
      </c>
      <c r="C20" s="11">
        <f>C19*C18</f>
        <v>0.88555213719389003</v>
      </c>
      <c r="D20" s="12" t="s">
        <v>34</v>
      </c>
      <c r="E20" s="31" t="s">
        <v>49</v>
      </c>
      <c r="F20" s="11">
        <f>F18+F19</f>
        <v>3.5084599896943746E-4</v>
      </c>
      <c r="G20" s="12" t="s">
        <v>46</v>
      </c>
    </row>
    <row r="21" spans="2:10" ht="14.65" thickBot="1" x14ac:dyDescent="0.5">
      <c r="B21" s="19" t="s">
        <v>62</v>
      </c>
      <c r="C21" s="13">
        <f>C20/C4</f>
        <v>0.98394681910432225</v>
      </c>
      <c r="D21" s="14" t="s">
        <v>63</v>
      </c>
      <c r="E21" s="31" t="s">
        <v>48</v>
      </c>
      <c r="F21" s="11">
        <f>F11/F20</f>
        <v>7624.4278340281762</v>
      </c>
      <c r="G21" s="12" t="s">
        <v>52</v>
      </c>
    </row>
    <row r="22" spans="2:10" x14ac:dyDescent="0.45">
      <c r="E22" s="23" t="s">
        <v>53</v>
      </c>
      <c r="F22" s="11">
        <f>F21*F18</f>
        <v>0.64619390388864384</v>
      </c>
      <c r="G22" s="12" t="s">
        <v>34</v>
      </c>
    </row>
    <row r="23" spans="2:10" ht="14.65" thickBot="1" x14ac:dyDescent="0.5">
      <c r="E23" s="19" t="s">
        <v>54</v>
      </c>
      <c r="F23" s="13">
        <f>F21*F19</f>
        <v>2.0288060961113561</v>
      </c>
      <c r="G23" s="14" t="s">
        <v>34</v>
      </c>
    </row>
    <row r="24" spans="2:10" ht="14.65" thickBot="1" x14ac:dyDescent="0.5"/>
    <row r="25" spans="2:10" ht="14.65" thickBot="1" x14ac:dyDescent="0.5">
      <c r="B25" s="78" t="s">
        <v>41</v>
      </c>
      <c r="C25" s="79"/>
      <c r="D25" s="87"/>
      <c r="E25" s="78" t="s">
        <v>92</v>
      </c>
      <c r="F25" s="79"/>
      <c r="G25" s="80"/>
    </row>
    <row r="26" spans="2:10" x14ac:dyDescent="0.45">
      <c r="B26" s="85" t="s">
        <v>40</v>
      </c>
      <c r="C26" s="21">
        <f>C3/2-C13</f>
        <v>400</v>
      </c>
      <c r="D26" s="16" t="s">
        <v>29</v>
      </c>
      <c r="E26" s="85" t="s">
        <v>90</v>
      </c>
      <c r="F26" s="56">
        <f>F27*1000</f>
        <v>865.49999999999989</v>
      </c>
      <c r="G26" s="15" t="s">
        <v>29</v>
      </c>
    </row>
    <row r="27" spans="2:10" ht="14.65" thickBot="1" x14ac:dyDescent="0.5">
      <c r="B27" s="86"/>
      <c r="C27" s="13">
        <f>C26/1000</f>
        <v>0.4</v>
      </c>
      <c r="D27" s="18" t="s">
        <v>9</v>
      </c>
      <c r="E27" s="84"/>
      <c r="F27" s="37">
        <f>F12+F4/2</f>
        <v>0.86549999999999994</v>
      </c>
      <c r="G27" s="12" t="s">
        <v>9</v>
      </c>
    </row>
    <row r="28" spans="2:10" x14ac:dyDescent="0.45">
      <c r="E28" s="84" t="s">
        <v>91</v>
      </c>
      <c r="F28" s="22">
        <f>F29*1000</f>
        <v>793.99999999999989</v>
      </c>
      <c r="G28" s="12" t="s">
        <v>29</v>
      </c>
    </row>
    <row r="29" spans="2:10" x14ac:dyDescent="0.45">
      <c r="E29" s="84"/>
      <c r="F29" s="11">
        <f>F12-F6/2</f>
        <v>0.79399999999999993</v>
      </c>
      <c r="G29" s="12" t="s">
        <v>9</v>
      </c>
    </row>
    <row r="30" spans="2:10" x14ac:dyDescent="0.45">
      <c r="E30" s="84" t="s">
        <v>39</v>
      </c>
      <c r="F30" s="57">
        <f>F31*1000</f>
        <v>811.27209873945344</v>
      </c>
      <c r="G30" s="12" t="s">
        <v>29</v>
      </c>
    </row>
    <row r="31" spans="2:10" ht="14.65" thickBot="1" x14ac:dyDescent="0.5">
      <c r="E31" s="86"/>
      <c r="F31" s="43">
        <f>F12+((F4/2)*F18-(F6/2)*F19)/(F20)</f>
        <v>0.8112720987394535</v>
      </c>
      <c r="G31" s="14" t="s">
        <v>9</v>
      </c>
    </row>
  </sheetData>
  <mergeCells count="28">
    <mergeCell ref="E30:E31"/>
    <mergeCell ref="E25:G25"/>
    <mergeCell ref="E17:G17"/>
    <mergeCell ref="E7:E8"/>
    <mergeCell ref="E9:E10"/>
    <mergeCell ref="E26:E27"/>
    <mergeCell ref="E28:E29"/>
    <mergeCell ref="K2:M2"/>
    <mergeCell ref="B9:B10"/>
    <mergeCell ref="B11:B12"/>
    <mergeCell ref="H7:H8"/>
    <mergeCell ref="B13:B14"/>
    <mergeCell ref="H2:J2"/>
    <mergeCell ref="H3:H4"/>
    <mergeCell ref="H5:H6"/>
    <mergeCell ref="H11:H12"/>
    <mergeCell ref="H9:H10"/>
    <mergeCell ref="B3:B4"/>
    <mergeCell ref="B2:D2"/>
    <mergeCell ref="B5:B6"/>
    <mergeCell ref="E2:G2"/>
    <mergeCell ref="E3:E4"/>
    <mergeCell ref="E5:E6"/>
    <mergeCell ref="H17:J17"/>
    <mergeCell ref="B17:D17"/>
    <mergeCell ref="B7:B8"/>
    <mergeCell ref="B26:B27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Graphiques</vt:lpstr>
      </vt:variant>
      <vt:variant>
        <vt:i4>1</vt:i4>
      </vt:variant>
    </vt:vector>
  </HeadingPairs>
  <TitlesOfParts>
    <vt:vector size="23" baseType="lpstr">
      <vt:lpstr>20 Eq</vt:lpstr>
      <vt:lpstr>25 Eq</vt:lpstr>
      <vt:lpstr>30 Eq</vt:lpstr>
      <vt:lpstr>35 Eq</vt:lpstr>
      <vt:lpstr>40 Eq</vt:lpstr>
      <vt:lpstr>45 Eq</vt:lpstr>
      <vt:lpstr>50 Eq</vt:lpstr>
      <vt:lpstr>55 Eq</vt:lpstr>
      <vt:lpstr>Données </vt:lpstr>
      <vt:lpstr>Etude équilibre</vt:lpstr>
      <vt:lpstr>Calcul Inertie</vt:lpstr>
      <vt:lpstr>Cfs</vt:lpstr>
      <vt:lpstr>Vide</vt:lpstr>
      <vt:lpstr>10_5</vt:lpstr>
      <vt:lpstr>20</vt:lpstr>
      <vt:lpstr>25</vt:lpstr>
      <vt:lpstr>30</vt:lpstr>
      <vt:lpstr>35</vt:lpstr>
      <vt:lpstr>40</vt:lpstr>
      <vt:lpstr>45</vt:lpstr>
      <vt:lpstr>50</vt:lpstr>
      <vt:lpstr>55</vt:lpstr>
      <vt:lpstr>Evolutions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DEFAUCHY</dc:creator>
  <cp:lastModifiedBy>Denis DEFAUCHY</cp:lastModifiedBy>
  <dcterms:created xsi:type="dcterms:W3CDTF">2017-03-05T17:25:02Z</dcterms:created>
  <dcterms:modified xsi:type="dcterms:W3CDTF">2017-03-29T15:03:51Z</dcterms:modified>
</cp:coreProperties>
</file>