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8_{1DEC30D8-F989-47BE-9AD6-A68C7D836EC8}" xr6:coauthVersionLast="47" xr6:coauthVersionMax="47" xr10:uidLastSave="{00000000-0000-0000-0000-000000000000}"/>
  <bookViews>
    <workbookView xWindow="-120" yWindow="-120" windowWidth="24240" windowHeight="13020" firstSheet="4" activeTab="8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3" l="1"/>
  <c r="Q4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C47" i="7"/>
  <c r="C46" i="4" s="1"/>
  <c r="C46" i="11" s="1"/>
  <c r="C48" i="7"/>
  <c r="C47" i="4" s="1"/>
  <c r="C49" i="7"/>
  <c r="C48" i="4" s="1"/>
  <c r="C48" i="11" s="1"/>
  <c r="C50" i="7"/>
  <c r="C51" i="7"/>
  <c r="C50" i="4" s="1"/>
  <c r="C52" i="7"/>
  <c r="C51" i="4" s="1"/>
  <c r="C51" i="11" s="1"/>
  <c r="C53" i="7"/>
  <c r="C52" i="4" s="1"/>
  <c r="C52" i="11" s="1"/>
  <c r="C54" i="7"/>
  <c r="C53" i="4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P5" i="13" s="1"/>
  <c r="I5" i="7"/>
  <c r="I6" i="7"/>
  <c r="I7" i="7"/>
  <c r="I8" i="7"/>
  <c r="I8" i="4" s="1"/>
  <c r="I9" i="7"/>
  <c r="I10" i="7"/>
  <c r="I11" i="7"/>
  <c r="I12" i="7"/>
  <c r="I12" i="4" s="1"/>
  <c r="I13" i="13" s="1"/>
  <c r="P13" i="13" s="1"/>
  <c r="I13" i="7"/>
  <c r="I14" i="7"/>
  <c r="I14" i="4" s="1"/>
  <c r="I14" i="11" s="1"/>
  <c r="I15" i="7"/>
  <c r="I16" i="7"/>
  <c r="I16" i="4" s="1"/>
  <c r="I17" i="13" s="1"/>
  <c r="P17" i="13" s="1"/>
  <c r="I17" i="7"/>
  <c r="I17" i="4" s="1"/>
  <c r="I18" i="13" s="1"/>
  <c r="P18" i="13" s="1"/>
  <c r="I18" i="7"/>
  <c r="I19" i="7"/>
  <c r="I20" i="7"/>
  <c r="I21" i="7"/>
  <c r="I22" i="7"/>
  <c r="I23" i="7"/>
  <c r="I24" i="7"/>
  <c r="I24" i="4" s="1"/>
  <c r="I25" i="13" s="1"/>
  <c r="P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O18" i="13" l="1"/>
  <c r="O25" i="13"/>
  <c r="O17" i="13"/>
  <c r="O13" i="13"/>
  <c r="O5" i="13"/>
  <c r="I55" i="13"/>
  <c r="J64" i="13"/>
  <c r="J63" i="13"/>
  <c r="I56" i="13"/>
  <c r="J57" i="13"/>
  <c r="J49" i="13"/>
  <c r="J45" i="13"/>
  <c r="Q39" i="13"/>
  <c r="Q35" i="13"/>
  <c r="Q31" i="13"/>
  <c r="Q27" i="13"/>
  <c r="Q23" i="13"/>
  <c r="Q19" i="13"/>
  <c r="Q15" i="13"/>
  <c r="Q11" i="13"/>
  <c r="Q3" i="13"/>
  <c r="J60" i="13"/>
  <c r="J56" i="13"/>
  <c r="J52" i="13"/>
  <c r="J48" i="13"/>
  <c r="Q42" i="13"/>
  <c r="Q38" i="13"/>
  <c r="Q34" i="13"/>
  <c r="Q30" i="13"/>
  <c r="Q26" i="13"/>
  <c r="Q22" i="13"/>
  <c r="Q18" i="13"/>
  <c r="Q14" i="13"/>
  <c r="Q10" i="13"/>
  <c r="Q6" i="13"/>
  <c r="J53" i="13"/>
  <c r="Q7" i="13"/>
  <c r="J59" i="13"/>
  <c r="J55" i="13"/>
  <c r="J51" i="13"/>
  <c r="J47" i="13"/>
  <c r="Q41" i="13"/>
  <c r="Q37" i="13"/>
  <c r="Q33" i="13"/>
  <c r="Q29" i="13"/>
  <c r="Q25" i="13"/>
  <c r="Q21" i="13"/>
  <c r="Q17" i="13"/>
  <c r="Q13" i="13"/>
  <c r="Q9" i="13"/>
  <c r="Q5" i="13"/>
  <c r="J58" i="13"/>
  <c r="J54" i="13"/>
  <c r="J50" i="13"/>
  <c r="J46" i="13"/>
  <c r="Q40" i="13"/>
  <c r="Q36" i="13"/>
  <c r="Q32" i="13"/>
  <c r="Q28" i="13"/>
  <c r="Q24" i="13"/>
  <c r="Q20" i="13"/>
  <c r="Q16" i="13"/>
  <c r="Q12" i="13"/>
  <c r="Q8" i="13"/>
  <c r="C55" i="13"/>
  <c r="C56" i="13"/>
  <c r="C64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O41" i="13" s="1"/>
  <c r="I33" i="13"/>
  <c r="O33" i="13" s="1"/>
  <c r="I9" i="13"/>
  <c r="O9" i="13" s="1"/>
  <c r="I4" i="13"/>
  <c r="O4" i="13" s="1"/>
  <c r="I15" i="13"/>
  <c r="O15" i="13" s="1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C47" i="11"/>
  <c r="C50" i="11"/>
  <c r="C53" i="11"/>
  <c r="C44" i="1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O29" i="13" s="1"/>
  <c r="I20" i="4"/>
  <c r="K33" i="4"/>
  <c r="K34" i="13" s="1"/>
  <c r="K31" i="4"/>
  <c r="K32" i="13" s="1"/>
  <c r="K30" i="4"/>
  <c r="K31" i="13" s="1"/>
  <c r="I41" i="4"/>
  <c r="I42" i="13" s="1"/>
  <c r="O42" i="13" s="1"/>
  <c r="I37" i="4"/>
  <c r="I38" i="13" s="1"/>
  <c r="O38" i="13" s="1"/>
  <c r="I36" i="4"/>
  <c r="I37" i="13" s="1"/>
  <c r="O37" i="13" s="1"/>
  <c r="E34" i="4"/>
  <c r="E35" i="13" s="1"/>
  <c r="C14" i="4"/>
  <c r="H26" i="4"/>
  <c r="I15" i="4"/>
  <c r="I16" i="13" s="1"/>
  <c r="O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E64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O30" i="13" s="1"/>
  <c r="I25" i="4"/>
  <c r="I26" i="13" s="1"/>
  <c r="O26" i="13" s="1"/>
  <c r="I21" i="4"/>
  <c r="I22" i="13" s="1"/>
  <c r="O22" i="13" s="1"/>
  <c r="I13" i="4"/>
  <c r="I14" i="13" s="1"/>
  <c r="O14" i="13" s="1"/>
  <c r="I9" i="4"/>
  <c r="I10" i="13" s="1"/>
  <c r="O10" i="13" s="1"/>
  <c r="I5" i="4"/>
  <c r="I6" i="13" s="1"/>
  <c r="O6" i="13" s="1"/>
  <c r="I33" i="4"/>
  <c r="I34" i="13" s="1"/>
  <c r="O34" i="13" s="1"/>
  <c r="I31" i="4"/>
  <c r="I32" i="13" s="1"/>
  <c r="O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O40" i="13" s="1"/>
  <c r="I35" i="4"/>
  <c r="I36" i="13" s="1"/>
  <c r="O36" i="13" s="1"/>
  <c r="I27" i="4"/>
  <c r="I28" i="13" s="1"/>
  <c r="O28" i="13" s="1"/>
  <c r="I23" i="4"/>
  <c r="I24" i="13" s="1"/>
  <c r="O24" i="13" s="1"/>
  <c r="I19" i="4"/>
  <c r="I20" i="13" s="1"/>
  <c r="O20" i="13" s="1"/>
  <c r="I11" i="4"/>
  <c r="I12" i="13" s="1"/>
  <c r="O12" i="13" s="1"/>
  <c r="I7" i="4"/>
  <c r="I8" i="13" s="1"/>
  <c r="O8" i="13" s="1"/>
  <c r="I34" i="4"/>
  <c r="I35" i="13" s="1"/>
  <c r="O35" i="13" s="1"/>
  <c r="I30" i="4"/>
  <c r="I31" i="13" s="1"/>
  <c r="O31" i="13" s="1"/>
  <c r="I26" i="4"/>
  <c r="I22" i="4"/>
  <c r="I23" i="13" s="1"/>
  <c r="O23" i="13" s="1"/>
  <c r="I18" i="4"/>
  <c r="I19" i="13" s="1"/>
  <c r="O19" i="13" s="1"/>
  <c r="I10" i="4"/>
  <c r="I11" i="13" s="1"/>
  <c r="O11" i="13" s="1"/>
  <c r="I6" i="4"/>
  <c r="I7" i="13" s="1"/>
  <c r="O7" i="13" s="1"/>
  <c r="I2" i="4"/>
  <c r="H9" i="4"/>
  <c r="H5" i="4"/>
  <c r="H40" i="4"/>
  <c r="H32" i="4"/>
  <c r="H39" i="4"/>
  <c r="H40" i="13" s="1"/>
  <c r="C63" i="13" s="1"/>
  <c r="H10" i="4"/>
  <c r="H6" i="4"/>
  <c r="H2" i="4"/>
  <c r="F4" i="4"/>
  <c r="F5" i="13" s="1"/>
  <c r="N5" i="13" s="1"/>
  <c r="F39" i="4"/>
  <c r="F40" i="13" s="1"/>
  <c r="E63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P8" i="13" l="1"/>
  <c r="P34" i="13"/>
  <c r="P16" i="13"/>
  <c r="P33" i="13"/>
  <c r="P12" i="13"/>
  <c r="P38" i="13"/>
  <c r="P41" i="13"/>
  <c r="P11" i="13"/>
  <c r="P31" i="13"/>
  <c r="P20" i="13"/>
  <c r="P40" i="13"/>
  <c r="I63" i="13" s="1"/>
  <c r="P10" i="13"/>
  <c r="P30" i="13"/>
  <c r="P42" i="13"/>
  <c r="I64" i="13" s="1"/>
  <c r="H64" i="13"/>
  <c r="P4" i="13"/>
  <c r="P23" i="13"/>
  <c r="P28" i="13"/>
  <c r="P22" i="13"/>
  <c r="P37" i="13"/>
  <c r="P7" i="13"/>
  <c r="P36" i="13"/>
  <c r="P6" i="13"/>
  <c r="I47" i="13" s="1"/>
  <c r="P26" i="13"/>
  <c r="P15" i="13"/>
  <c r="I53" i="13" s="1"/>
  <c r="P19" i="13"/>
  <c r="P35" i="13"/>
  <c r="P24" i="13"/>
  <c r="I60" i="13" s="1"/>
  <c r="P32" i="13"/>
  <c r="P14" i="13"/>
  <c r="P29" i="13"/>
  <c r="P9" i="13"/>
  <c r="I49" i="13" s="1"/>
  <c r="H63" i="13"/>
  <c r="I51" i="13"/>
  <c r="I52" i="13"/>
  <c r="D63" i="13"/>
  <c r="D64" i="13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H56" i="13"/>
  <c r="H55" i="13"/>
  <c r="N42" i="13"/>
  <c r="G64" i="13" s="1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G63" i="13" s="1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O39" i="13" s="1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O27" i="13" s="1"/>
  <c r="I21" i="13"/>
  <c r="O21" i="13" s="1"/>
  <c r="I3" i="13"/>
  <c r="O3" i="13" s="1"/>
  <c r="J3" i="13"/>
  <c r="C22" i="5"/>
  <c r="K41" i="13"/>
  <c r="E21" i="5"/>
  <c r="K40" i="13"/>
  <c r="C21" i="5"/>
  <c r="K39" i="13"/>
  <c r="E22" i="5"/>
  <c r="K42" i="13"/>
  <c r="H3" i="13"/>
  <c r="H39" i="13"/>
  <c r="H27" i="13"/>
  <c r="H33" i="13"/>
  <c r="H41" i="13"/>
  <c r="H21" i="13"/>
  <c r="F15" i="13"/>
  <c r="F3" i="13"/>
  <c r="F39" i="13"/>
  <c r="F41" i="13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B16" i="4"/>
  <c r="B9" i="4"/>
  <c r="B41" i="4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15" i="4"/>
  <c r="B31" i="4"/>
  <c r="B8" i="4"/>
  <c r="B24" i="4"/>
  <c r="B40" i="4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I59" i="13" l="1"/>
  <c r="P39" i="13"/>
  <c r="P3" i="13"/>
  <c r="I45" i="13" s="1"/>
  <c r="P21" i="13"/>
  <c r="I57" i="13" s="1"/>
  <c r="I54" i="13"/>
  <c r="P27" i="13"/>
  <c r="I50" i="13"/>
  <c r="I48" i="13"/>
  <c r="H8" i="14"/>
  <c r="M29" i="13" s="1"/>
  <c r="E50" i="13"/>
  <c r="E49" i="13"/>
  <c r="C57" i="13"/>
  <c r="C58" i="13"/>
  <c r="D58" i="13"/>
  <c r="D57" i="13"/>
  <c r="C47" i="13"/>
  <c r="C48" i="13"/>
  <c r="H48" i="13"/>
  <c r="H47" i="13"/>
  <c r="H50" i="13"/>
  <c r="H49" i="13"/>
  <c r="E58" i="13"/>
  <c r="E57" i="13"/>
  <c r="C46" i="13"/>
  <c r="C45" i="13"/>
  <c r="H52" i="13"/>
  <c r="H51" i="13"/>
  <c r="H60" i="13"/>
  <c r="H59" i="13"/>
  <c r="E46" i="13"/>
  <c r="E45" i="13"/>
  <c r="G60" i="13"/>
  <c r="G59" i="13"/>
  <c r="E54" i="13"/>
  <c r="E53" i="13"/>
  <c r="D46" i="13"/>
  <c r="D45" i="13"/>
  <c r="C52" i="13"/>
  <c r="C51" i="13"/>
  <c r="H54" i="13"/>
  <c r="H53" i="13"/>
  <c r="G56" i="13"/>
  <c r="G55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N33" i="13"/>
  <c r="N21" i="13"/>
  <c r="N3" i="13"/>
  <c r="N39" i="13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D22" i="5"/>
  <c r="B41" i="13"/>
  <c r="B37" i="13"/>
  <c r="B3" i="13"/>
  <c r="B17" i="13"/>
  <c r="B13" i="13"/>
  <c r="B23" i="13"/>
  <c r="B25" i="13"/>
  <c r="D21" i="5"/>
  <c r="B39" i="13"/>
  <c r="B5" i="13"/>
  <c r="B31" i="13"/>
  <c r="B35" i="13"/>
  <c r="F22" i="5"/>
  <c r="F21" i="5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I46" i="13" l="1"/>
  <c r="I58" i="13"/>
  <c r="M27" i="13"/>
  <c r="R27" i="13" s="1"/>
  <c r="R24" i="13"/>
  <c r="R29" i="13"/>
  <c r="R4" i="13"/>
  <c r="A58" i="11"/>
  <c r="G45" i="13"/>
  <c r="G46" i="13"/>
  <c r="G50" i="13"/>
  <c r="G49" i="13"/>
  <c r="G52" i="13"/>
  <c r="G51" i="13"/>
  <c r="G58" i="13"/>
  <c r="G57" i="13"/>
  <c r="H46" i="13"/>
  <c r="H45" i="13"/>
  <c r="G47" i="13"/>
  <c r="G48" i="13"/>
  <c r="G53" i="13"/>
  <c r="G54" i="13"/>
  <c r="F60" i="13"/>
  <c r="F59" i="13"/>
  <c r="H58" i="13"/>
  <c r="H57" i="13"/>
  <c r="M21" i="13"/>
  <c r="R21" i="13" s="1"/>
  <c r="M16" i="13"/>
  <c r="R16" i="13" s="1"/>
  <c r="M31" i="13"/>
  <c r="R31" i="13" s="1"/>
  <c r="I8" i="14"/>
  <c r="M19" i="13"/>
  <c r="R19" i="13" s="1"/>
  <c r="M17" i="13"/>
  <c r="R17" i="13" s="1"/>
  <c r="M20" i="13"/>
  <c r="R20" i="13" s="1"/>
  <c r="M28" i="13"/>
  <c r="R28" i="13" s="1"/>
  <c r="M23" i="13"/>
  <c r="R23" i="13" s="1"/>
  <c r="M35" i="13"/>
  <c r="R35" i="13" s="1"/>
  <c r="M22" i="13"/>
  <c r="R22" i="13" s="1"/>
  <c r="M32" i="13"/>
  <c r="R32" i="13" s="1"/>
  <c r="M30" i="13"/>
  <c r="R30" i="13" s="1"/>
  <c r="M18" i="13"/>
  <c r="R18" i="13" s="1"/>
  <c r="M15" i="13"/>
  <c r="R15" i="13" s="1"/>
  <c r="I9" i="14"/>
  <c r="M37" i="13"/>
  <c r="R37" i="13" s="1"/>
  <c r="M38" i="13"/>
  <c r="R38" i="13" s="1"/>
  <c r="M26" i="13"/>
  <c r="R26" i="13" s="1"/>
  <c r="M33" i="13"/>
  <c r="R33" i="13" s="1"/>
  <c r="M34" i="13"/>
  <c r="R34" i="13" s="1"/>
  <c r="M36" i="13"/>
  <c r="R36" i="13" s="1"/>
  <c r="M25" i="13"/>
  <c r="R25" i="13" s="1"/>
  <c r="M9" i="13"/>
  <c r="R9" i="13" s="1"/>
  <c r="M40" i="13"/>
  <c r="R40" i="13" s="1"/>
  <c r="M42" i="13"/>
  <c r="R42" i="13" s="1"/>
  <c r="M6" i="13"/>
  <c r="R6" i="13" s="1"/>
  <c r="M13" i="13"/>
  <c r="R13" i="13" s="1"/>
  <c r="M5" i="13"/>
  <c r="R5" i="13" s="1"/>
  <c r="M14" i="13"/>
  <c r="R14" i="13" s="1"/>
  <c r="M8" i="13"/>
  <c r="R8" i="13" s="1"/>
  <c r="M11" i="13"/>
  <c r="R11" i="13" s="1"/>
  <c r="M12" i="13"/>
  <c r="R12" i="13" s="1"/>
  <c r="M7" i="13"/>
  <c r="R7" i="13" s="1"/>
  <c r="M10" i="13"/>
  <c r="R10" i="13" s="1"/>
  <c r="M3" i="13"/>
  <c r="R3" i="13" s="1"/>
  <c r="M39" i="13"/>
  <c r="R39" i="13" s="1"/>
  <c r="M41" i="13"/>
  <c r="R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K59" i="13" l="1"/>
  <c r="K60" i="13"/>
  <c r="F64" i="13"/>
  <c r="K64" i="13" s="1"/>
  <c r="F63" i="13"/>
  <c r="K63" i="13" s="1"/>
  <c r="F48" i="13"/>
  <c r="K48" i="13" s="1"/>
  <c r="F47" i="13"/>
  <c r="K47" i="13" s="1"/>
  <c r="F58" i="13"/>
  <c r="K58" i="13" s="1"/>
  <c r="F57" i="13"/>
  <c r="K57" i="13" s="1"/>
  <c r="F54" i="13"/>
  <c r="K54" i="13" s="1"/>
  <c r="F53" i="13"/>
  <c r="K53" i="13" s="1"/>
  <c r="F52" i="13"/>
  <c r="K52" i="13" s="1"/>
  <c r="F51" i="13"/>
  <c r="K51" i="13" s="1"/>
  <c r="F56" i="13"/>
  <c r="K56" i="13" s="1"/>
  <c r="F55" i="13"/>
  <c r="K55" i="13" s="1"/>
  <c r="F46" i="13"/>
  <c r="K46" i="13" s="1"/>
  <c r="F45" i="13"/>
  <c r="K45" i="13" s="1"/>
  <c r="F50" i="13"/>
  <c r="K50" i="13" s="1"/>
  <c r="F49" i="13"/>
  <c r="K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A67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<sst xmlns="http://schemas.openxmlformats.org/spreadsheetml/2006/main" count="1537" uniqueCount="187">
  <si>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</si>
  <si>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</si>
  <si>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</si>
  <si>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</si>
  <si>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</si>
  <si>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</si>
  <si>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</si>
  <si>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</si>
  <si>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</si>
  <si>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</si>
  <si>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</si>
  <si>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</si>
  <si>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</si>
  <si>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</si>
  <si>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</si>
  <si>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</si>
  <si>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</si>
  <si>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</si>
  <si>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</si>
  <si>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</si>
  <si>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</si>
  <si>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</si>
  <si>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</si>
  <si>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</si>
  <si>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</si>
  <si>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</si>
  <si>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</si>
  <si>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</si>
  <si>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</si>
  <si>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</si>
  <si>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</si>
  <si>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</si>
  <si>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</si>
  <si>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</si>
  <si>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</si>
  <si>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</si>
  <si>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</si>
  <si>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</si>
  <si>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</si>
  <si>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</si>
  <si>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</si>
  <si>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</si>
  <si>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</si>
  <si>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</si>
  <si>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</si>
  <si>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</si>
  <si>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</si>
  <si>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</si>
  <si>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</si>
  <si>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</si>
  <si>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</si>
  <si>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</si>
  <si>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</si>
  <si>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</si>
  <si>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</si>
  <si>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</si>
  <si>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</si>
  <si>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</si>
  <si>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</si>
  <si>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</si>
  <si>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</si>
  <si>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</si>
  <si>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</si>
  <si>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</si>
  <si>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</si>
  <si>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</si>
  <si>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</si>
  <si>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</si>
  <si>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</si>
  <si>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</si>
  <si>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</si>
  <si>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</si>
  <si>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</si>
  <si>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</si>
  <si>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</si>
  <si>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</si>
  <si>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</si>
  <si>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</si>
  <si>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</si>
  <si>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</si>
  <si>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</si>
  <si>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</si>
  <si>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</si>
  <si>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</si>
  <si>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</si>
  <si>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</si>
  <si>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</si>
  <si>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</si>
  <si>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</si>
  <si>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</si>
  <si>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</si>
  <si>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</si>
  <si>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</si>
  <si>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</si>
  <si>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</si>
  <si>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</si>
  <si>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</si>
  <si>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</si>
  <si>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</si>
  <si>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</si>
  <si>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</si>
  <si>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</si>
  <si>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</si>
  <si>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</si>
  <si>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</si>
  <si>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</si>
  <si>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</si>
  <si>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</si>
  <si>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</si>
  <si>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</si>
  <si>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</si>
  <si>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</si>
  <si>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</si>
  <si>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</si>
  <si>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</si>
  <si>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</si>
  <si>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</si>
  <si>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</si>
  <si>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</si>
  <si>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</si>
  <si>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</si>
  <si>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</si>
  <si>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</si>
  <si>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</si>
  <si>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</si>
  <si>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</si>
  <si>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</si>
  <si>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</si>
  <si>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</si>
  <si>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</si>
  <si>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</si>
  <si>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</si>
  <si>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</si>
  <si>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</si>
  <si>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</si>
  <si>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</si>
  <si>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</si>
  <si>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</si>
  <si>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</si>
  <si>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</si>
  <si>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</si>
  <si>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</si>
  <si>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</si>
  <si>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</si>
  <si>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</si>
  <si>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</si>
  <si>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</si>
  <si>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</si>
  <si>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</si>
  <si>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</si>
  <si>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</si>
  <si>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</si>
  <si>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</si>
  <si>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</si>
  <si>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</si>
  <si>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</si>
  <si>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</si>
  <si>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</si>
  <si>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</si>
  <si>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</si>
  <si>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</si>
  <si>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</si>
  <si>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</si>
  <si>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</si>
  <si>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</si>
  <si>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</si>
  <si>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</si>
  <si>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</si>
  <si>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</si>
  <si>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</si>
  <si>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</si>
  <si>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</si>
  <si>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</si>
  <si>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</si>
  <si>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</si>
  <si>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</si>
  <si>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</si>
  <si>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</si>
  <si>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png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</si>
  <si>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</si>
  <si>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</si>
  <si>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</si>
  <si>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</si>
  <si>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</si>
  <si>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</si>
  <si>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</si>
  <si>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universal_layout_legend_pos_x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</si>
</sst>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199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198">
  <autoFilter ref="A1:O173" xr:uid="{22A90416-B904-4D3D-A6DB-EFCB9FD1EAED}"/>
  <tableColumns count="15">
    <tableColumn id="15" xr3:uid="{A06DA701-31D6-44A5-8655-82CAD7E3082B}" name="index" dataDxfId="197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96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95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94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93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92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91">
      <calculatedColumnFormula>IF(LEFT(table_1[[#This Row],[dsb_type]], 1) = "2", 50, 130)</calculatedColumnFormula>
    </tableColumn>
    <tableColumn id="14" xr3:uid="{DF3C46EA-690D-4E6A-99CF-BBC2B2F74AFF}" name="command_filter_nhej" dataDxfId="190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89">
  <autoFilter ref="A1:S41" xr:uid="{DE05925F-1FF6-4367-AF1E-BAECCA464E36}"/>
  <tableColumns count="19">
    <tableColumn id="1" xr3:uid="{C373869E-A92E-4B06-B8E5-C5A873420ED4}" name="index" dataDxfId="188"/>
    <tableColumn id="2" xr3:uid="{A28AAC50-FA09-494A-B052-8489F07A5A70}" name="ref" dataDxfId="187">
      <calculatedColumnFormula>OFFSET(table_1[ref], 4 * (table_2_1[[#This Row],[index]] - 1), 0, 1, 1)</calculatedColumnFormula>
    </tableColumn>
    <tableColumn id="18" xr3:uid="{07D57089-9737-4983-8884-C4ACCDCFF6CB}" name="control" dataDxfId="186">
      <calculatedColumnFormula>OFFSET(table_1[control], 4 * (table_2_1[[#This Row],[index]] - 1), 0, 1, 1)</calculatedColumnFormula>
    </tableColumn>
    <tableColumn id="19" xr3:uid="{C6423FEA-272F-48D3-BC6A-909FCA937DA9}" name="dsb_type" dataDxfId="185">
      <calculatedColumnFormula>OFFSET(table_1[dsb_type], 4 * (table_2_1[[#This Row],[index]] - 1), 0, 1, 1)</calculatedColumnFormula>
    </tableColumn>
    <tableColumn id="3" xr3:uid="{B8F61088-5FFA-4860-BF4E-1BFB301A31D9}" name="dsb_pos" dataDxfId="184">
      <calculatedColumnFormula>OFFSET(table_1[dsb_pos], 4 * (table_2_1[[#This Row],[index]] - 1), 0, 1, 1)</calculatedColumnFormula>
    </tableColumn>
    <tableColumn id="4" xr3:uid="{524D5B3D-BB20-420D-B7E9-93A7F77CA728}" name="cell" dataDxfId="183">
      <calculatedColumnFormula>OFFSET(table_1[cell], 4 * (table_2_1[[#This Row],[index]] - 1), 0, 1, 1)</calculatedColumnFormula>
    </tableColumn>
    <tableColumn id="5" xr3:uid="{CC918D20-5D79-4223-9717-2CA0EFFA213F}" name="strand" dataDxfId="182">
      <calculatedColumnFormula>OFFSET(table_1[strand], 4 * (table_2_1[[#This Row],[index]] - 1), 0, 1, 1)</calculatedColumnFormula>
    </tableColumn>
    <tableColumn id="6" xr3:uid="{B2851465-D533-4787-80C4-E844BB2ABB8C}" name="treatment" dataDxfId="181">
      <calculatedColumnFormula>OFFSET(table_1[treatment], 4 * (table_2_1[[#This Row],[index]] - 1), 0, 1, 1)</calculatedColumnFormula>
    </tableColumn>
    <tableColumn id="7" xr3:uid="{849BE448-7739-4815-A2C5-5843F62D83D7}" name="hguide" dataDxfId="180">
      <calculatedColumnFormula>OFFSET(table_1[hguide], 4 * (table_2_1[[#This Row],[index]] - 1), 0, 1, 1)</calculatedColumnFormula>
    </tableColumn>
    <tableColumn id="8" xr3:uid="{343716D9-C3A9-4F90-A58A-42B1B9C79EBF}" name="output_dir" dataDxfId="179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78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77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76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75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74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73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72"/>
    <tableColumn id="2" xr3:uid="{B00239B6-16E0-4472-B8C9-F25D625D21DD}" name="ref" dataDxfId="171">
      <calculatedColumnFormula>OFFSET(table_1[ref], table_2_2[[#This Row],[index]] +  var_2_nodsb_offset - 1, 0, 1, 1)</calculatedColumnFormula>
    </tableColumn>
    <tableColumn id="3" xr3:uid="{47FE94A7-C208-4138-B063-127D4AE215A0}" name="control" dataDxfId="170">
      <calculatedColumnFormula>OFFSET(table_1[control], table_2_2[[#This Row],[index]] +  var_2_nodsb_offset - 1, 0, 1, 1)</calculatedColumnFormula>
    </tableColumn>
    <tableColumn id="4" xr3:uid="{43B4F550-AB35-4206-AAAB-820BBA723DEA}" name="dsb_type" dataDxfId="169">
      <calculatedColumnFormula>OFFSET(table_1[dsb_type], table_2_2[[#This Row],[index]] +  var_2_nodsb_offset - 1, 0, 1, 1)</calculatedColumnFormula>
    </tableColumn>
    <tableColumn id="5" xr3:uid="{7233C674-8249-48C9-814C-599A94DF6097}" name="dsb_pos" dataDxfId="168">
      <calculatedColumnFormula>OFFSET(table_1[dsb_pos], table_2_2[[#This Row],[index]] +  var_2_nodsb_offset - 1, 0, 1, 1)</calculatedColumnFormula>
    </tableColumn>
    <tableColumn id="6" xr3:uid="{8FD419DF-3888-4BC8-ACF7-F31E7AB24754}" name="cell" dataDxfId="167">
      <calculatedColumnFormula>OFFSET(table_1[cell], table_2_2[[#This Row],[index]] +  var_2_nodsb_offset - 1, 0, 1, 1)</calculatedColumnFormula>
    </tableColumn>
    <tableColumn id="7" xr3:uid="{612FF909-1004-49E1-BC8F-F65A8C97EEFC}" name="strand" dataDxfId="166">
      <calculatedColumnFormula>OFFSET(table_1[strand], table_2_2[[#This Row],[index]] +  var_2_nodsb_offset - 1, 0, 1, 1)</calculatedColumnFormula>
    </tableColumn>
    <tableColumn id="8" xr3:uid="{C57AB4D7-F308-46D6-8F19-069619F8CF1B}" name="treatment" dataDxfId="165">
      <calculatedColumnFormula>OFFSET(table_1[treatment], table_2_2[[#This Row],[index]] +  var_2_nodsb_offset - 1, 0, 1, 1)</calculatedColumnFormula>
    </tableColumn>
    <tableColumn id="9" xr3:uid="{27DAC4C9-BDB2-4621-A4F1-0094D063284E}" name="hguide" dataDxfId="164">
      <calculatedColumnFormula>OFFSET(table_1[hguide], table_2_2[[#This Row],[index]] +  var_2_nodsb_offset - 1, 0, 1, 1)</calculatedColumnFormula>
    </tableColumn>
    <tableColumn id="10" xr3:uid="{E0E9E8C1-4E85-4EFB-8220-84140FBAAF8E}" name="output_dir" dataDxfId="163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62">
      <calculatedColumnFormula>OFFSET(table_1[file_out], table_2_2[[#This Row],[index]] +  var_2_nodsb_offset - 1, 0, 1, 1)</calculatedColumnFormula>
    </tableColumn>
    <tableColumn id="12" xr3:uid="{BB84920E-3487-4670-93ED-5671EACD3061}" name="total_reads" dataDxfId="161">
      <calculatedColumnFormula>OFFSET(table_1[total_reads], table_2_2[[#This Row],[index]] +  var_2_nodsb_offset - 1, 0, 1, 1)</calculatedColumnFormula>
    </tableColumn>
    <tableColumn id="13" xr3:uid="{0CE6DAF6-0C4C-4EC5-8FE5-9B3840A02412}" name="command" dataDxfId="160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59">
  <autoFilter ref="A1:N41" xr:uid="{5C7BFDB7-8825-4FA5-A5E3-550303D41F99}"/>
  <tableColumns count="14">
    <tableColumn id="25" xr3:uid="{93D2F09B-24D5-4FE1-BF34-C037E361889F}" name="index" dataDxfId="158"/>
    <tableColumn id="1" xr3:uid="{2F28DC66-449D-4F81-AA63-8F24B25F33D1}" name="dir" dataDxfId="157">
      <calculatedColumnFormula>OFFSET(table_2_1[output_dir], table_3_1[[#This Row],[index]] - 1, 0, 1, 1)</calculatedColumnFormula>
    </tableColumn>
    <tableColumn id="13" xr3:uid="{3DF6F698-1F9A-4B05-A310-657CCFCE9F66}" name="control" dataDxfId="156">
      <calculatedColumnFormula>OFFSET(table_2_1[control], table_3_1[[#This Row],[index]] - 1, 0, 1, 1)</calculatedColumnFormula>
    </tableColumn>
    <tableColumn id="2" xr3:uid="{362C2395-52F7-4A62-B7BA-2DD97ED5E6FB}" name="ref" dataDxfId="155">
      <calculatedColumnFormula>OFFSET(table_2_1[ref], table_3_1[[#This Row],[index]] - 1, 0, 1, 1)</calculatedColumnFormula>
    </tableColumn>
    <tableColumn id="3" xr3:uid="{5F0895D9-2EF2-4524-8BC7-15A33FE68636}" name="dsb_pos" dataDxfId="154">
      <calculatedColumnFormula>OFFSET(table_2_1[dsb_pos], table_3_1[[#This Row],[index]] - 1, 0, 1, 1)</calculatedColumnFormula>
    </tableColumn>
    <tableColumn id="4" xr3:uid="{C6D28829-46E6-4D97-8EA4-0AD12EF6CF10}" name="dsb_type" dataDxfId="153">
      <calculatedColumnFormula>OFFSET(table_2_1[dsb_type], table_3_1[[#This Row],[index]] - 1, 0, 1, 1)</calculatedColumnFormula>
    </tableColumn>
    <tableColumn id="12" xr3:uid="{E8B2E211-C273-4602-86F0-60EA4259B7A4}" name="dsb_type_command" dataDxfId="152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51">
      <calculatedColumnFormula>OFFSET(table_2_1[strand], table_3_1[[#This Row],[index]] - 1, 0, 1, 1)</calculatedColumnFormula>
    </tableColumn>
    <tableColumn id="6" xr3:uid="{3366AC40-6578-4797-B607-19265E7DBF5C}" name="hguide" dataDxfId="150">
      <calculatedColumnFormula>MID(OFFSET(table_2_1[hguide], table_3_1[[#This Row],[index]] - 1, 0, 1, 1), 3, 100)</calculatedColumnFormula>
    </tableColumn>
    <tableColumn id="7" xr3:uid="{554F4E79-98DE-474B-A5C8-D4B536772E95}" name="cell" dataDxfId="149">
      <calculatedColumnFormula>OFFSET(table_2_1[cell], table_3_1[[#This Row],[index]] - 1, 0, 1, 1)</calculatedColumnFormula>
    </tableColumn>
    <tableColumn id="8" xr3:uid="{32FC5061-DD85-4234-9ED8-FEAF6D9E3BC0}" name="treatment" dataDxfId="148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47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46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5">
  <autoFilter ref="A43:N55" xr:uid="{D5160C95-D2BA-47CB-B22B-E91EC7D3F498}"/>
  <tableColumns count="14">
    <tableColumn id="25" xr3:uid="{B2894846-EBB9-47DC-8DE1-7F1DA571A0B9}" name="index" dataDxfId="144"/>
    <tableColumn id="1" xr3:uid="{98269DFC-71F0-4066-B063-59597431C1C3}" name="dir" dataDxfId="143">
      <calculatedColumnFormula>OFFSET(table_2_2[output_dir], table_3_2[[#This Row],[index]] - 1, 0, 1, 1)</calculatedColumnFormula>
    </tableColumn>
    <tableColumn id="13" xr3:uid="{EB55B964-D8E2-4E0C-B7CF-07043E026664}" name="control" dataDxfId="142">
      <calculatedColumnFormula>OFFSET(table_2_2[control], table_3_2[[#This Row],[index]] - 1, 0, 1, 1)</calculatedColumnFormula>
    </tableColumn>
    <tableColumn id="2" xr3:uid="{7A83EC55-03CE-4608-92D6-6F1C53B539FE}" name="ref" dataDxfId="141">
      <calculatedColumnFormula>OFFSET(table_2_2[ref], table_3_2[[#This Row],[index]] - 1, 0, 1, 1)</calculatedColumnFormula>
    </tableColumn>
    <tableColumn id="3" xr3:uid="{13E984FC-9FD2-479F-AB4C-B74DDF5FD234}" name="dsb_pos" dataDxfId="140">
      <calculatedColumnFormula>OFFSET(table_2_2[dsb_pos], table_3_2[[#This Row],[index]] - 1, 0, 1, 1)</calculatedColumnFormula>
    </tableColumn>
    <tableColumn id="4" xr3:uid="{EF0F2447-2FA1-4517-A5CE-D8DDAAC8D3F2}" name="dsb_type" dataDxfId="139">
      <calculatedColumnFormula>OFFSET(table_2_2[dsb_type], table_3_2[[#This Row],[index]] - 1, 0, 1, 1)</calculatedColumnFormula>
    </tableColumn>
    <tableColumn id="12" xr3:uid="{A1849AE1-952B-42B5-99EE-20BD2E4C5A6A}" name="dsb_type_command" dataDxfId="138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37">
      <calculatedColumnFormula>OFFSET(table_2_2[strand], table_3_2[[#This Row],[index]] - 1, 0, 1, 1)</calculatedColumnFormula>
    </tableColumn>
    <tableColumn id="6" xr3:uid="{0ABF747E-328F-4A80-85AA-4AF871C860C1}" name="hguide" dataDxfId="136">
      <calculatedColumnFormula>MID(OFFSET(table_2_2[hguide], table_3_2[[#This Row],[index]] - 1, 0, 1, 1), 3, 100)</calculatedColumnFormula>
    </tableColumn>
    <tableColumn id="7" xr3:uid="{29D6C48B-05B8-42C6-88A9-0939BC454FE0}" name="cell" dataDxfId="135">
      <calculatedColumnFormula>OFFSET(table_2_2[cell], table_3_2[[#This Row],[index]] - 1, 0, 1, 1)</calculatedColumnFormula>
    </tableColumn>
    <tableColumn id="8" xr3:uid="{BD269EBE-94A9-4B57-B984-C7566AC259DE}" name="treatment" dataDxfId="134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3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2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31">
  <autoFilter ref="A1:K17" xr:uid="{3ADBC687-3D92-491E-B36B-6CC1BB3B3380}"/>
  <tableColumns count="11">
    <tableColumn id="1" xr3:uid="{B7EC223D-BA24-48F1-9EE3-DC56DEFDE4C2}" name="index" dataDxfId="130"/>
    <tableColumn id="7" xr3:uid="{D9F1ADDA-18A2-4F81-862D-6B0F786079FF}" name="control" dataDxfId="129">
      <calculatedColumnFormula>OFFSET(table_3_1[control], 3 * QUOTIENT(table_4_1[[#This Row],[index]] - 1, 2), 0, 1, 1)</calculatedColumnFormula>
    </tableColumn>
    <tableColumn id="8" xr3:uid="{0EA5A81F-6EA1-4256-9717-03273165F7BF}" name="treatment_1" dataDxfId="128">
      <calculatedColumnFormula>OFFSET(table_3_1[treatment], 3 * QUOTIENT(table_4_1[[#This Row],[index]] - 1, 2), 0, 1, 1)</calculatedColumnFormula>
    </tableColumn>
    <tableColumn id="2" xr3:uid="{5F6D005A-96D8-4801-93E2-101BAE551BA8}" name="dir_1" dataDxfId="127">
      <calculatedColumnFormula>OFFSET(table_3_1[dir], 3 * QUOTIENT(table_4_1[[#This Row],[index]] - 1, 2), 0, 1, 1)</calculatedColumnFormula>
    </tableColumn>
    <tableColumn id="9" xr3:uid="{C21D1AF7-7ABE-4181-AA2A-42227869A8DD}" name="treatment_2" dataDxfId="126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25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24">
      <calculatedColumnFormula>_xlfn.CONCAT(table_4_1[[#This Row],[treatment_1]], "_", table_4_1[[#This Row],[treatment_2]])</calculatedColumnFormula>
    </tableColumn>
    <tableColumn id="4" xr3:uid="{519A6397-7A3C-4009-B8B9-A71C0B3A591B}" name="dir_out" dataDxfId="123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22">
      <calculatedColumnFormula>subst_type</calculatedColumnFormula>
    </tableColumn>
    <tableColumn id="6" xr3:uid="{BC9117A0-CB6F-4D3C-A0E4-BF8395854D9A}" name="command_main_data_combined" dataDxfId="121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20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19">
  <autoFilter ref="A20:K22" xr:uid="{44E39C67-02E4-4910-8670-BA7FFCEEEAF8}"/>
  <tableColumns count="11">
    <tableColumn id="1" xr3:uid="{7F5A3A15-751D-407C-A035-61B2605E693F}" name="index" dataDxfId="118"/>
    <tableColumn id="7" xr3:uid="{45863AB0-FD32-49FE-B4BF-F8EE865F7604}" name="control" dataDxfId="117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6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15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14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13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12">
      <calculatedColumnFormula>_xlfn.CONCAT(table_4_2[[#This Row],[treatment_1]], "_", table_4_2[[#This Row],[treatment_2]])</calculatedColumnFormula>
    </tableColumn>
    <tableColumn id="4" xr3:uid="{AE1A14DC-D0C9-4818-B8CC-09A571E73BC2}" name="dir_out" dataDxfId="111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10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09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08">
  <autoFilter ref="A25:K33" xr:uid="{7D35E6FC-E7CD-464B-90E4-DB03DC258109}"/>
  <tableColumns count="11">
    <tableColumn id="1" xr3:uid="{33AF3495-7432-4F03-9832-525A370EADEC}" name="index" dataDxfId="107"/>
    <tableColumn id="7" xr3:uid="{3D66515C-5022-4D48-A834-4320DA4E73F6}" name="control" dataDxfId="106">
      <calculatedColumnFormula>OFFSET(table_3_2[control], 3 * QUOTIENT(table_4_3[[#This Row],[index]] - 1, 2), 0, 1, 1)</calculatedColumnFormula>
    </tableColumn>
    <tableColumn id="8" xr3:uid="{294B17A9-F0F9-42CA-8342-55C00648E3A5}" name="treatment_1" dataDxfId="105">
      <calculatedColumnFormula>OFFSET(table_3_2[treatment], 3 * QUOTIENT(table_4_3[[#This Row],[index]] - 1, 2), 0, 1, 1)</calculatedColumnFormula>
    </tableColumn>
    <tableColumn id="2" xr3:uid="{E13C38CF-C105-4AB5-8602-7D32E688C737}" name="dir_1" dataDxfId="104">
      <calculatedColumnFormula>OFFSET(table_3_2[dir], 3 * QUOTIENT(table_4_3[[#This Row],[index]] - 1, 2), 0, 1, 1)</calculatedColumnFormula>
    </tableColumn>
    <tableColumn id="9" xr3:uid="{15B3CC7F-2A3C-4026-8417-A9DD21E4F004}" name="treatment_2" dataDxfId="103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2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01">
      <calculatedColumnFormula>_xlfn.CONCAT(table_4_3[[#This Row],[treatment_1]], "_", table_4_3[[#This Row],[treatment_2]])</calculatedColumnFormula>
    </tableColumn>
    <tableColumn id="4" xr3:uid="{77F1D6F0-DE95-4E63-9E7E-D3CA3CF85F37}" name="dir_out" dataDxfId="100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99">
      <calculatedColumnFormula>subst_type</calculatedColumnFormula>
    </tableColumn>
    <tableColumn id="6" xr3:uid="{9434BF8B-81C5-43DF-BCB7-FA7146BF2FE8}" name="command_main_data_combined" dataDxfId="98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97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96">
  <autoFilter ref="A1:M41" xr:uid="{73BF8355-0AB0-4422-8F65-2A32E222946E}"/>
  <tableColumns count="13">
    <tableColumn id="25" xr3:uid="{43F57146-0E56-46F3-A0E3-717A41010F4A}" name="index" dataDxfId="95"/>
    <tableColumn id="1" xr3:uid="{B0B3F6B0-7577-49AC-B865-1E873B4DC53C}" name="dir" dataDxfId="94">
      <calculatedColumnFormula>table_3_1[[#This Row],[dir]]</calculatedColumnFormula>
    </tableColumn>
    <tableColumn id="13" xr3:uid="{D04F356F-9288-416D-ACDA-6BFE128B70D7}" name="control" dataDxfId="93">
      <calculatedColumnFormula>table_3_1[[#This Row],[control]]</calculatedColumnFormula>
    </tableColumn>
    <tableColumn id="2" xr3:uid="{9C168B22-F534-40D4-947C-918239C33FD9}" name="ref" dataDxfId="92">
      <calculatedColumnFormula>table_3_1[[#This Row],[ref]]</calculatedColumnFormula>
    </tableColumn>
    <tableColumn id="3" xr3:uid="{6F64477B-0C66-4251-9156-22307A6D70A0}" name="dsb_pos" dataDxfId="91">
      <calculatedColumnFormula>table_3_1[[#This Row],[dsb_pos]]</calculatedColumnFormula>
    </tableColumn>
    <tableColumn id="4" xr3:uid="{D037F4F2-543F-4D7D-AB36-0B253FD61B0D}" name="dsb_type" dataDxfId="90">
      <calculatedColumnFormula>table_3_1[[#This Row],[dsb_type]]</calculatedColumnFormula>
    </tableColumn>
    <tableColumn id="12" xr3:uid="{407AC5E6-13CB-409A-8E78-64B8CC121882}" name="dsb_type_command" dataDxfId="89">
      <calculatedColumnFormula>table_3_1[[#This Row],[dsb_type_command]]</calculatedColumnFormula>
    </tableColumn>
    <tableColumn id="5" xr3:uid="{1A24C844-2A10-4394-818F-0C25A569B414}" name="strand" dataDxfId="88">
      <calculatedColumnFormula>table_3_1[[#This Row],[strand]]</calculatedColumnFormula>
    </tableColumn>
    <tableColumn id="6" xr3:uid="{4F0A02F9-5555-489E-BA41-E3CBF81D1114}" name="hguide" dataDxfId="87">
      <calculatedColumnFormula>table_3_1[[#This Row],[hguide]]</calculatedColumnFormula>
    </tableColumn>
    <tableColumn id="7" xr3:uid="{FAE741F2-7C1B-41F2-8875-9F7A2EF40A54}" name="cell" dataDxfId="86">
      <calculatedColumnFormula>table_3_1[[#This Row],[cell]]</calculatedColumnFormula>
    </tableColumn>
    <tableColumn id="8" xr3:uid="{FE3ED128-2534-43D1-9244-11AB1FB57650}" name="treatment" dataDxfId="85">
      <calculatedColumnFormula>table_3_1[[#This Row],[treatment]]</calculatedColumnFormula>
    </tableColumn>
    <tableColumn id="9" xr3:uid="{65ACBC9C-0EC8-4074-B310-05F4B70BFAD5}" name="subst_type" dataDxfId="84">
      <calculatedColumnFormula>"with"</calculatedColumnFormula>
    </tableColumn>
    <tableColumn id="10" xr3:uid="{F80F6FB9-4F35-4819-8285-D77131C6EFCE}" name="command" dataDxfId="83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82">
      <calculatedColumnFormula>table_3_2[[#This Row],[dir]]</calculatedColumnFormula>
    </tableColumn>
    <tableColumn id="3" xr3:uid="{483E3D73-4059-4B65-84EC-5DC4E7008F35}" name="control" dataDxfId="81">
      <calculatedColumnFormula>table_3_2[[#This Row],[control]]</calculatedColumnFormula>
    </tableColumn>
    <tableColumn id="4" xr3:uid="{5859A8DB-4C52-4451-BBB6-C6BEBF497540}" name="ref" dataDxfId="80">
      <calculatedColumnFormula>table_3_2[[#This Row],[ref]]</calculatedColumnFormula>
    </tableColumn>
    <tableColumn id="5" xr3:uid="{06FC4099-C18C-436C-B1E6-9739B71C7F22}" name="dsb_pos" dataDxfId="79">
      <calculatedColumnFormula>table_3_2[[#This Row],[dsb_pos]]</calculatedColumnFormula>
    </tableColumn>
    <tableColumn id="6" xr3:uid="{8F043A8E-C5E7-4596-AE13-3E495C6DB33E}" name="dsb_type" dataDxfId="78">
      <calculatedColumnFormula>table_3_2[[#This Row],[dsb_type]]</calculatedColumnFormula>
    </tableColumn>
    <tableColumn id="7" xr3:uid="{E2DB136E-6FA9-4095-8B91-F094974333AF}" name="dsb_type_command" dataDxfId="77">
      <calculatedColumnFormula>table_3_2[[#This Row],[dsb_type_command]]</calculatedColumnFormula>
    </tableColumn>
    <tableColumn id="8" xr3:uid="{55CDC54E-3E43-4365-B1C9-5359F747A157}" name="strand" dataDxfId="76">
      <calculatedColumnFormula>table_3_2[[#This Row],[strand]]</calculatedColumnFormula>
    </tableColumn>
    <tableColumn id="9" xr3:uid="{056BD8A0-CC40-4C61-9F22-EE7382045F66}" name="hguide" dataDxfId="75">
      <calculatedColumnFormula>table_3_2[[#This Row],[hguide]]</calculatedColumnFormula>
    </tableColumn>
    <tableColumn id="10" xr3:uid="{489E156D-888A-4DDC-BB23-A4721D588249}" name="cell" dataDxfId="74">
      <calculatedColumnFormula>table_3_2[[#This Row],[cell]]</calculatedColumnFormula>
    </tableColumn>
    <tableColumn id="11" xr3:uid="{0F1B5F9E-B10D-4258-9052-90BCDC89F0B0}" name="treatment" dataDxfId="73">
      <calculatedColumnFormula>table_3_2[[#This Row],[treatment]]</calculatedColumnFormula>
    </tableColumn>
    <tableColumn id="12" xr3:uid="{A2723EF6-80E8-4D8D-A6DC-7556C1996222}" name="subst_type" dataDxfId="72">
      <calculatedColumnFormula>"with"</calculatedColumnFormula>
    </tableColumn>
    <tableColumn id="13" xr3:uid="{02531CCA-6CDE-42BA-80E3-31C0F97A3546}" name="command" dataDxfId="71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70">
  <autoFilter ref="A3:I4" xr:uid="{C8C4C06E-000E-41C5-BD07-871BB3291C48}"/>
  <tableColumns count="9">
    <tableColumn id="25" xr3:uid="{D7EEB429-5A34-4903-8247-E1BD5C0098AE}" name="index" dataDxfId="69"/>
    <tableColumn id="18" xr3:uid="{BACD6182-9E09-4A02-A171-8DFCB7543380}" name="dir" dataDxfId="68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67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66">
      <calculatedColumnFormula>OFFSET(table_3_1[control], 6 * (table_6_3[[#This Row],[index]] - 1), 0, 1, 1)</calculatedColumnFormula>
    </tableColumn>
    <tableColumn id="4" xr3:uid="{8E20D9FC-49B1-428A-AC5E-AEDADB1473AC}" name="dsb_type" dataDxfId="65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64">
      <calculatedColumnFormula>subst_type</calculatedColumnFormula>
    </tableColumn>
    <tableColumn id="19" xr3:uid="{E4089767-2E77-4296-9392-7BCD64E1E62D}" name="dir_out" dataDxfId="63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62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61">
  <autoFilter ref="A7:I9" xr:uid="{43CAA14F-D870-4D8C-8372-DFAF0C2B719D}"/>
  <tableColumns count="9">
    <tableColumn id="25" xr3:uid="{4FA5A2E4-C9F7-4673-98E1-BCCE618B100D}" name="index" dataDxfId="60"/>
    <tableColumn id="18" xr3:uid="{155653FE-38BD-4542-A5AE-2B40B0FD52C7}" name="dir" dataDxfId="59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58">
      <calculatedColumnFormula>IF(table_6_4[[#This Row],[hguide]]="A",NA(), IF(var_6_layout = "universal", "1 1 1 1 1 1", NA()))</calculatedColumnFormula>
    </tableColumn>
    <tableColumn id="13" xr3:uid="{9EA58FA8-5496-4600-905A-95909513339B}" name="control" dataDxfId="57">
      <calculatedColumnFormula>OFFSET(table_3_1[control], 6 * (table_6_4[[#This Row],[index]] - 1), 0, 1, 1)</calculatedColumnFormula>
    </tableColumn>
    <tableColumn id="4" xr3:uid="{46390A5F-98AD-4211-85B4-A4DD8E31C40C}" name="dsb_type" dataDxfId="56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55">
      <calculatedColumnFormula>subst_type</calculatedColumnFormula>
    </tableColumn>
    <tableColumn id="19" xr3:uid="{CFCDDB26-095C-4395-82E2-37B45B0CDEAD}" name="dir_out" dataDxfId="54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53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52" headerRowBorderDxfId="51" tableBorderDxfId="50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49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48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47">
      <calculatedColumnFormula>OFFSET(table_3_1[control], var_6_anti_offset + 4 * (table_6_5[[#This Row],[index]] - 1), 0, 1, 1)</calculatedColumnFormula>
    </tableColumn>
    <tableColumn id="5" xr3:uid="{FA9180EA-3AA0-451A-ACAC-78776C7CB75D}" name="dsb_type" dataDxfId="46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45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44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43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R42" totalsRowShown="0" headerRowDxfId="42">
  <autoFilter ref="A2:R42" xr:uid="{73BF8355-0AB0-4422-8F65-2A32E222946E}"/>
  <tableColumns count="18">
    <tableColumn id="25" xr3:uid="{C323C376-24D3-4404-9E0F-6E9361862271}" name="index" dataDxfId="41"/>
    <tableColumn id="1" xr3:uid="{AC070029-7A36-442E-A851-71CD7EB80F28}" name="dir" dataDxfId="40">
      <calculatedColumnFormula>OFFSET(table_3_1[[dir]:[dir]], table_7_1[[#This Row],[index]] - 1, 0, 1, 1)</calculatedColumnFormula>
    </tableColumn>
    <tableColumn id="13" xr3:uid="{6A4B6748-6DA2-44B2-95C1-9C2BF9C21AC6}" name="control" dataDxfId="39">
      <calculatedColumnFormula>OFFSET(table_3_1[[control]:[control]], table_7_1[[#This Row],[index]] - 1, 0, 1, 1)</calculatedColumnFormula>
    </tableColumn>
    <tableColumn id="2" xr3:uid="{46183BCF-754C-4289-9E28-8DB2FB5F3E2E}" name="ref" dataDxfId="38">
      <calculatedColumnFormula>OFFSET(table_3_1[[ref]:[ref]], table_7_1[[#This Row],[index]] - 1, 0, 1, 1)</calculatedColumnFormula>
    </tableColumn>
    <tableColumn id="3" xr3:uid="{01CE35D5-BD5A-4DBE-911A-523BA86E9558}" name="dsb_pos" dataDxfId="37">
      <calculatedColumnFormula>OFFSET(table_3_1[[dsb_pos]:[dsb_pos]], table_7_1[[#This Row],[index]] - 1, 0, 1, 1)</calculatedColumnFormula>
    </tableColumn>
    <tableColumn id="4" xr3:uid="{0171B01F-9599-42EC-9AD8-75EE9608FE15}" name="dsb_type" dataDxfId="36">
      <calculatedColumnFormula>OFFSET(table_3_1[[dsb_type]:[dsb_type]], table_7_1[[#This Row],[index]] - 1, 0, 1, 1)</calculatedColumnFormula>
    </tableColumn>
    <tableColumn id="12" xr3:uid="{2D9967F2-F905-4DDC-BC13-BE494C96FD78}" name="dsb_type_command" dataDxfId="35">
      <calculatedColumnFormula>OFFSET(table_3_1[[dsb_type_command]:[dsb_type_command]], table_7_1[[#This Row],[index]] - 1, 0, 1, 1)</calculatedColumnFormula>
    </tableColumn>
    <tableColumn id="5" xr3:uid="{B8E237AE-E973-40A0-86E3-7BF5DEC7FC87}" name="strand" dataDxfId="34">
      <calculatedColumnFormula>OFFSET(table_3_1[[strand]:[strand]], table_7_1[[#This Row],[index]] - 1, 0, 1, 1)</calculatedColumnFormula>
    </tableColumn>
    <tableColumn id="6" xr3:uid="{647E20CB-AEBC-4627-AE45-391FD9784E21}" name="hguide" dataDxfId="33">
      <calculatedColumnFormula>OFFSET(table_3_1[[hguide]:[hguide]], table_7_1[[#This Row],[index]] - 1, 0, 1, 1)</calculatedColumnFormula>
    </tableColumn>
    <tableColumn id="7" xr3:uid="{EAED7BDD-3E55-428C-8CC0-D27D2F2EF394}" name="cell" dataDxfId="32">
      <calculatedColumnFormula>OFFSET(table_3_1[[cell]:[cell]], table_7_1[[#This Row],[index]] - 1, 0, 1, 1)</calculatedColumnFormula>
    </tableColumn>
    <tableColumn id="8" xr3:uid="{8D720D5E-95C1-4847-85D5-656085769184}" name="treatment" dataDxfId="31">
      <calculatedColumnFormula>OFFSET(table_3_1[[treatment]:[treatment]], table_7_1[[#This Row],[index]] - 1, 0, 1, 1)</calculatedColumnFormula>
    </tableColumn>
    <tableColumn id="9" xr3:uid="{D6F4320B-CD2D-4288-B9EC-64E8C7BA2DDE}" name="subst_type" dataDxfId="30">
      <calculatedColumnFormula>"without"</calculatedColumnFormula>
    </tableColumn>
    <tableColumn id="14" xr3:uid="{C107BDC5-6E3A-4EAC-9D60-3D3C790CFE24}" name="common_layout_dir" dataDxfId="29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28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15" xr3:uid="{0D90823C-DABB-4D5B-952B-ECA267C2D98A}" name="range_args" dataDxfId="27">
      <calculatedColumnFormula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calculatedColumnFormula>
    </tableColumn>
    <tableColumn id="17" xr3:uid="{891739FF-B093-4EE5-A0A2-20948C58CB96}" name="universal_layout_legend_pos_x" dataDxfId="26">
      <calculatedColumnFormula>IF(var_7_layout="universal", IF(table_7_1[[#This Row],[hguide]]="AB", 12, IF(table_7_1[[#This Row],[hguide]]="A", 12, IF(table_7_1[[#This Row],[hguide]]="B", 12, IF(table_7_1[[#This Row],[hguide]]="CD", 12, NA())))), NA())</calculatedColumnFormula>
    </tableColumn>
    <tableColumn id="16" xr3:uid="{680D5200-6ABF-4323-82E5-C6AF5DA257FD}" name="output_dir" dataDxfId="25">
      <calculatedColumnFormula>_xlfn.CONCAT(graphs, "/", var_7_layout, "/individual/", var_7_ext)</calculatedColumnFormula>
    </tableColumn>
    <tableColumn id="10" xr3:uid="{927D810C-70D6-4266-8FCE-04D49787D147}" name="command" dataDxfId="24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K60" totalsRowShown="0" headerRowDxfId="23">
  <autoFilter ref="A44:K60" xr:uid="{E155FABF-AFCB-4399-AD96-6241BA80EFED}"/>
  <tableColumns count="11">
    <tableColumn id="1" xr3:uid="{B2B7DB73-4221-4AF0-A850-325F3752E3E0}" name="index" dataDxfId="22"/>
    <tableColumn id="4" xr3:uid="{7CBFD0EC-49AE-431E-A905-A56D19FE8F5B}" name="dir" dataDxfId="21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0">
      <calculatedColumnFormula>OFFSET(table_7_1[[strand]:[strand]], 3 * QUOTIENT(table_7_2[[#This Row],[index]] - 1, 2), 0, 1, 1)</calculatedColumnFormula>
    </tableColumn>
    <tableColumn id="5" xr3:uid="{E7E8C40B-8285-4EE4-A61D-1F147432D708}" name="hguide" dataDxfId="19">
      <calculatedColumnFormula>OFFSET(table_7_1[[hguide]:[hguide]], 3 * QUOTIENT(table_7_2[[#This Row],[index]] - 1, 2), 0, 1, 1)</calculatedColumnFormula>
    </tableColumn>
    <tableColumn id="7" xr3:uid="{64B9691C-2BDA-4EE7-B149-7349BFA40A22}" name="dsb_type" dataDxfId="18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17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16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15">
      <calculatedColumnFormula>OFFSET(table_7_1[[range_args]:[range_args]], 3 * QUOTIENT(table_7_2[[#This Row],[index]] - 1, 2), 0, 1, 1)</calculatedColumnFormula>
    </tableColumn>
    <tableColumn id="11" xr3:uid="{E157268B-09A6-4B13-AD6D-24B6BD4C0B56}" name="universal_layout_legend_pos_x" dataDxfId="14">
      <calculatedColumnFormula>OFFSET(table_7_1[[universal_layout_legend_pos_x]:[universal_layout_legend_pos_x]], 3 * QUOTIENT(table_7_2[[#This Row],[index]] - 1, 2), 0, 1, 1)</calculatedColumnFormula>
    </tableColumn>
    <tableColumn id="10" xr3:uid="{28F0CC58-CEE1-4245-A4B6-361813C46856}" name="output_dir" dataDxfId="13">
      <calculatedColumnFormula>_xlfn.CONCAT(graphs, "/", var_7_layout, "/combined/", var_7_ext)</calculatedColumnFormula>
    </tableColumn>
    <tableColumn id="6" xr3:uid="{FEA012AC-7DC4-4D11-9B59-A05887E08F6E}" name="command" dataDxfId="12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K64" totalsRowShown="0" headerRowDxfId="11">
  <autoFilter ref="A62:K64" xr:uid="{BE9A0328-D472-47BB-96EE-6A945E4CAD3B}"/>
  <tableColumns count="11">
    <tableColumn id="1" xr3:uid="{E718984E-FC22-4321-9162-791892D20032}" name="index" dataDxfId="10"/>
    <tableColumn id="4" xr3:uid="{A71ABC91-B291-4CD9-A2A1-F6CA41CEE59E}" name="dir" dataDxfId="9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8">
      <calculatedColumnFormula>OFFSET(table_7_1[[strand]:[strand]], 37 + 2 * QUOTIENT(table_7_3[[#This Row],[index]] - 1, 1), 0, 1, 1)</calculatedColumnFormula>
    </tableColumn>
    <tableColumn id="5" xr3:uid="{B8ABFFB9-C4F5-4866-8F37-B49F31C44F20}" name="hguide" dataDxfId="7">
      <calculatedColumnFormula>OFFSET(table_7_1[[hguide]:[hguide]], 37 + 2 * QUOTIENT(table_7_3[[#This Row],[index]] - 1, 1), 0, 1, 1)</calculatedColumnFormula>
    </tableColumn>
    <tableColumn id="7" xr3:uid="{3835BF64-C6A9-440B-96F5-A2332AB91438}" name="dsb_type" dataDxfId="6">
      <calculatedColumnFormula>OFFSET(table_7_1[[dsb_type]:[dsb_type]], 37 + 2 * QUOTIENT(table_7_3[[#This Row],[index]] - 1, 1), 0, 1, 1)</calculatedColumnFormula>
    </tableColumn>
    <tableColumn id="2" xr3:uid="{C07D080E-B5A2-43FC-84BA-BCBD008F3B26}" name="common_layout_dir" dataDxfId="5">
      <calculatedColumnFormula>OFFSET(table_7_1[[common_layout_dir]:[common_layout_dir]], 37 + 2 * QUOTIENT(table_7_3[[#This Row],[index]] - 1, 1), 0, 1, 1)</calculatedColumnFormula>
    </tableColumn>
    <tableColumn id="8" xr3:uid="{6E360CD4-3BFD-4CC3-A93F-137C46B62651}" name="reverse_complement" dataDxfId="4">
      <calculatedColumnFormula>OFFSET(table_7_1[[reverse_complement]:[reverse_complement]], 37 + 2 * QUOTIENT(table_7_3[[#This Row],[index]] - 1, 1), 0, 1, 1)</calculatedColumnFormula>
    </tableColumn>
    <tableColumn id="9" xr3:uid="{A1862EF0-F072-4796-964D-7EDA8C8787B0}" name="range_args" dataDxfId="3">
      <calculatedColumnFormula>OFFSET(table_7_1[[range_args]:[range_args]], 37 + 2 * QUOTIENT(table_7_3[[#This Row],[index]] - 1, 1), 0, 1, 1)</calculatedColumnFormula>
    </tableColumn>
    <tableColumn id="11" xr3:uid="{312C98E0-05A4-4DD6-86F6-6BFBF9058DC2}" name="universal_layout_legend_pos_x" dataDxfId="2">
      <calculatedColumnFormula>OFFSET(table_7_1[[universal_layout_legend_pos_x]:[universal_layout_legend_pos_x]], 37 + 2 * QUOTIENT(table_7_3[[#This Row],[index]] - 1, 1), 0, 1, 1)</calculatedColumnFormula>
    </tableColumn>
    <tableColumn id="10" xr3:uid="{28284CC2-E402-4A85-83F5-4FC36722329E}" name="output_dir" dataDxfId="1">
      <calculatedColumnFormula>_xlfn.CONCAT(graphs, "/", var_7_layout, "/combined/", var_7_ext)</calculatedColumnFormula>
    </tableColumn>
    <tableColumn id="6" xr3:uid="{D5ADEB9F-0405-4E9D-BDA9-7ECD31E23490}" name="command" dataDxfId="0">
      <calculatedColumnFormula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168</v>
      </c>
    </row>
    <row r="6" spans="1:2" x14ac:dyDescent="0.25">
      <c r="A6" t="s">
        <v>173</v>
      </c>
    </row>
    <row r="7" spans="1:2" x14ac:dyDescent="0.25">
      <c r="A7" t="s">
        <v>174</v>
      </c>
    </row>
    <row r="8" spans="1:2" x14ac:dyDescent="0.25">
      <c r="A8" t="s">
        <v>171</v>
      </c>
    </row>
    <row r="9" spans="1:2" x14ac:dyDescent="0.25">
      <c r="A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170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topLeftCell="B1" workbookViewId="0">
      <selection activeCell="M98" sqref="M98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1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169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169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A7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165</v>
      </c>
      <c r="D1" s="1" t="s">
        <v>109</v>
      </c>
      <c r="E1" s="1" t="s">
        <v>166</v>
      </c>
      <c r="F1" s="1" t="s">
        <v>110</v>
      </c>
      <c r="G1" s="1" t="s">
        <v>167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165</v>
      </c>
      <c r="D20" s="1" t="s">
        <v>109</v>
      </c>
      <c r="E20" s="1" t="s">
        <v>166</v>
      </c>
      <c r="F20" s="1" t="s">
        <v>110</v>
      </c>
      <c r="G20" s="1" t="s">
        <v>167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165</v>
      </c>
      <c r="D25" s="1" t="s">
        <v>109</v>
      </c>
      <c r="E25" s="1" t="s">
        <v>166</v>
      </c>
      <c r="F25" s="1" t="s">
        <v>110</v>
      </c>
      <c r="G25" s="1" t="s">
        <v>167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8"/>
  <sheetViews>
    <sheetView workbookViewId="0">
      <selection activeCell="A58" sqref="A5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169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169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  <row r="57" spans="1:13" x14ac:dyDescent="0.25">
      <c r="A57" s="1" t="s">
        <v>179</v>
      </c>
    </row>
    <row r="58" spans="1:13" x14ac:dyDescent="0.25">
      <c r="A58" t="str">
        <f ca="1">_xlfn.TEXTJOIN(CHAR(10), TRUE, M2:M41,M44:M55)</f>
        <v>python 2_graph_processing/make_histogram_3d.py -i libraries_4/WT_sgAB_R1_sense -o plots/histogram_3d/
python 2_graph_processing/make_histogram_3d.py -i libraries_4/WT_sgAB_R1_branch -o plots/histogram_3d/
python 2_graph_processing/make_histogram_3d.py -i libraries_4/WT_sgAB_R1_cmv -o plots/histogram_3d/
python 2_graph_processing/make_histogram_3d.py -i libraries_4/KO_sgAB_R1_sense -o plots/histogram_3d/
python 2_graph_processing/make_histogram_3d.py -i libraries_4/KO_sgAB_R1_branch -o plots/histogram_3d/
python 2_graph_processing/make_histogram_3d.py -i libraries_4/KO_sgAB_R1_cmv -o plots/histogram_3d/
python 2_graph_processing/make_histogram_3d.py -i libraries_4/WT_sgAB_R2_sense -o plots/histogram_3d/
python 2_graph_processing/make_histogram_3d.py -i libraries_4/WT_sgAB_R2_branch -o plots/histogram_3d/
python 2_graph_processing/make_histogram_3d.py -i libraries_4/WT_sgAB_R2_cmv -o plots/histogram_3d/
python 2_graph_processing/make_histogram_3d.py -i libraries_4/KO_sgAB_R2_sense -o plots/histogram_3d/
python 2_graph_processing/make_histogram_3d.py -i libraries_4/KO_sgAB_R2_branch -o plots/histogram_3d/
python 2_graph_processing/make_histogram_3d.py -i libraries_4/KO_sgAB_R2_cmv -o plots/histogram_3d/
python 2_graph_processing/make_histogram_3d.py -i libraries_4/WT_sgA_R1_sense -o plots/histogram_3d/
python 2_graph_processing/make_histogram_3d.py -i libraries_4/WT_sgA_R1_branch -o plots/histogram_3d/
python 2_graph_processing/make_histogram_3d.py -i libraries_4/WT_sgA_R1_cmv -o plots/histogram_3d/
python 2_graph_processing/make_histogram_3d.py -i libraries_4/KO_sgA_R1_sense -o plots/histogram_3d/
python 2_graph_processing/make_histogram_3d.py -i libraries_4/KO_sgA_R1_branch -o plots/histogram_3d/
python 2_graph_processing/make_histogram_3d.py -i libraries_4/KO_sgA_R1_cmv -o plots/histogram_3d/
python 2_graph_processing/make_histogram_3d.py -i libraries_4/WT_sgB_R2_sense -o plots/histogram_3d/
python 2_graph_processing/make_histogram_3d.py -i libraries_4/WT_sgB_R2_branch -o plots/histogram_3d/
python 2_graph_processing/make_histogram_3d.py -i libraries_4/WT_sgB_R2_cmv -o plots/histogram_3d/
python 2_graph_processing/make_histogram_3d.py -i libraries_4/KO_sgB_R2_sense -o plots/histogram_3d/
python 2_graph_processing/make_histogram_3d.py -i libraries_4/KO_sgB_R2_branch -o plots/histogram_3d/
python 2_graph_processing/make_histogram_3d.py -i libraries_4/KO_sgB_R2_cmv -o plots/histogram_3d/
python 2_graph_processing/make_histogram_3d.py -i libraries_4/WT_sgA_R1_sense_30bpDown -o plots/histogram_3d/
python 2_graph_processing/make_histogram_3d.py -i libraries_4/WT_sgA_R1_branch_30bpDown -o plots/histogram_3d/
python 2_graph_processing/make_histogram_3d.py -i libraries_4/WT_sgA_R1_cmv_30bpDown -o plots/histogram_3d/
python 2_graph_processing/make_histogram_3d.py -i libraries_4/KO_sgA_R1_sense_30bpDown -o plots/histogram_3d/
python 2_graph_processing/make_histogram_3d.py -i libraries_4/KO_sgA_R1_branch_30bpDown -o plots/histogram_3d/
python 2_graph_processing/make_histogram_3d.py -i libraries_4/KO_sgA_R1_cmv_30bpDown -o plots/histogram_3d/
python 2_graph_processing/make_histogram_3d.py -i libraries_4/WT_sgB_R2_sense_30bpDown -o plots/histogram_3d/
python 2_graph_processing/make_histogram_3d.py -i libraries_4/WT_sgB_R2_branch_30bpDown -o plots/histogram_3d/
python 2_graph_processing/make_histogram_3d.py -i libraries_4/WT_sgB_R2_cmv_30bpDown -o plots/histogram_3d/
python 2_graph_processing/make_histogram_3d.py -i libraries_4/KO_sgB_R2_sense_30bpDown -o plots/histogram_3d/
python 2_graph_processing/make_histogram_3d.py -i libraries_4/KO_sgB_R2_branch_30bpDown -o plots/histogram_3d/
python 2_graph_processing/make_histogram_3d.py -i libraries_4/KO_sgB_R2_cmv_30bpDown -o plots/histogram_3d/
python 2_graph_processing/make_histogram_3d.py -i libraries_4/WT_sgCD_R1_antisense -o plots/histogram_3d/
python 2_graph_processing/make_histogram_3d.py -i libraries_4/WT_sgCD_R1_splicing -o plots/histogram_3d/
python 2_graph_processing/make_histogram_3d.py -i libraries_4/WT_sgCD_R2_antisense -o plots/histogram_3d/
python 2_graph_processing/make_histogram_3d.py -i libraries_4/WT_sgCD_R2_splicing -o plots/histogram_3d/
python 2_graph_processing/make_histogram_3d.py -i libraries_4/WT_sgA_R1_sense_nodsb -o plots/histogram_3d/
python 2_graph_processing/make_histogram_3d.py -i libraries_4/WT_sgA_R1_branch_nodsb -o plots/histogram_3d/
python 2_graph_processing/make_histogram_3d.py -i libraries_4/WT_sgA_R1_cmv_nodsb -o plots/histogram_3d/
python 2_graph_processing/make_histogram_3d.py -i libraries_4/KO_sgA_R1_sense_nodsb -o plots/histogram_3d/
python 2_graph_processing/make_histogram_3d.py -i libraries_4/KO_sgA_R1_branch_nodsb -o plots/histogram_3d/
python 2_graph_processing/make_histogram_3d.py -i libraries_4/KO_sgA_R1_cmv_nodsb -o plots/histogram_3d/
python 2_graph_processing/make_histogram_3d.py -i libraries_4/WT_sgB_R2_sense_nodsb -o plots/histogram_3d/
python 2_graph_processing/make_histogram_3d.py -i libraries_4/WT_sgB_R2_branch_nodsb -o plots/histogram_3d/
python 2_graph_processing/make_histogram_3d.py -i libraries_4/WT_sgB_R2_cmv_nodsb -o plots/histogram_3d/
python 2_graph_processing/make_histogram_3d.py -i libraries_4/KO_sgB_R2_sense_nodsb -o plots/histogram_3d/
python 2_graph_processing/make_histogram_3d.py -i libraries_4/KO_sgB_R2_branch_nodsb -o plots/histogram_3d/
python 2_graph_processing/make_histogram_3d.py -i libraries_4/KO_sgB_R2_cmv_nodsb -o plots/histogram_3d/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topLeftCell="F1"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177</v>
      </c>
      <c r="B1" t="s">
        <v>183</v>
      </c>
    </row>
    <row r="3" spans="1:22" x14ac:dyDescent="0.25">
      <c r="A3" s="1" t="s">
        <v>112</v>
      </c>
      <c r="B3" s="1" t="s">
        <v>87</v>
      </c>
      <c r="C3" s="1" t="s">
        <v>180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169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180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169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169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179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R67"/>
  <sheetViews>
    <sheetView tabSelected="1" workbookViewId="0">
      <selection activeCell="A67" sqref="A67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18" x14ac:dyDescent="0.25">
      <c r="A1" s="1" t="s">
        <v>175</v>
      </c>
      <c r="B1" t="b">
        <v>1</v>
      </c>
      <c r="C1" s="1" t="s">
        <v>176</v>
      </c>
      <c r="D1" t="s">
        <v>178</v>
      </c>
      <c r="E1" s="1" t="s">
        <v>177</v>
      </c>
      <c r="F1" t="str">
        <f>IF(var_7_common_layout, var_6_layout, "universal")</f>
        <v>universal</v>
      </c>
      <c r="G1" s="1" t="s">
        <v>181</v>
      </c>
      <c r="H1">
        <v>2400</v>
      </c>
      <c r="I1" s="1" t="s">
        <v>182</v>
      </c>
      <c r="J1">
        <v>1800</v>
      </c>
    </row>
    <row r="2" spans="1:1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172</v>
      </c>
      <c r="N2" s="1" t="s">
        <v>180</v>
      </c>
      <c r="O2" s="1" t="s">
        <v>184</v>
      </c>
      <c r="P2" s="1" t="s">
        <v>186</v>
      </c>
      <c r="Q2" s="1" t="s">
        <v>139</v>
      </c>
      <c r="R2" s="1" t="s">
        <v>169</v>
      </c>
    </row>
    <row r="3" spans="1:1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" t="str">
        <f t="shared" ref="Q3:Q42" si="1">_xlfn.CONCAT(graphs, "/", var_7_layout, "/individual/", var_7_ext)</f>
        <v>plots/graphs/universal/individual/png</v>
      </c>
      <c r="R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libraries_4/WT_sgAB_R1_sense -o plots/graphs/universal/individual/png --layout_dir layouts/universal/2DSB_AB -ext png --layout universal --width 2400 --height 1800  --range_x -12 13 --range_y -22 22  --universal_layout_legend_pos_x 12</v>
      </c>
    </row>
    <row r="4" spans="1:1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" t="str">
        <f t="shared" si="1"/>
        <v>plots/graphs/universal/individual/png</v>
      </c>
      <c r="R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libraries_4/WT_sgAB_R1_branch -o plots/graphs/universal/individual/png --layout_dir layouts/universal/2DSB_AB -ext png --layout universal --width 2400 --height 1800  --range_x -12 13 --range_y -22 22  --universal_layout_legend_pos_x 12</v>
      </c>
    </row>
    <row r="5" spans="1:1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5" t="str">
        <f t="shared" si="1"/>
        <v>plots/graphs/universal/individual/png</v>
      </c>
      <c r="R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libraries_4/WT_sgAB_R1_cmv -o plots/graphs/universal/individual/png --layout_dir layouts/universal/2DSB_AB -ext png --layout universal --width 2400 --height 1800  --range_x -12 13 --range_y -22 22  --universal_layout_legend_pos_x 12</v>
      </c>
    </row>
    <row r="6" spans="1:1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6" t="str">
        <f t="shared" si="1"/>
        <v>plots/graphs/universal/individual/png</v>
      </c>
      <c r="R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libraries_4/KO_sgAB_R1_sense -o plots/graphs/universal/individual/png --layout_dir layouts/universal/2DSB_AB -ext png --layout universal --width 2400 --height 1800  --range_x -12 13 --range_y -22 22  --universal_layout_legend_pos_x 12</v>
      </c>
    </row>
    <row r="7" spans="1:1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7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7" t="str">
        <f t="shared" si="1"/>
        <v>plots/graphs/universal/individual/png</v>
      </c>
      <c r="R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libraries_4/KO_sgAB_R1_branch -o plots/graphs/universal/individual/png --layout_dir layouts/universal/2DSB_AB -ext png --layout universal --width 2400 --height 1800  --range_x -12 13 --range_y -22 22  --universal_layout_legend_pos_x 12</v>
      </c>
    </row>
    <row r="8" spans="1:1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8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8" t="str">
        <f t="shared" si="1"/>
        <v>plots/graphs/universal/individual/png</v>
      </c>
      <c r="R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libraries_4/KO_sgAB_R1_cmv -o plots/graphs/universal/individual/png --layout_dir layouts/universal/2DSB_AB -ext png --layout universal --width 2400 --height 1800  --range_x -12 13 --range_y -22 22  --universal_layout_legend_pos_x 12</v>
      </c>
    </row>
    <row r="9" spans="1:1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9" t="str">
        <f t="shared" si="1"/>
        <v>plots/graphs/universal/individual/png</v>
      </c>
      <c r="R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libraries_4/WT_sgAB_R2_sense -o plots/graphs/universal/individual/png --layout_dir layouts/universal/2DSB_AB -ext png --layout universal --reverse_complement  --width 2400 --height 1800  --range_x -12 13 --range_y -22 22  --universal_layout_legend_pos_x 12</v>
      </c>
    </row>
    <row r="10" spans="1:1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0" t="str">
        <f t="shared" si="1"/>
        <v>plots/graphs/universal/individual/png</v>
      </c>
      <c r="R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libraries_4/WT_sgAB_R2_branch -o plots/graphs/universal/individual/png --layout_dir layouts/universal/2DSB_AB -ext png --layout universal --reverse_complement  --width 2400 --height 1800  --range_x -12 13 --range_y -22 22  --universal_layout_legend_pos_x 12</v>
      </c>
    </row>
    <row r="11" spans="1:1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1" t="str">
        <f t="shared" si="1"/>
        <v>plots/graphs/universal/individual/png</v>
      </c>
      <c r="R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libraries_4/WT_sgAB_R2_cmv -o plots/graphs/universal/individual/png --layout_dir layouts/universal/2DSB_AB -ext png --layout universal --reverse_complement  --width 2400 --height 1800  --range_x -12 13 --range_y -22 22  --universal_layout_legend_pos_x 12</v>
      </c>
    </row>
    <row r="12" spans="1:1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2" t="str">
        <f t="shared" si="1"/>
        <v>plots/graphs/universal/individual/png</v>
      </c>
      <c r="R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libraries_4/KO_sgAB_R2_sense -o plots/graphs/universal/individual/png --layout_dir layouts/universal/2DSB_AB -ext png --layout universal --reverse_complement  --width 2400 --height 1800  --range_x -12 13 --range_y -22 22  --universal_layout_legend_pos_x 12</v>
      </c>
    </row>
    <row r="13" spans="1:1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3" t="str">
        <f t="shared" si="1"/>
        <v>plots/graphs/universal/individual/png</v>
      </c>
      <c r="R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libraries_4/KO_sgAB_R2_branch -o plots/graphs/universal/individual/png --layout_dir layouts/universal/2DSB_AB -ext png --layout universal --reverse_complement  --width 2400 --height 1800  --range_x -12 13 --range_y -22 22  --universal_layout_legend_pos_x 12</v>
      </c>
    </row>
    <row r="14" spans="1:1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22 </v>
      </c>
      <c r="P1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4" t="str">
        <f t="shared" si="1"/>
        <v>plots/graphs/universal/individual/png</v>
      </c>
      <c r="R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libraries_4/KO_sgAB_R2_cmv -o plots/graphs/universal/individual/png --layout_dir layouts/universal/2DSB_AB -ext png --layout universal --reverse_complement  --width 2400 --height 1800  --range_x -12 13 --range_y -22 22  --universal_layout_legend_pos_x 12</v>
      </c>
    </row>
    <row r="15" spans="1:1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5" t="str">
        <f t="shared" si="1"/>
        <v>plots/graphs/universal/individual/png</v>
      </c>
      <c r="R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 -o plots/graphs/universal/individual/png --layout_dir layouts/universal/1DSB_A -ext png --layout universal --width 2400 --height 1800  --range_x -12 13 --range_y -22 20  --universal_layout_legend_pos_x 12</v>
      </c>
    </row>
    <row r="16" spans="1:1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6" t="str">
        <f t="shared" si="1"/>
        <v>plots/graphs/universal/individual/png</v>
      </c>
      <c r="R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 -o plots/graphs/universal/individual/png --layout_dir layouts/universal/1DSB_A -ext png --layout universal --width 2400 --height 1800  --range_x -12 13 --range_y -22 20  --universal_layout_legend_pos_x 12</v>
      </c>
    </row>
    <row r="17" spans="1:1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7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7" t="str">
        <f t="shared" si="1"/>
        <v>plots/graphs/universal/individual/png</v>
      </c>
      <c r="R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 -o plots/graphs/universal/individual/png --layout_dir layouts/universal/1DSB_A -ext png --layout universal --width 2400 --height 1800  --range_x -12 13 --range_y -22 20  --universal_layout_legend_pos_x 12</v>
      </c>
    </row>
    <row r="18" spans="1:1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8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8" t="str">
        <f t="shared" si="1"/>
        <v>plots/graphs/universal/individual/png</v>
      </c>
      <c r="R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 -o plots/graphs/universal/individual/png --layout_dir layouts/universal/1DSB_A -ext png --layout universal --width 2400 --height 1800  --range_x -12 13 --range_y -22 20  --universal_layout_legend_pos_x 12</v>
      </c>
    </row>
    <row r="19" spans="1:1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1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9" t="str">
        <f t="shared" si="1"/>
        <v>plots/graphs/universal/individual/png</v>
      </c>
      <c r="R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 -o plots/graphs/universal/individual/png --layout_dir layouts/universal/1DSB_A -ext png --layout universal --width 2400 --height 1800  --range_x -12 13 --range_y -22 20  --universal_layout_legend_pos_x 12</v>
      </c>
    </row>
    <row r="20" spans="1:1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0" t="str">
        <f t="shared" si="1"/>
        <v>plots/graphs/universal/individual/png</v>
      </c>
      <c r="R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 -o plots/graphs/universal/individual/png --layout_dir layouts/universal/1DSB_A -ext png --layout universal --width 2400 --height 1800  --range_x -12 13 --range_y -22 20  --universal_layout_legend_pos_x 12</v>
      </c>
    </row>
    <row r="21" spans="1:1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1" t="str">
        <f t="shared" si="1"/>
        <v>plots/graphs/universal/individual/png</v>
      </c>
      <c r="R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 -o plots/graphs/universal/individual/png --layout_dir layouts/universal/1DSB_B -ext png --layout universal --reverse_complement  --width 2400 --height 1800  --range_x -12 13 --range_y -20 16  --universal_layout_legend_pos_x 12</v>
      </c>
    </row>
    <row r="22" spans="1:1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2" t="str">
        <f t="shared" si="1"/>
        <v>plots/graphs/universal/individual/png</v>
      </c>
      <c r="R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 -o plots/graphs/universal/individual/png --layout_dir layouts/universal/1DSB_B -ext png --layout universal --reverse_complement  --width 2400 --height 1800  --range_x -12 13 --range_y -20 16  --universal_layout_legend_pos_x 12</v>
      </c>
    </row>
    <row r="23" spans="1:1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3" t="str">
        <f t="shared" si="1"/>
        <v>plots/graphs/universal/individual/png</v>
      </c>
      <c r="R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 -o plots/graphs/universal/individual/png --layout_dir layouts/universal/1DSB_B -ext png --layout universal --reverse_complement  --width 2400 --height 1800  --range_x -12 13 --range_y -20 16  --universal_layout_legend_pos_x 12</v>
      </c>
    </row>
    <row r="24" spans="1:1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4" t="str">
        <f t="shared" si="1"/>
        <v>plots/graphs/universal/individual/png</v>
      </c>
      <c r="R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 -o plots/graphs/universal/individual/png --layout_dir layouts/universal/1DSB_B -ext png --layout universal --reverse_complement  --width 2400 --height 1800  --range_x -12 13 --range_y -20 16  --universal_layout_legend_pos_x 12</v>
      </c>
    </row>
    <row r="25" spans="1:1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5" t="str">
        <f t="shared" si="1"/>
        <v>plots/graphs/universal/individual/png</v>
      </c>
      <c r="R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 -o plots/graphs/universal/individual/png --layout_dir layouts/universal/1DSB_B -ext png --layout universal --reverse_complement  --width 2400 --height 1800  --range_x -12 13 --range_y -20 16  --universal_layout_legend_pos_x 12</v>
      </c>
    </row>
    <row r="26" spans="1:1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2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6" t="str">
        <f t="shared" si="1"/>
        <v>plots/graphs/universal/individual/png</v>
      </c>
      <c r="R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 -o plots/graphs/universal/individual/png --layout_dir layouts/universal/1DSB_B -ext png --layout universal --reverse_complement  --width 2400 --height 1800  --range_x -12 13 --range_y -20 16  --universal_layout_legend_pos_x 12</v>
      </c>
    </row>
    <row r="27" spans="1:1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7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7" s="9" t="str">
        <f t="shared" si="1"/>
        <v>plots/graphs/universal/individual/png</v>
      </c>
      <c r="R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libraries_4/WT_sgA_R1_sense_30bpDown -o plots/graphs/universal/individual/png --layout_dir layouts/universal/1DSB_A -ext png --layout universal --width 2400 --height 1800  --range_x -12 13 --range_y -22 20  --universal_layout_legend_pos_x 12</v>
      </c>
    </row>
    <row r="28" spans="1:1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8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8" s="9" t="str">
        <f t="shared" si="1"/>
        <v>plots/graphs/universal/individual/png</v>
      </c>
      <c r="R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libraries_4/WT_sgA_R1_branch_30bpDown -o plots/graphs/universal/individual/png --layout_dir layouts/universal/1DSB_A -ext png --layout universal --width 2400 --height 1800  --range_x -12 13 --range_y -22 20  --universal_layout_legend_pos_x 12</v>
      </c>
    </row>
    <row r="29" spans="1:1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29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9" s="9" t="str">
        <f t="shared" si="1"/>
        <v>plots/graphs/universal/individual/png</v>
      </c>
      <c r="R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libraries_4/WT_sgA_R1_cmv_30bpDown -o plots/graphs/universal/individual/png --layout_dir layouts/universal/1DSB_A -ext png --layout universal --width 2400 --height 1800  --range_x -12 13 --range_y -22 20  --universal_layout_legend_pos_x 12</v>
      </c>
    </row>
    <row r="30" spans="1:1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0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0" s="9" t="str">
        <f t="shared" si="1"/>
        <v>plots/graphs/universal/individual/png</v>
      </c>
      <c r="R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libraries_4/KO_sgA_R1_sense_30bpDown -o plots/graphs/universal/individual/png --layout_dir layouts/universal/1DSB_A -ext png --layout universal --width 2400 --height 1800  --range_x -12 13 --range_y -22 20  --universal_layout_legend_pos_x 12</v>
      </c>
    </row>
    <row r="31" spans="1:1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1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1" s="9" t="str">
        <f t="shared" si="1"/>
        <v>plots/graphs/universal/individual/png</v>
      </c>
      <c r="R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libraries_4/KO_sgA_R1_branch_30bpDown -o plots/graphs/universal/individual/png --layout_dir layouts/universal/1DSB_A -ext png --layout universal --width 2400 --height 1800  --range_x -12 13 --range_y -22 20  --universal_layout_legend_pos_x 12</v>
      </c>
    </row>
    <row r="32" spans="1:1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-22 20 </v>
      </c>
      <c r="P32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2" s="9" t="str">
        <f t="shared" si="1"/>
        <v>plots/graphs/universal/individual/png</v>
      </c>
      <c r="R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libraries_4/KO_sgA_R1_cmv_30bpDown -o plots/graphs/universal/individual/png --layout_dir layouts/universal/1DSB_A -ext png --layout universal --width 2400 --height 1800  --range_x -12 13 --range_y -22 20  --universal_layout_legend_pos_x 12</v>
      </c>
    </row>
    <row r="33" spans="1:1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3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3" s="9" t="str">
        <f t="shared" si="1"/>
        <v>plots/graphs/universal/individual/png</v>
      </c>
      <c r="R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libraries_4/WT_sgB_R2_sense_30bpDown -o plots/graphs/universal/individual/png --layout_dir layouts/universal/1DSB_B -ext png --layout universal --reverse_complement  --width 2400 --height 1800  --range_x -12 13 --range_y -20 16  --universal_layout_legend_pos_x 12</v>
      </c>
    </row>
    <row r="34" spans="1:1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4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4" s="9" t="str">
        <f t="shared" si="1"/>
        <v>plots/graphs/universal/individual/png</v>
      </c>
      <c r="R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libraries_4/WT_sgB_R2_branch_30bpDown -o plots/graphs/universal/individual/png --layout_dir layouts/universal/1DSB_B -ext png --layout universal --reverse_complement  --width 2400 --height 1800  --range_x -12 13 --range_y -20 16  --universal_layout_legend_pos_x 12</v>
      </c>
    </row>
    <row r="35" spans="1:1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5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5" s="9" t="str">
        <f t="shared" si="1"/>
        <v>plots/graphs/universal/individual/png</v>
      </c>
      <c r="R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libraries_4/WT_sgB_R2_cmv_30bpDown -o plots/graphs/universal/individual/png --layout_dir layouts/universal/1DSB_B -ext png --layout universal --reverse_complement  --width 2400 --height 1800  --range_x -12 13 --range_y -20 16  --universal_layout_legend_pos_x 12</v>
      </c>
    </row>
    <row r="36" spans="1:1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6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6" s="9" t="str">
        <f t="shared" si="1"/>
        <v>plots/graphs/universal/individual/png</v>
      </c>
      <c r="R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libraries_4/KO_sgB_R2_sense_30bpDown -o plots/graphs/universal/individual/png --layout_dir layouts/universal/1DSB_B -ext png --layout universal --reverse_complement  --width 2400 --height 1800  --range_x -12 13 --range_y -20 16  --universal_layout_legend_pos_x 12</v>
      </c>
    </row>
    <row r="37" spans="1:1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7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7" s="9" t="str">
        <f t="shared" si="1"/>
        <v>plots/graphs/universal/individual/png</v>
      </c>
      <c r="R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libraries_4/KO_sgB_R2_branch_30bpDown -o plots/graphs/universal/individual/png --layout_dir layouts/universal/1DSB_B -ext png --layout universal --reverse_complement  --width 2400 --height 1800  --range_x -12 13 --range_y -20 16  --universal_layout_legend_pos_x 12</v>
      </c>
    </row>
    <row r="38" spans="1:1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-20 16 </v>
      </c>
      <c r="P38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8" s="9" t="str">
        <f t="shared" si="1"/>
        <v>plots/graphs/universal/individual/png</v>
      </c>
      <c r="R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libraries_4/KO_sgB_R2_cmv_30bpDown -o plots/graphs/universal/individual/png --layout_dir layouts/universal/1DSB_B -ext png --layout universal --reverse_complement  --width 2400 --height 1800  --range_x -12 13 --range_y -20 16  --universal_layout_legend_pos_x 12</v>
      </c>
    </row>
    <row r="39" spans="1:1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3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9" t="str">
        <f t="shared" si="1"/>
        <v>plots/graphs/universal/individual/png</v>
      </c>
      <c r="R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libraries_4/WT_sgCD_R1_antisense -o plots/graphs/universal/individual/png --layout_dir layouts/universal/2DSBanti_CD -ext png --layout universal --width 2400 --height 1800  --range_x -12 13 --range_y -18 25  --universal_layout_legend_pos_x 12</v>
      </c>
    </row>
    <row r="40" spans="1:1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0" t="str">
        <f t="shared" si="1"/>
        <v>plots/graphs/universal/individual/png</v>
      </c>
      <c r="R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libraries_4/WT_sgCD_R1_splicing -o plots/graphs/universal/individual/png --layout_dir layouts/universal/2DSBanti_CD -ext png --layout universal --width 2400 --height 1800  --range_x -12 13 --range_y -18 25  --universal_layout_legend_pos_x 12</v>
      </c>
    </row>
    <row r="41" spans="1:1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1" t="str">
        <f t="shared" si="1"/>
        <v>plots/graphs/universal/individual/png</v>
      </c>
      <c r="R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libraries_4/WT_sgCD_R2_antisense -o plots/graphs/universal/individual/png --layout_dir layouts/universal/2DSBanti_CD -ext png --layout universal --reverse_complement  --width 2400 --height 1800  --range_x -12 13 --range_y -18 25  --universal_layout_legend_pos_x 12</v>
      </c>
    </row>
    <row r="42" spans="1:1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 t="str">
        <f ca="1">IF(var_7_layout="universal", IF(table_7_1[[#This Row],[hguide]]="AB", " --range_x -12 13 --range_y -22 22 ", IF(table_7_1[[#This Row],[hguide]]="CD", " --range_x -12 13 --range_y -18 25 ", IF(table_7_1[[#This Row],[hguide]]="A", " --range_x -12 13 --range_y -22 20 ", IF(table_7_1[[#This Row],[hguide]]="B", " --range_x -12 13 --range_y -20 16 ", NA())))), "")</f>
        <v xml:space="preserve"> --range_x -12 13 --range_y -18 25 </v>
      </c>
      <c r="P4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2" t="str">
        <f t="shared" si="1"/>
        <v>plots/graphs/universal/individual/png</v>
      </c>
      <c r="R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libraries_4/WT_sgCD_R2_splicing -o plots/graphs/universal/individual/png --layout_dir layouts/universal/2DSBanti_CD -ext png --layout universal --reverse_complement  --width 2400 --height 1800  --range_x -12 13 --range_y -18 25  --universal_layout_legend_pos_x 12</v>
      </c>
    </row>
    <row r="44" spans="1:1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172</v>
      </c>
      <c r="G44" s="1" t="s">
        <v>180</v>
      </c>
      <c r="H44" s="1" t="s">
        <v>184</v>
      </c>
      <c r="I44" s="1" t="s">
        <v>186</v>
      </c>
      <c r="J44" s="1" t="s">
        <v>139</v>
      </c>
      <c r="K44" s="1" t="s">
        <v>169</v>
      </c>
    </row>
    <row r="45" spans="1:1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 xml:space="preserve"> --range_x -12 13 --range_y -22 22 </v>
      </c>
      <c r="I45" s="2">
        <f ca="1">OFFSET(table_7_1[[universal_layout_legend_pos_x]:[universal_layout_legend_pos_x]], 3 * QUOTIENT(table_7_2[[#This Row],[index]] - 1, 2), 0, 1, 1)</f>
        <v>12</v>
      </c>
      <c r="J45" s="2" t="str">
        <f t="shared" ref="J45:J60" si="2">_xlfn.CONCAT(graphs, "/", var_7_layout, "/combined/", var_7_ext)</f>
        <v>plots/graphs/universal/combined/png</v>
      </c>
      <c r="K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libraries_4/WT_sgAB_R1_sense_branch -o plots/graphs/universal/combined/png --layout_dir layouts/universal/2DSB_AB -ext png --layout universal --width 2400 --height 1800  --range_x -12 13 --range_y -22 22  --universal_layout_legend_pos_x 12</v>
      </c>
    </row>
    <row r="46" spans="1:1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 xml:space="preserve"> --range_x -12 13 --range_y -22 22 </v>
      </c>
      <c r="I46" s="2">
        <f ca="1">OFFSET(table_7_1[[universal_layout_legend_pos_x]:[universal_layout_legend_pos_x]], 3 * QUOTIENT(table_7_2[[#This Row],[index]] - 1, 2), 0, 1, 1)</f>
        <v>12</v>
      </c>
      <c r="J46" s="2" t="str">
        <f t="shared" si="2"/>
        <v>plots/graphs/universal/combined/png</v>
      </c>
      <c r="K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libraries_4/WT_sgAB_R1_sense_cmv -o plots/graphs/universal/combined/png --layout_dir layouts/universal/2DSB_AB -ext png --layout universal --width 2400 --height 1800  --range_x -12 13 --range_y -22 22  --universal_layout_legend_pos_x 12</v>
      </c>
    </row>
    <row r="47" spans="1:1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 xml:space="preserve"> --range_x -12 13 --range_y -22 22 </v>
      </c>
      <c r="I47">
        <f ca="1">OFFSET(table_7_1[[universal_layout_legend_pos_x]:[universal_layout_legend_pos_x]], 3 * QUOTIENT(table_7_2[[#This Row],[index]] - 1, 2), 0, 1, 1)</f>
        <v>12</v>
      </c>
      <c r="J47" t="str">
        <f t="shared" si="2"/>
        <v>plots/graphs/universal/combined/png</v>
      </c>
      <c r="K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libraries_4/KO_sgAB_R1_sense_branch -o plots/graphs/universal/combined/png --layout_dir layouts/universal/2DSB_AB -ext png --layout universal --width 2400 --height 1800  --range_x -12 13 --range_y -22 22  --universal_layout_legend_pos_x 12</v>
      </c>
    </row>
    <row r="48" spans="1:1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 xml:space="preserve"> --range_x -12 13 --range_y -22 22 </v>
      </c>
      <c r="I48">
        <f ca="1">OFFSET(table_7_1[[universal_layout_legend_pos_x]:[universal_layout_legend_pos_x]], 3 * QUOTIENT(table_7_2[[#This Row],[index]] - 1, 2), 0, 1, 1)</f>
        <v>12</v>
      </c>
      <c r="J48" t="str">
        <f t="shared" si="2"/>
        <v>plots/graphs/universal/combined/png</v>
      </c>
      <c r="K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libraries_4/KO_sgAB_R1_sense_cmv -o plots/graphs/universal/combined/png --layout_dir layouts/universal/2DSB_AB -ext png --layout universal --width 2400 --height 1800  --range_x -12 13 --range_y -22 22  --universal_layout_legend_pos_x 12</v>
      </c>
    </row>
    <row r="49" spans="1:11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 xml:space="preserve"> --range_x -12 13 --range_y -22 22 </v>
      </c>
      <c r="I49">
        <f ca="1">OFFSET(table_7_1[[universal_layout_legend_pos_x]:[universal_layout_legend_pos_x]], 3 * QUOTIENT(table_7_2[[#This Row],[index]] - 1, 2), 0, 1, 1)</f>
        <v>12</v>
      </c>
      <c r="J49" t="str">
        <f t="shared" si="2"/>
        <v>plots/graphs/universal/combined/png</v>
      </c>
      <c r="K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libraries_4/WT_sgAB_R2_sense_branch -o plots/graphs/universal/combined/png --layout_dir layouts/universal/2DSB_AB -ext png --layout universal --reverse_complement  --width 2400 --height 1800  --range_x -12 13 --range_y -22 22  --universal_layout_legend_pos_x 12</v>
      </c>
    </row>
    <row r="50" spans="1:11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 xml:space="preserve"> --range_x -12 13 --range_y -22 22 </v>
      </c>
      <c r="I50">
        <f ca="1">OFFSET(table_7_1[[universal_layout_legend_pos_x]:[universal_layout_legend_pos_x]], 3 * QUOTIENT(table_7_2[[#This Row],[index]] - 1, 2), 0, 1, 1)</f>
        <v>12</v>
      </c>
      <c r="J50" t="str">
        <f t="shared" si="2"/>
        <v>plots/graphs/universal/combined/png</v>
      </c>
      <c r="K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libraries_4/WT_sgAB_R2_sense_cmv -o plots/graphs/universal/combined/png --layout_dir layouts/universal/2DSB_AB -ext png --layout universal --reverse_complement  --width 2400 --height 1800  --range_x -12 13 --range_y -22 22  --universal_layout_legend_pos_x 12</v>
      </c>
    </row>
    <row r="51" spans="1:11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 xml:space="preserve"> --range_x -12 13 --range_y -22 22 </v>
      </c>
      <c r="I51">
        <f ca="1">OFFSET(table_7_1[[universal_layout_legend_pos_x]:[universal_layout_legend_pos_x]], 3 * QUOTIENT(table_7_2[[#This Row],[index]] - 1, 2), 0, 1, 1)</f>
        <v>12</v>
      </c>
      <c r="J51" t="str">
        <f t="shared" si="2"/>
        <v>plots/graphs/universal/combined/png</v>
      </c>
      <c r="K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libraries_4/KO_sgAB_R2_sense_branch -o plots/graphs/universal/combined/png --layout_dir layouts/universal/2DSB_AB -ext png --layout universal --reverse_complement  --width 2400 --height 1800  --range_x -12 13 --range_y -22 22  --universal_layout_legend_pos_x 12</v>
      </c>
    </row>
    <row r="52" spans="1:11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 xml:space="preserve"> --range_x -12 13 --range_y -22 22 </v>
      </c>
      <c r="I52">
        <f ca="1">OFFSET(table_7_1[[universal_layout_legend_pos_x]:[universal_layout_legend_pos_x]], 3 * QUOTIENT(table_7_2[[#This Row],[index]] - 1, 2), 0, 1, 1)</f>
        <v>12</v>
      </c>
      <c r="J52" t="str">
        <f t="shared" si="2"/>
        <v>plots/graphs/universal/combined/png</v>
      </c>
      <c r="K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libraries_4/KO_sgAB_R2_sense_cmv -o plots/graphs/universal/combined/png --layout_dir layouts/universal/2DSB_AB -ext png --layout universal --reverse_complement  --width 2400 --height 1800  --range_x -12 13 --range_y -22 22  --universal_layout_legend_pos_x 12</v>
      </c>
    </row>
    <row r="53" spans="1:11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 xml:space="preserve"> --range_x -12 13 --range_y -22 20 </v>
      </c>
      <c r="I53">
        <f ca="1">OFFSET(table_7_1[[universal_layout_legend_pos_x]:[universal_layout_legend_pos_x]], 3 * QUOTIENT(table_7_2[[#This Row],[index]] - 1, 2), 0, 1, 1)</f>
        <v>12</v>
      </c>
      <c r="J53" t="str">
        <f t="shared" si="2"/>
        <v>plots/graphs/universal/combined/png</v>
      </c>
      <c r="K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libraries_4/WT_sgA_R1_sense_branch -o plots/graphs/universal/combined/png --layout_dir layouts/universal/1DSB_A -ext png --layout universal --width 2400 --height 1800  --range_x -12 13 --range_y -22 20  --universal_layout_legend_pos_x 12</v>
      </c>
    </row>
    <row r="54" spans="1:11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 xml:space="preserve"> --range_x -12 13 --range_y -22 20 </v>
      </c>
      <c r="I54">
        <f ca="1">OFFSET(table_7_1[[universal_layout_legend_pos_x]:[universal_layout_legend_pos_x]], 3 * QUOTIENT(table_7_2[[#This Row],[index]] - 1, 2), 0, 1, 1)</f>
        <v>12</v>
      </c>
      <c r="J54" t="str">
        <f t="shared" si="2"/>
        <v>plots/graphs/universal/combined/png</v>
      </c>
      <c r="K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libraries_4/WT_sgA_R1_sense_cmv -o plots/graphs/universal/combined/png --layout_dir layouts/universal/1DSB_A -ext png --layout universal --width 2400 --height 1800  --range_x -12 13 --range_y -22 20  --universal_layout_legend_pos_x 12</v>
      </c>
    </row>
    <row r="55" spans="1:11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 xml:space="preserve"> --range_x -12 13 --range_y -22 20 </v>
      </c>
      <c r="I55">
        <f ca="1">OFFSET(table_7_1[[universal_layout_legend_pos_x]:[universal_layout_legend_pos_x]], 3 * QUOTIENT(table_7_2[[#This Row],[index]] - 1, 2), 0, 1, 1)</f>
        <v>12</v>
      </c>
      <c r="J55" t="str">
        <f t="shared" si="2"/>
        <v>plots/graphs/universal/combined/png</v>
      </c>
      <c r="K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libraries_4/KO_sgA_R1_sense_branch -o plots/graphs/universal/combined/png --layout_dir layouts/universal/1DSB_A -ext png --layout universal --width 2400 --height 1800  --range_x -12 13 --range_y -22 20  --universal_layout_legend_pos_x 12</v>
      </c>
    </row>
    <row r="56" spans="1:11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 xml:space="preserve"> --range_x -12 13 --range_y -22 20 </v>
      </c>
      <c r="I56">
        <f ca="1">OFFSET(table_7_1[[universal_layout_legend_pos_x]:[universal_layout_legend_pos_x]], 3 * QUOTIENT(table_7_2[[#This Row],[index]] - 1, 2), 0, 1, 1)</f>
        <v>12</v>
      </c>
      <c r="J56" t="str">
        <f t="shared" si="2"/>
        <v>plots/graphs/universal/combined/png</v>
      </c>
      <c r="K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libraries_4/KO_sgA_R1_sense_cmv -o plots/graphs/universal/combined/png --layout_dir layouts/universal/1DSB_A -ext png --layout universal --width 2400 --height 1800  --range_x -12 13 --range_y -22 20  --universal_layout_legend_pos_x 12</v>
      </c>
    </row>
    <row r="57" spans="1:11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 xml:space="preserve"> --range_x -12 13 --range_y -20 16 </v>
      </c>
      <c r="I57">
        <f ca="1">OFFSET(table_7_1[[universal_layout_legend_pos_x]:[universal_layout_legend_pos_x]], 3 * QUOTIENT(table_7_2[[#This Row],[index]] - 1, 2), 0, 1, 1)</f>
        <v>12</v>
      </c>
      <c r="J57" t="str">
        <f t="shared" si="2"/>
        <v>plots/graphs/universal/combined/png</v>
      </c>
      <c r="K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libraries_4/WT_sgB_R2_sense_branch -o plots/graphs/universal/combined/png --layout_dir layouts/universal/1DSB_B -ext png --layout universal --reverse_complement  --width 2400 --height 1800  --range_x -12 13 --range_y -20 16  --universal_layout_legend_pos_x 12</v>
      </c>
    </row>
    <row r="58" spans="1:11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 xml:space="preserve"> --range_x -12 13 --range_y -20 16 </v>
      </c>
      <c r="I58">
        <f ca="1">OFFSET(table_7_1[[universal_layout_legend_pos_x]:[universal_layout_legend_pos_x]], 3 * QUOTIENT(table_7_2[[#This Row],[index]] - 1, 2), 0, 1, 1)</f>
        <v>12</v>
      </c>
      <c r="J58" t="str">
        <f t="shared" si="2"/>
        <v>plots/graphs/universal/combined/png</v>
      </c>
      <c r="K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libraries_4/WT_sgB_R2_sense_cmv -o plots/graphs/universal/combined/png --layout_dir layouts/universal/1DSB_B -ext png --layout universal --reverse_complement  --width 2400 --height 1800  --range_x -12 13 --range_y -20 16  --universal_layout_legend_pos_x 12</v>
      </c>
    </row>
    <row r="59" spans="1:11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 xml:space="preserve"> --range_x -12 13 --range_y -20 16 </v>
      </c>
      <c r="I59">
        <f ca="1">OFFSET(table_7_1[[universal_layout_legend_pos_x]:[universal_layout_legend_pos_x]], 3 * QUOTIENT(table_7_2[[#This Row],[index]] - 1, 2), 0, 1, 1)</f>
        <v>12</v>
      </c>
      <c r="J59" t="str">
        <f t="shared" si="2"/>
        <v>plots/graphs/universal/combined/png</v>
      </c>
      <c r="K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libraries_4/KO_sgB_R2_sense_branch -o plots/graphs/universal/combined/png --layout_dir layouts/universal/1DSB_B -ext png --layout universal --reverse_complement  --width 2400 --height 1800  --range_x -12 13 --range_y -20 16  --universal_layout_legend_pos_x 12</v>
      </c>
    </row>
    <row r="60" spans="1:11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 xml:space="preserve"> --range_x -12 13 --range_y -20 16 </v>
      </c>
      <c r="I60">
        <f ca="1">OFFSET(table_7_1[[universal_layout_legend_pos_x]:[universal_layout_legend_pos_x]], 3 * QUOTIENT(table_7_2[[#This Row],[index]] - 1, 2), 0, 1, 1)</f>
        <v>12</v>
      </c>
      <c r="J60" t="str">
        <f t="shared" si="2"/>
        <v>plots/graphs/universal/combined/png</v>
      </c>
      <c r="K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Row],[range_args]], IF(NOT(ISNA(table_7_2[[#This Row],[universal_layout_legend_pos_x]])), _xlfn.CONCAT(" --universal_layout_legend_pos_x ", table_7_2[[#This Row],[universal_layout_legend_pos_x]], "")))</f>
        <v>python 2_graph_processing/plot_graph.py -i libraries_4/KO_sgB_R2_sense_cmv -o plots/graphs/universal/combined/png --layout_dir layouts/universal/1DSB_B -ext png --layout universal --reverse_complement  --width 2400 --height 1800  --range_x -12 13 --range_y -20 16  --universal_layout_legend_pos_x 12</v>
      </c>
    </row>
    <row r="62" spans="1:11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172</v>
      </c>
      <c r="G62" s="1" t="s">
        <v>180</v>
      </c>
      <c r="H62" s="1" t="s">
        <v>184</v>
      </c>
      <c r="I62" s="1" t="s">
        <v>186</v>
      </c>
      <c r="J62" s="1" t="s">
        <v>139</v>
      </c>
      <c r="K62" s="1" t="s">
        <v>169</v>
      </c>
    </row>
    <row r="63" spans="1:11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37 + 2 * QUOTIENT(table_7_3[[#This Row],[index]] - 1, 1), 0, 1, 1)</f>
        <v>R1</v>
      </c>
      <c r="D63" s="2" t="str">
        <f ca="1">OFFSET(table_7_1[[hguide]:[hguide]], 37 + 2 * QUOTIENT(table_7_3[[#This Row],[index]] - 1, 1), 0, 1, 1)</f>
        <v>CD</v>
      </c>
      <c r="E63" s="2" t="str">
        <f ca="1">OFFSET(table_7_1[[dsb_type]:[dsb_type]], 37 + 2 * QUOTIENT(table_7_3[[#This Row],[index]] - 1, 1), 0, 1, 1)</f>
        <v>2DSBanti</v>
      </c>
      <c r="F63" s="2" t="str">
        <f ca="1">OFFSET(table_7_1[[common_layout_dir]:[common_layout_dir]], 37 + 2 * QUOTIENT(table_7_3[[#This Row],[index]] - 1, 1), 0, 1, 1)</f>
        <v>universal/2DSBanti_CD</v>
      </c>
      <c r="G63" s="2" t="b">
        <f ca="1">OFFSET(table_7_1[[reverse_complement]:[reverse_complement]], 37 + 2 * QUOTIENT(table_7_3[[#This Row],[index]] - 1, 1), 0, 1, 1)</f>
        <v>0</v>
      </c>
      <c r="H63" s="2" t="str">
        <f ca="1">OFFSET(table_7_1[[range_args]:[range_args]], 37 + 2 * QUOTIENT(table_7_3[[#This Row],[index]] - 1, 1), 0, 1, 1)</f>
        <v xml:space="preserve"> --range_x -12 13 --range_y -18 25 </v>
      </c>
      <c r="I63" s="2">
        <f ca="1">OFFSET(table_7_1[[universal_layout_legend_pos_x]:[universal_layout_legend_pos_x]], 37 + 2 * QUOTIENT(table_7_3[[#This Row],[index]] - 1, 1), 0, 1, 1)</f>
        <v>12</v>
      </c>
      <c r="J63" s="2" t="str">
        <f>_xlfn.CONCAT(graphs, "/", var_7_layout, "/combined/", var_7_ext)</f>
        <v>plots/graphs/universal/combined/png</v>
      </c>
      <c r="K63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f>
        <v>python 2_graph_processing/plot_graph.py -i libraries_4/WT_sgCD_R1_antisense_splicing -o plots/graphs/universal/combined/png --layout_dir layouts/universal/2DSBanti_CD -ext png --layout universal --width 2400 --height 1800  --range_x -12 13 --range_y -18 25  --universal_layout_legend_pos_x 12</v>
      </c>
    </row>
    <row r="64" spans="1:11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37 + 2 * QUOTIENT(table_7_3[[#This Row],[index]] - 1, 1), 0, 1, 1)</f>
        <v>R2</v>
      </c>
      <c r="D64" s="2" t="str">
        <f ca="1">OFFSET(table_7_1[[hguide]:[hguide]], 37 + 2 * QUOTIENT(table_7_3[[#This Row],[index]] - 1, 1), 0, 1, 1)</f>
        <v>CD</v>
      </c>
      <c r="E64" s="2" t="str">
        <f ca="1">OFFSET(table_7_1[[dsb_type]:[dsb_type]], 37 + 2 * QUOTIENT(table_7_3[[#This Row],[index]] - 1, 1), 0, 1, 1)</f>
        <v>2DSBanti</v>
      </c>
      <c r="F64" s="2" t="str">
        <f ca="1">OFFSET(table_7_1[[common_layout_dir]:[common_layout_dir]], 37 + 2 * QUOTIENT(table_7_3[[#This Row],[index]] - 1, 1), 0, 1, 1)</f>
        <v>universal/2DSBanti_CD</v>
      </c>
      <c r="G64" s="2" t="b">
        <f ca="1">OFFSET(table_7_1[[reverse_complement]:[reverse_complement]], 37 + 2 * QUOTIENT(table_7_3[[#This Row],[index]] - 1, 1), 0, 1, 1)</f>
        <v>1</v>
      </c>
      <c r="H64" s="2" t="str">
        <f ca="1">OFFSET(table_7_1[[range_args]:[range_args]], 37 + 2 * QUOTIENT(table_7_3[[#This Row],[index]] - 1, 1), 0, 1, 1)</f>
        <v xml:space="preserve"> --range_x -12 13 --range_y -18 25 </v>
      </c>
      <c r="I64" s="2">
        <f ca="1">OFFSET(table_7_1[[universal_layout_legend_pos_x]:[universal_layout_legend_pos_x]], 37 + 2 * QUOTIENT(table_7_3[[#This Row],[index]] - 1, 1), 0, 1, 1)</f>
        <v>12</v>
      </c>
      <c r="J64" s="2" t="str">
        <f>_xlfn.CONCAT(graphs, "/", var_7_layout, "/combined/", var_7_ext)</f>
        <v>plots/graphs/universal/combined/png</v>
      </c>
      <c r="K64" s="2" t="str">
        <f ca="1">_xlfn.CONCAT("python 2_graph_processing/plot_graph.py ", "-i ", libraries_4, "/", table_7_3[[#This Row],[dir]], " -o ", table_7_3[[#This Row],[output_dir]],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Row],[range_args]], IF(NOT(ISNA(table_7_3[[#This Row],[universal_layout_legend_pos_x]])), _xlfn.CONCAT(" --universal_layout_legend_pos_x ", table_7_3[[#This Row],[universal_layout_legend_pos_x]], "")))</f>
        <v>python 2_graph_processing/plot_graph.py -i libraries_4/WT_sgCD_R2_antisense_splicing -o plots/graphs/universal/combined/png --layout_dir layouts/universal/2DSBanti_CD -ext png --layout universal --reverse_complement  --width 2400 --height 1800  --range_x -12 13 --range_y -18 25  --universal_layout_legend_pos_x 12</v>
      </c>
    </row>
    <row r="66" spans="1:1" x14ac:dyDescent="0.25">
      <c r="A66" s="1" t="s">
        <v>179</v>
      </c>
    </row>
    <row r="67" spans="1:1" x14ac:dyDescent="0.25">
      <c r="A67" t="str">
        <f ca="1">_xlfn.TEXTJOIN(CHAR(10), TRUE, R3:R26,R39:R42, table_7_2[command], table_7_3[command])</f>
        <v>python 2_graph_processing/plot_graph.py -i libraries_4/WT_sgAB_R1_sense -o plots/graphs/universal/individual/png --layout_dir layouts/universal/2DSB_AB -ext png --layout universal --width 2400 --height 1800  --range_x -12 13 --range_y -22 22  --universal_layout_legend_pos_x 12
python 2_graph_processing/plot_graph.py -i libraries_4/WT_sgAB_R1_branch -o plots/graphs/universal/individual/png --layout_dir layouts/universal/2DSB_AB -ext png --layout universal --width 2400 --height 1800  --range_x -12 13 --range_y -22 22  --universal_layout_legend_pos_x 12
python 2_graph_processing/plot_graph.py -i libraries_4/WT_sgAB_R1_cmv -o plots/graphs/universal/individual/png --layout_dir layouts/universal/2DSB_AB -ext png --layout universal --width 2400 --height 1800  --range_x -12 13 --range_y -22 22  --universal_layout_legend_pos_x 12
python 2_graph_processing/plot_graph.py -i libraries_4/KO_sgAB_R1_sense -o plots/graphs/universal/individual/png --layout_dir layouts/universal/2DSB_AB -ext png --layout universal --width 2400 --height 1800  --range_x -12 13 --range_y -22 22  --universal_layout_legend_pos_x 12
python 2_graph_processing/plot_graph.py -i libraries_4/KO_sgAB_R1_branch -o plots/graphs/universal/individual/png --layout_dir layouts/universal/2DSB_AB -ext png --layout universal --width 2400 --height 1800  --range_x -12 13 --range_y -22 22  --universal_layout_legend_pos_x 12
python 2_graph_processing/plot_graph.py -i libraries_4/KO_sgAB_R1_cmv -o plots/graphs/universal/individual/png --layout_dir layouts/universal/2DSB_AB -ext png --layout universal --width 2400 --height 1800  --range_x -12 13 --range_y -22 22  --universal_layout_legend_pos_x 12
python 2_graph_processing/plot_graph.py -i libraries_4/WT_sgAB_R2_sense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libraries_4/WT_sgAB_R2_branch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libraries_4/WT_sgAB_R2_cmv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libraries_4/KO_sgAB_R2_sense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libraries_4/KO_sgAB_R2_branch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libraries_4/KO_sgAB_R2_cmv -o plots/graphs/universal/individual/png --layout_dir layouts/universal/2DSB_AB -ext png --layout universal --reverse_complement  --width 2400 --height 1800  --range_x -12 13 --range_y -22 22  --universal_layout_legend_pos_x 12
python 2_graph_processing/plot_graph.py -i libraries_4/WT_sgA_R1_sense -o plots/graphs/universal/individual/png --layout_dir layouts/universal/1DSB_A -ext png --layout universal --width 2400 --height 1800  --range_x -12 13 --range_y -22 20  --universal_layout_legend_pos_x 12
python 2_graph_processing/plot_graph.py -i libraries_4/WT_sgA_R1_branch -o plots/graphs/universal/individual/png --layout_dir layouts/universal/1DSB_A -ext png --layout universal --width 2400 --height 1800  --range_x -12 13 --range_y -22 20  --universal_layout_legend_pos_x 12
python 2_graph_processing/plot_graph.py -i libraries_4/WT_sgA_R1_cmv -o plots/graphs/universal/individual/png --layout_dir layouts/universal/1DSB_A -ext png --layout universal --width 2400 --height 1800  --range_x -12 13 --range_y -22 20  --universal_layout_legend_pos_x 12
python 2_graph_processing/plot_graph.py -i libraries_4/KO_sgA_R1_sense -o plots/graphs/universal/individual/png --layout_dir layouts/universal/1DSB_A -ext png --layout universal --width 2400 --height 1800  --range_x -12 13 --range_y -22 20  --universal_layout_legend_pos_x 12
python 2_graph_processing/plot_graph.py -i libraries_4/KO_sgA_R1_branch -o plots/graphs/universal/individual/png --layout_dir layouts/universal/1DSB_A -ext png --layout universal --width 2400 --height 1800  --range_x -12 13 --range_y -22 20  --universal_layout_legend_pos_x 12
python 2_graph_processing/plot_graph.py -i libraries_4/KO_sgA_R1_cmv -o plots/graphs/universal/individual/png --layout_dir layouts/universal/1DSB_A -ext png --layout universal --width 2400 --height 1800  --range_x -12 13 --range_y -22 20  --universal_layout_legend_pos_x 12
python 2_graph_processing/plot_graph.py -i libraries_4/WT_sgB_R2_sense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libraries_4/WT_sgB_R2_branch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libraries_4/WT_sgB_R2_cmv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libraries_4/KO_sgB_R2_sense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libraries_4/KO_sgB_R2_branch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libraries_4/KO_sgB_R2_cmv -o plots/graphs/universal/individual/png --layout_dir layouts/universal/1DSB_B -ext png --layout universal --reverse_complement  --width 2400 --height 1800  --range_x -12 13 --range_y -20 16  --universal_layout_legend_pos_x 12
python 2_graph_processing/plot_graph.py -i libraries_4/WT_sgCD_R1_antisense -o plots/graphs/universal/individual/png --layout_dir layouts/universal/2DSBanti_CD -ext png --layout universal --width 2400 --height 1800  --range_x -12 13 --range_y -18 25  --universal_layout_legend_pos_x 12
python 2_graph_processing/plot_graph.py -i libraries_4/WT_sgCD_R1_splicing -o plots/graphs/universal/individual/png --layout_dir layouts/universal/2DSBanti_CD -ext png --layout universal --width 2400 --height 1800  --range_x -12 13 --range_y -18 25  --universal_layout_legend_pos_x 12
python 2_graph_processing/plot_graph.py -i libraries_4/WT_sgCD_R2_antisense -o plots/graphs/universal/individual/png --layout_dir layouts/universal/2DSBanti_CD -ext png --layout universal --reverse_complement  --width 2400 --height 1800  --range_x -12 13 --range_y -18 25  --universal_layout_legend_pos_x 12
python 2_graph_processing/plot_graph.py -i libraries_4/WT_sgCD_R2_splicing -o plots/graphs/universal/individual/png --layout_dir layouts/universal/2DSBanti_CD -ext png --layout universal --reverse_complement  --width 2400 --height 1800  --range_x -12 13 --range_y -18 25  --universal_layout_legend_pos_x 12
python 2_graph_processing/plot_graph.py -i libraries_4/WT_sgAB_R1_sense_branch -o plots/graphs/universal/combined/png --layout_dir layouts/universal/2DSB_AB -ext png --layout universal --width 2400 --height 1800  --range_x -12 13 --range_y -22 22  --universal_layout_legend_pos_x 12
python 2_graph_processing/plot_graph.py -i libraries_4/WT_sgAB_R1_sense_cmv -o plots/graphs/universal/combined/png --layout_dir layouts/universal/2DSB_AB -ext png --layout universal --width 2400 --height 1800  --range_x -12 13 --range_y -22 22  --universal_layout_legend_pos_x 12
python 2_graph_processing/plot_graph.py -i libraries_4/KO_sgAB_R1_sense_branch -o plots/graphs/universal/combined/png --layout_dir layouts/universal/2DSB_AB -ext png --layout universal --width 2400 --height 1800  --range_x -12 13 --range_y -22 22  --universal_layout_legend_pos_x 12
python 2_graph_processing/plot_graph.py -i libraries_4/KO_sgAB_R1_sense_cmv -o plots/graphs/universal/combined/png --layout_dir layouts/universal/2DSB_AB -ext png --layout universal --width 2400 --height 1800  --range_x -12 13 --range_y -22 22  --universal_layout_legend_pos_x 12
python 2_graph_processing/plot_graph.py -i libraries_4/WT_sgAB_R2_sense_branch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libraries_4/WT_sgAB_R2_sense_cmv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libraries_4/KO_sgAB_R2_sense_branch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libraries_4/KO_sgAB_R2_sense_cmv -o plots/graphs/universal/combined/png --layout_dir layouts/universal/2DSB_AB -ext png --layout universal --reverse_complement  --width 2400 --height 1800  --range_x -12 13 --range_y -22 22  --universal_layout_legend_pos_x 12
python 2_graph_processing/plot_graph.py -i libraries_4/WT_sgA_R1_sense_branch -o plots/graphs/universal/combined/png --layout_dir layouts/universal/1DSB_A -ext png --layout universal --width 2400 --height 1800  --range_x -12 13 --range_y -22 20  --universal_layout_legend_pos_x 12
python 2_graph_processing/plot_graph.py -i libraries_4/WT_sgA_R1_sense_cmv -o plots/graphs/universal/combined/png --layout_dir layouts/universal/1DSB_A -ext png --layout universal --width 2400 --height 1800  --range_x -12 13 --range_y -22 20  --universal_layout_legend_pos_x 12
python 2_graph_processing/plot_graph.py -i libraries_4/KO_sgA_R1_sense_branch -o plots/graphs/universal/combined/png --layout_dir layouts/universal/1DSB_A -ext png --layout universal --width 2400 --height 1800  --range_x -12 13 --range_y -22 20  --universal_layout_legend_pos_x 12
python 2_graph_processing/plot_graph.py -i libraries_4/KO_sgA_R1_sense_cmv -o plots/graphs/universal/combined/png --layout_dir layouts/universal/1DSB_A -ext png --layout universal --width 2400 --height 1800  --range_x -12 13 --range_y -22 20  --universal_layout_legend_pos_x 12
python 2_graph_processing/plot_graph.py -i libraries_4/WT_sgB_R2_sense_branch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libraries_4/WT_sgB_R2_sense_cmv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libraries_4/KO_sgB_R2_sense_branch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libraries_4/KO_sgB_R2_sense_cmv -o plots/graphs/universal/combined/png --layout_dir layouts/universal/1DSB_B -ext png --layout universal --reverse_complement  --width 2400 --height 1800  --range_x -12 13 --range_y -20 16  --universal_layout_legend_pos_x 12
python 2_graph_processing/plot_graph.py -i libraries_4/WT_sgCD_R1_antisense_splicing -o plots/graphs/universal/combined/png --layout_dir layouts/universal/2DSBanti_CD -ext png --layout universal --width 2400 --height 1800  --range_x -12 13 --range_y -18 25  --universal_layout_legend_pos_x 12
python 2_graph_processing/plot_graph.py -i libraries_4/WT_sgCD_R2_antisense_splicing -o plots/graphs/universal/combined/png --layout_dir layouts/universal/2DSBanti_CD -ext png --layout universal --reverse_complement  --width 2400 --height 1800  --range_x -12 13 --range_y -18 25  --universal_layout_legend_pos_x 12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2022-06-24T17:44:12Z</dcterms:modified>
</cp:coreProperties>
</file>