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8AC17100-D84A-49C2-B432-7DC16C021BC2}" xr6:coauthVersionLast="47" xr6:coauthVersionMax="47" xr10:uidLastSave="{00000000-0000-0000-0000-000000000000}"/>
  <bookViews>
    <workbookView xWindow="-120" yWindow="-120" windowWidth="24240" windowHeight="13020" firstSheet="4" activeTab="9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'6_common_layout'!$A$18</definedName>
    <definedName name="var_6_anti_offset">'6_common_layout'!$A$10</definedName>
    <definedName name="var_6_layout">'6_common_layout'!$B$1</definedName>
    <definedName name="var_7_common_layout">'7_plot_graph'!$B$1</definedName>
    <definedName name="var_7_common_layout_combined">'7_plot_graph_combined'!#REF!</definedName>
    <definedName name="var_7_ext">'7_plot_graph'!$D$1</definedName>
    <definedName name="var_7_ext_combined">'7_plot_graph_combined'!#REF!</definedName>
    <definedName name="var_7_layout">'7_plot_graph'!$F$1</definedName>
    <definedName name="var_7_layout_combined">'7_plot_graph_combined'!#REF!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4" l="1"/>
  <c r="C21" i="14"/>
  <c r="F24" i="14"/>
  <c r="G21" i="14"/>
  <c r="G20" i="14"/>
  <c r="G16" i="14"/>
  <c r="L45" i="13"/>
  <c r="L46" i="13"/>
  <c r="L47" i="13"/>
  <c r="L48" i="13"/>
  <c r="L49" i="13"/>
  <c r="L50" i="13"/>
  <c r="L51" i="13"/>
  <c r="L52" i="13"/>
  <c r="L53" i="13"/>
  <c r="L54" i="13"/>
  <c r="L55" i="13"/>
  <c r="L56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R3" i="14"/>
  <c r="R4" i="14"/>
  <c r="R5" i="14"/>
  <c r="R6" i="14"/>
  <c r="R7" i="14"/>
  <c r="R8" i="14"/>
  <c r="H13" i="14"/>
  <c r="H12" i="14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K45" i="13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5" i="13" s="1"/>
  <c r="C46" i="7"/>
  <c r="C45" i="4" s="1"/>
  <c r="C45" i="11" s="1"/>
  <c r="C47" i="7"/>
  <c r="C46" i="4" s="1"/>
  <c r="C46" i="11" s="1"/>
  <c r="C48" i="7"/>
  <c r="C47" i="4" s="1"/>
  <c r="C48" i="13" s="1"/>
  <c r="C49" i="7"/>
  <c r="C48" i="4" s="1"/>
  <c r="C48" i="11" s="1"/>
  <c r="C50" i="7"/>
  <c r="C51" i="7"/>
  <c r="C50" i="4" s="1"/>
  <c r="C51" i="13" s="1"/>
  <c r="C52" i="7"/>
  <c r="C51" i="4" s="1"/>
  <c r="C51" i="11" s="1"/>
  <c r="C53" i="7"/>
  <c r="C52" i="4" s="1"/>
  <c r="C52" i="11" s="1"/>
  <c r="C54" i="7"/>
  <c r="C53" i="4" s="1"/>
  <c r="C54" i="13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I5" i="7"/>
  <c r="I6" i="7"/>
  <c r="I7" i="7"/>
  <c r="I8" i="7"/>
  <c r="I8" i="4" s="1"/>
  <c r="Q4" i="14" s="1"/>
  <c r="I9" i="7"/>
  <c r="I10" i="7"/>
  <c r="I11" i="7"/>
  <c r="I12" i="7"/>
  <c r="I12" i="4" s="1"/>
  <c r="I13" i="13" s="1"/>
  <c r="I13" i="7"/>
  <c r="I14" i="7"/>
  <c r="I14" i="4" s="1"/>
  <c r="I14" i="11" s="1"/>
  <c r="I15" i="7"/>
  <c r="I16" i="7"/>
  <c r="I16" i="4" s="1"/>
  <c r="I17" i="13" s="1"/>
  <c r="I17" i="7"/>
  <c r="I17" i="4" s="1"/>
  <c r="I18" i="13" s="1"/>
  <c r="D12" i="15" s="1"/>
  <c r="I18" i="7"/>
  <c r="I19" i="7"/>
  <c r="I20" i="7"/>
  <c r="I21" i="7"/>
  <c r="I22" i="7"/>
  <c r="I23" i="7"/>
  <c r="I24" i="7"/>
  <c r="I24" i="4" s="1"/>
  <c r="I25" i="13" s="1"/>
  <c r="I25" i="7"/>
  <c r="I26" i="7"/>
  <c r="I27" i="7"/>
  <c r="I28" i="7"/>
  <c r="I29" i="7"/>
  <c r="I30" i="7"/>
  <c r="I31" i="7"/>
  <c r="I32" i="7"/>
  <c r="I32" i="4" s="1"/>
  <c r="Q8" i="14" s="1"/>
  <c r="I33" i="7"/>
  <c r="I34" i="7"/>
  <c r="I35" i="7"/>
  <c r="I36" i="7"/>
  <c r="I37" i="7"/>
  <c r="I38" i="7"/>
  <c r="I39" i="7"/>
  <c r="I40" i="7"/>
  <c r="I40" i="4" s="1"/>
  <c r="G13" i="1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P4" i="1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C12" i="15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C21" i="15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E4" i="15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E5" i="15" l="1"/>
  <c r="D13" i="15"/>
  <c r="C13" i="15"/>
  <c r="J48" i="7"/>
  <c r="B47" i="4" s="1"/>
  <c r="B48" i="13" s="1"/>
  <c r="F20" i="14" a="1"/>
  <c r="F20" i="14" s="1"/>
  <c r="B14" i="5"/>
  <c r="C56" i="13"/>
  <c r="C52" i="13"/>
  <c r="C55" i="13"/>
  <c r="C47" i="13"/>
  <c r="C46" i="13"/>
  <c r="C53" i="13"/>
  <c r="C49" i="13"/>
  <c r="F56" i="13"/>
  <c r="F52" i="13"/>
  <c r="F48" i="13"/>
  <c r="F55" i="13"/>
  <c r="F50" i="13"/>
  <c r="F53" i="13"/>
  <c r="F49" i="13"/>
  <c r="F45" i="13"/>
  <c r="H56" i="13"/>
  <c r="H52" i="13"/>
  <c r="H55" i="13"/>
  <c r="H51" i="13"/>
  <c r="H47" i="13"/>
  <c r="H54" i="13"/>
  <c r="I56" i="13"/>
  <c r="H53" i="13"/>
  <c r="H45" i="13"/>
  <c r="I54" i="13"/>
  <c r="I53" i="13"/>
  <c r="I45" i="13"/>
  <c r="K56" i="13"/>
  <c r="K55" i="13"/>
  <c r="K53" i="13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B50" i="13" s="1"/>
  <c r="J49" i="7"/>
  <c r="B48" i="4" s="1"/>
  <c r="B49" i="13" s="1"/>
  <c r="J54" i="7"/>
  <c r="B53" i="4" s="1"/>
  <c r="B54" i="13" s="1"/>
  <c r="J46" i="7"/>
  <c r="B45" i="4" s="1"/>
  <c r="B46" i="13" s="1"/>
  <c r="J45" i="7"/>
  <c r="J53" i="7"/>
  <c r="Q5" i="14"/>
  <c r="P5" i="14"/>
  <c r="N6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J46" i="13" s="1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J55" i="13" s="1"/>
  <c r="E54" i="4"/>
  <c r="E55" i="13" s="1"/>
  <c r="J50" i="4"/>
  <c r="J51" i="13" s="1"/>
  <c r="B33" i="5"/>
  <c r="B29" i="5"/>
  <c r="B31" i="5"/>
  <c r="B27" i="5"/>
  <c r="C27" i="5"/>
  <c r="D44" i="4"/>
  <c r="D45" i="13" s="1"/>
  <c r="E52" i="4"/>
  <c r="E53" i="13" s="1"/>
  <c r="E48" i="4"/>
  <c r="E49" i="13" s="1"/>
  <c r="E44" i="4"/>
  <c r="E45" i="13" s="1"/>
  <c r="J44" i="4"/>
  <c r="J45" i="13" s="1"/>
  <c r="J52" i="7"/>
  <c r="J55" i="4"/>
  <c r="J56" i="13" s="1"/>
  <c r="J47" i="4"/>
  <c r="J48" i="13" s="1"/>
  <c r="B6" i="7"/>
  <c r="B7" i="7"/>
  <c r="D53" i="4"/>
  <c r="D54" i="13" s="1"/>
  <c r="B11" i="7"/>
  <c r="B3" i="7"/>
  <c r="D3" i="4" s="1"/>
  <c r="D4" i="13" s="1"/>
  <c r="D54" i="4"/>
  <c r="D55" i="13" s="1"/>
  <c r="D52" i="4"/>
  <c r="D53" i="13" s="1"/>
  <c r="B10" i="7"/>
  <c r="B2" i="7"/>
  <c r="B9" i="7"/>
  <c r="B5" i="7"/>
  <c r="D55" i="4"/>
  <c r="D56" i="13" s="1"/>
  <c r="B12" i="7"/>
  <c r="B8" i="7"/>
  <c r="B4" i="7"/>
  <c r="F16" i="4"/>
  <c r="F17" i="13" s="1"/>
  <c r="F36" i="4"/>
  <c r="F37" i="13" s="1"/>
  <c r="F8" i="4"/>
  <c r="C28" i="4"/>
  <c r="C29" i="13" s="1"/>
  <c r="F20" i="4"/>
  <c r="E21" i="14" s="1"/>
  <c r="E39" i="4"/>
  <c r="E40" i="13" s="1"/>
  <c r="D27" i="4"/>
  <c r="D28" i="13" s="1"/>
  <c r="D15" i="4"/>
  <c r="D16" i="13" s="1"/>
  <c r="D35" i="4"/>
  <c r="D36" i="13" s="1"/>
  <c r="C15" i="4"/>
  <c r="C16" i="13" s="1"/>
  <c r="F14" i="4"/>
  <c r="E20" i="14" s="1"/>
  <c r="I47" i="4"/>
  <c r="I48" i="13" s="1"/>
  <c r="H47" i="4"/>
  <c r="H48" i="13" s="1"/>
  <c r="D29" i="4"/>
  <c r="D30" i="13" s="1"/>
  <c r="D13" i="4"/>
  <c r="D14" i="13" s="1"/>
  <c r="D51" i="4"/>
  <c r="D52" i="13" s="1"/>
  <c r="K51" i="4"/>
  <c r="K52" i="13" s="1"/>
  <c r="D47" i="4"/>
  <c r="D48" i="13" s="1"/>
  <c r="I51" i="4"/>
  <c r="I52" i="13" s="1"/>
  <c r="K47" i="4"/>
  <c r="K48" i="13" s="1"/>
  <c r="J51" i="4"/>
  <c r="J52" i="13" s="1"/>
  <c r="D50" i="4"/>
  <c r="D51" i="13" s="1"/>
  <c r="E50" i="4"/>
  <c r="E51" i="13" s="1"/>
  <c r="E46" i="4"/>
  <c r="E47" i="13" s="1"/>
  <c r="F50" i="4"/>
  <c r="F51" i="13" s="1"/>
  <c r="F46" i="4"/>
  <c r="F47" i="13" s="1"/>
  <c r="I54" i="4"/>
  <c r="I55" i="13" s="1"/>
  <c r="I50" i="4"/>
  <c r="I51" i="13" s="1"/>
  <c r="I46" i="4"/>
  <c r="I47" i="13" s="1"/>
  <c r="J46" i="4"/>
  <c r="J47" i="13" s="1"/>
  <c r="K50" i="4"/>
  <c r="K51" i="13" s="1"/>
  <c r="K46" i="4"/>
  <c r="K47" i="13" s="1"/>
  <c r="C49" i="4"/>
  <c r="C50" i="13" s="1"/>
  <c r="D49" i="4"/>
  <c r="D50" i="13" s="1"/>
  <c r="D45" i="4"/>
  <c r="D46" i="13" s="1"/>
  <c r="E49" i="4"/>
  <c r="E50" i="13" s="1"/>
  <c r="F53" i="4"/>
  <c r="F54" i="13" s="1"/>
  <c r="F45" i="4"/>
  <c r="F46" i="13" s="1"/>
  <c r="H49" i="4"/>
  <c r="H50" i="13" s="1"/>
  <c r="H45" i="4"/>
  <c r="H46" i="13" s="1"/>
  <c r="I49" i="4"/>
  <c r="I50" i="13" s="1"/>
  <c r="I45" i="4"/>
  <c r="I46" i="13" s="1"/>
  <c r="J53" i="4"/>
  <c r="J54" i="13" s="1"/>
  <c r="J49" i="4"/>
  <c r="J50" i="13" s="1"/>
  <c r="K53" i="4"/>
  <c r="K54" i="13" s="1"/>
  <c r="K49" i="4"/>
  <c r="K50" i="13" s="1"/>
  <c r="K45" i="4"/>
  <c r="K46" i="13" s="1"/>
  <c r="G44" i="4" a="1"/>
  <c r="G44" i="4" s="1"/>
  <c r="G45" i="13" s="1"/>
  <c r="D48" i="4"/>
  <c r="D49" i="13" s="1"/>
  <c r="H48" i="4"/>
  <c r="H49" i="13" s="1"/>
  <c r="I48" i="4"/>
  <c r="I49" i="13" s="1"/>
  <c r="J52" i="4"/>
  <c r="J53" i="13" s="1"/>
  <c r="J48" i="4"/>
  <c r="J49" i="13" s="1"/>
  <c r="K48" i="4"/>
  <c r="K49" i="13" s="1"/>
  <c r="G47" i="4" a="1"/>
  <c r="G47" i="4" s="1"/>
  <c r="G48" i="13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F21" i="14" s="1" a="1"/>
  <c r="F21" i="14" s="1"/>
  <c r="K33" i="4"/>
  <c r="K34" i="13" s="1"/>
  <c r="K31" i="4"/>
  <c r="K32" i="13" s="1"/>
  <c r="K30" i="4"/>
  <c r="K31" i="13" s="1"/>
  <c r="I41" i="4"/>
  <c r="I42" i="13" s="1"/>
  <c r="D21" i="15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F29" i="4"/>
  <c r="F30" i="13" s="1"/>
  <c r="F25" i="4"/>
  <c r="F26" i="13" s="1"/>
  <c r="F21" i="4"/>
  <c r="F22" i="13" s="1"/>
  <c r="F17" i="4"/>
  <c r="F18" i="13" s="1"/>
  <c r="F13" i="4"/>
  <c r="F14" i="13" s="1"/>
  <c r="G55" i="4" a="1"/>
  <c r="G55" i="4" s="1"/>
  <c r="G56" i="13" s="1"/>
  <c r="G48" i="4" a="1"/>
  <c r="G48" i="4" s="1"/>
  <c r="G49" i="13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D13" i="14" s="1"/>
  <c r="C32" i="4"/>
  <c r="C24" i="4"/>
  <c r="C25" i="13" s="1"/>
  <c r="C16" i="4"/>
  <c r="C17" i="13" s="1"/>
  <c r="C12" i="4"/>
  <c r="C13" i="13" s="1"/>
  <c r="C8" i="4"/>
  <c r="C4" i="4"/>
  <c r="C5" i="13" s="1"/>
  <c r="F40" i="4"/>
  <c r="E13" i="14" s="1"/>
  <c r="F32" i="4"/>
  <c r="F24" i="4"/>
  <c r="F25" i="13" s="1"/>
  <c r="G54" i="4" a="1"/>
  <c r="G54" i="4" s="1"/>
  <c r="G55" i="13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G24" i="14" s="1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E21" i="15" s="1"/>
  <c r="F9" i="4"/>
  <c r="F10" i="13" s="1"/>
  <c r="G51" i="4" a="1"/>
  <c r="G51" i="4" s="1"/>
  <c r="G52" i="13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H24" i="4"/>
  <c r="H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0" i="13" s="1"/>
  <c r="G52" i="4" a="1"/>
  <c r="G52" i="4" s="1"/>
  <c r="G53" i="13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D20" i="15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F16" i="14" s="1" a="1"/>
  <c r="F16" i="14" s="1"/>
  <c r="H9" i="4"/>
  <c r="H5" i="4"/>
  <c r="H40" i="4"/>
  <c r="F13" i="14" s="1" a="1"/>
  <c r="F13" i="14" s="1"/>
  <c r="H32" i="4"/>
  <c r="H39" i="4"/>
  <c r="H40" i="13" s="1"/>
  <c r="C20" i="15" s="1"/>
  <c r="H10" i="4"/>
  <c r="H6" i="4"/>
  <c r="H2" i="4"/>
  <c r="F4" i="4"/>
  <c r="F5" i="13" s="1"/>
  <c r="F39" i="4"/>
  <c r="F40" i="13" s="1"/>
  <c r="E20" i="15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6" i="13" s="1"/>
  <c r="E51" i="4"/>
  <c r="E52" i="13" s="1"/>
  <c r="E47" i="4"/>
  <c r="E48" i="13" s="1"/>
  <c r="O170" i="1"/>
  <c r="O166" i="1"/>
  <c r="O162" i="1"/>
  <c r="O142" i="1"/>
  <c r="O138" i="1"/>
  <c r="O114" i="1"/>
  <c r="O110" i="1"/>
  <c r="E53" i="4"/>
  <c r="E54" i="13" s="1"/>
  <c r="O171" i="1"/>
  <c r="O169" i="1"/>
  <c r="E9" i="5"/>
  <c r="E5" i="5"/>
  <c r="E10" i="5"/>
  <c r="E13" i="5"/>
  <c r="G5" i="4" a="1"/>
  <c r="G5" i="4" s="1"/>
  <c r="G6" i="13" s="1"/>
  <c r="E3" i="5"/>
  <c r="B46" i="4"/>
  <c r="B47" i="13" s="1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E16" i="15" l="1"/>
  <c r="E17" i="15"/>
  <c r="E8" i="15"/>
  <c r="E9" i="15"/>
  <c r="E12" i="15"/>
  <c r="E13" i="15"/>
  <c r="D10" i="15"/>
  <c r="D11" i="15"/>
  <c r="D8" i="15"/>
  <c r="D9" i="15"/>
  <c r="D4" i="15"/>
  <c r="D5" i="15"/>
  <c r="D6" i="15"/>
  <c r="D7" i="15"/>
  <c r="D16" i="15"/>
  <c r="D17" i="15"/>
  <c r="C10" i="15"/>
  <c r="C11" i="15"/>
  <c r="C6" i="15"/>
  <c r="C7" i="15"/>
  <c r="C16" i="15"/>
  <c r="C17" i="15"/>
  <c r="C24" i="14" a="1"/>
  <c r="C24" i="14" s="1"/>
  <c r="C16" i="14" a="1"/>
  <c r="C16" i="14" s="1"/>
  <c r="D12" i="14"/>
  <c r="D24" i="14"/>
  <c r="G12" i="14"/>
  <c r="E12" i="14"/>
  <c r="E24" i="14"/>
  <c r="F12" i="14" a="1"/>
  <c r="F12" i="14" s="1"/>
  <c r="H38" i="13"/>
  <c r="F38" i="13"/>
  <c r="D16" i="14"/>
  <c r="D20" i="14"/>
  <c r="H20" i="14" s="1"/>
  <c r="M29" i="13" s="1"/>
  <c r="E16" i="14"/>
  <c r="D21" i="14"/>
  <c r="H21" i="14" s="1"/>
  <c r="M24" i="13" s="1"/>
  <c r="I39" i="13"/>
  <c r="H10" i="13"/>
  <c r="H4" i="13"/>
  <c r="H7" i="13"/>
  <c r="H8" i="13"/>
  <c r="H11" i="13"/>
  <c r="H6" i="13"/>
  <c r="H12" i="13"/>
  <c r="H14" i="13"/>
  <c r="B51" i="13"/>
  <c r="I27" i="13"/>
  <c r="I21" i="13"/>
  <c r="I3" i="13"/>
  <c r="J3" i="13"/>
  <c r="C22" i="5"/>
  <c r="K41" i="13"/>
  <c r="E21" i="5"/>
  <c r="K40" i="13"/>
  <c r="C21" i="5"/>
  <c r="K39" i="13"/>
  <c r="E22" i="5"/>
  <c r="K42" i="13"/>
  <c r="P3" i="14"/>
  <c r="H3" i="13"/>
  <c r="H39" i="13"/>
  <c r="P7" i="14"/>
  <c r="H27" i="13"/>
  <c r="P8" i="14"/>
  <c r="H33" i="13"/>
  <c r="H41" i="13"/>
  <c r="P6" i="14"/>
  <c r="H21" i="13"/>
  <c r="Q3" i="14"/>
  <c r="Q7" i="14"/>
  <c r="Q6" i="14"/>
  <c r="O5" i="14"/>
  <c r="F15" i="13"/>
  <c r="O3" i="14"/>
  <c r="F3" i="13"/>
  <c r="F39" i="13"/>
  <c r="F41" i="13"/>
  <c r="O8" i="14"/>
  <c r="F33" i="13"/>
  <c r="O7" i="14"/>
  <c r="F27" i="13"/>
  <c r="O6" i="14"/>
  <c r="K6" i="14" s="1" a="1"/>
  <c r="K6" i="14" s="1"/>
  <c r="F21" i="13"/>
  <c r="O4" i="14"/>
  <c r="F9" i="13"/>
  <c r="N3" i="14"/>
  <c r="C3" i="13"/>
  <c r="C39" i="13"/>
  <c r="N5" i="14"/>
  <c r="C15" i="13"/>
  <c r="N7" i="14"/>
  <c r="C27" i="13"/>
  <c r="C41" i="13"/>
  <c r="N4" i="14"/>
  <c r="C9" i="13"/>
  <c r="N8" i="14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G46" i="13" s="1"/>
  <c r="F45" i="11"/>
  <c r="G53" i="4" a="1"/>
  <c r="G53" i="4" s="1"/>
  <c r="G54" i="13" s="1"/>
  <c r="F53" i="11"/>
  <c r="G50" i="4" a="1"/>
  <c r="G50" i="4" s="1"/>
  <c r="G51" i="13" s="1"/>
  <c r="F50" i="11"/>
  <c r="G46" i="4" a="1"/>
  <c r="G46" i="4" s="1"/>
  <c r="G47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B52" i="13" s="1"/>
  <c r="D7" i="4"/>
  <c r="D8" i="13" s="1"/>
  <c r="D11" i="4"/>
  <c r="D12" i="13" s="1"/>
  <c r="D6" i="4"/>
  <c r="D7" i="13" s="1"/>
  <c r="D2" i="4"/>
  <c r="D46" i="4"/>
  <c r="D47" i="13" s="1"/>
  <c r="B44" i="4"/>
  <c r="B54" i="4"/>
  <c r="B55" i="13" s="1"/>
  <c r="E45" i="4"/>
  <c r="E46" i="13" s="1"/>
  <c r="B52" i="4"/>
  <c r="B53" i="13" s="1"/>
  <c r="B55" i="4"/>
  <c r="B56" i="13" s="1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C12" i="14" s="1" a="1"/>
  <c r="C12" i="14" s="1"/>
  <c r="B16" i="4"/>
  <c r="B9" i="4"/>
  <c r="B41" i="4"/>
  <c r="C13" i="14" s="1" a="1"/>
  <c r="C13" i="14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31" i="4"/>
  <c r="B8" i="4"/>
  <c r="B24" i="4"/>
  <c r="B40" i="4"/>
  <c r="B13" i="14" s="1" a="1"/>
  <c r="B13" i="14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E14" i="15" l="1"/>
  <c r="E15" i="15"/>
  <c r="E2" i="15"/>
  <c r="E3" i="15"/>
  <c r="E6" i="15"/>
  <c r="E7" i="15"/>
  <c r="E10" i="15"/>
  <c r="E11" i="15"/>
  <c r="D2" i="15"/>
  <c r="D3" i="15"/>
  <c r="D14" i="15"/>
  <c r="D15" i="15"/>
  <c r="C14" i="15"/>
  <c r="C15" i="15"/>
  <c r="C4" i="15"/>
  <c r="C5" i="15"/>
  <c r="C2" i="15"/>
  <c r="C3" i="15"/>
  <c r="C8" i="15"/>
  <c r="C9" i="15"/>
  <c r="F17" i="15"/>
  <c r="F16" i="15"/>
  <c r="M27" i="13"/>
  <c r="M15" i="13"/>
  <c r="M17" i="13"/>
  <c r="M21" i="13"/>
  <c r="M33" i="13"/>
  <c r="M28" i="13"/>
  <c r="M18" i="13"/>
  <c r="M22" i="13"/>
  <c r="M26" i="13"/>
  <c r="M38" i="13"/>
  <c r="M25" i="13"/>
  <c r="M31" i="13"/>
  <c r="M23" i="13"/>
  <c r="M30" i="13"/>
  <c r="M36" i="13"/>
  <c r="M16" i="13"/>
  <c r="M20" i="13"/>
  <c r="M35" i="13"/>
  <c r="M34" i="13"/>
  <c r="M32" i="13"/>
  <c r="M37" i="13"/>
  <c r="M19" i="13"/>
  <c r="H24" i="14"/>
  <c r="B12" i="14" a="1"/>
  <c r="B12" i="14" s="1"/>
  <c r="B24" i="14" a="1"/>
  <c r="B24" i="14" s="1"/>
  <c r="H16" i="14"/>
  <c r="M4" i="13" s="1"/>
  <c r="K5" i="14" a="1"/>
  <c r="K5" i="14" s="1"/>
  <c r="S4" i="14"/>
  <c r="H8" i="14" a="1"/>
  <c r="H8" i="14" s="1"/>
  <c r="B21" i="14" a="1"/>
  <c r="B21" i="14" s="1"/>
  <c r="I21" i="14" s="1"/>
  <c r="B20" i="14" a="1"/>
  <c r="B20" i="14" s="1"/>
  <c r="I20" i="14" s="1"/>
  <c r="B16" i="14" a="1"/>
  <c r="B16" i="14" s="1"/>
  <c r="B45" i="13"/>
  <c r="B40" i="13"/>
  <c r="B42" i="13"/>
  <c r="V22" i="14" a="1"/>
  <c r="V22" i="14" s="1"/>
  <c r="B32" i="13"/>
  <c r="B4" i="13"/>
  <c r="B36" i="13"/>
  <c r="B34" i="13"/>
  <c r="N34" i="13" s="1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S7" i="14"/>
  <c r="J6" i="14" a="1"/>
  <c r="J6" i="14" s="1"/>
  <c r="I3" i="14" a="1"/>
  <c r="I3" i="14" s="1"/>
  <c r="L5" i="14" a="1"/>
  <c r="L5" i="14" s="1"/>
  <c r="H6" i="14" a="1"/>
  <c r="H6" i="14" s="1"/>
  <c r="D3" i="13"/>
  <c r="J5" i="14" a="1"/>
  <c r="J5" i="14" s="1"/>
  <c r="M7" i="14" a="1"/>
  <c r="M7" i="14" s="1"/>
  <c r="H3" i="14" a="1"/>
  <c r="H3" i="14" s="1"/>
  <c r="L4" i="14" a="1"/>
  <c r="L4" i="14" s="1"/>
  <c r="H7" i="14" a="1"/>
  <c r="H7" i="14" s="1"/>
  <c r="S8" i="14"/>
  <c r="I7" i="14" a="1"/>
  <c r="I7" i="14" s="1"/>
  <c r="K4" i="14" a="1"/>
  <c r="K4" i="14" s="1"/>
  <c r="K3" i="14" a="1"/>
  <c r="K3" i="14" s="1"/>
  <c r="S6" i="14"/>
  <c r="L8" i="14" a="1"/>
  <c r="L8" i="14" s="1"/>
  <c r="M5" i="14" a="1"/>
  <c r="M5" i="14" s="1"/>
  <c r="L3" i="14" a="1"/>
  <c r="L3" i="14" s="1"/>
  <c r="K8" i="14" a="1"/>
  <c r="K8" i="14" s="1"/>
  <c r="M3" i="14" a="1"/>
  <c r="M3" i="14" s="1"/>
  <c r="H4" i="14" a="1"/>
  <c r="H4" i="14" s="1"/>
  <c r="J7" i="14" a="1"/>
  <c r="J7" i="14" s="1"/>
  <c r="I13" i="14"/>
  <c r="S3" i="14"/>
  <c r="J3" i="14" a="1"/>
  <c r="J3" i="14" s="1"/>
  <c r="I4" i="14" a="1"/>
  <c r="I4" i="14" s="1"/>
  <c r="J4" i="14" a="1"/>
  <c r="J4" i="14" s="1"/>
  <c r="L7" i="14" a="1"/>
  <c r="L7" i="14" s="1"/>
  <c r="M4" i="14" a="1"/>
  <c r="M4" i="14" s="1"/>
  <c r="K7" i="14" a="1"/>
  <c r="K7" i="14" s="1"/>
  <c r="S5" i="14"/>
  <c r="I5" i="14" a="1"/>
  <c r="I5" i="14" s="1"/>
  <c r="M8" i="14" a="1"/>
  <c r="M8" i="14" s="1"/>
  <c r="J8" i="14" a="1"/>
  <c r="J8" i="14" s="1"/>
  <c r="I8" i="14" a="1"/>
  <c r="I8" i="14" s="1"/>
  <c r="D4" i="14" a="1"/>
  <c r="D4" i="14" s="1"/>
  <c r="B11" i="13"/>
  <c r="B7" i="14" a="1"/>
  <c r="B7" i="14" s="1"/>
  <c r="B27" i="13"/>
  <c r="F3" i="14" a="1"/>
  <c r="F3" i="14" s="1"/>
  <c r="B7" i="13"/>
  <c r="F5" i="14" a="1"/>
  <c r="F5" i="14" s="1"/>
  <c r="B19" i="13"/>
  <c r="B8" i="14" a="1"/>
  <c r="B8" i="14" s="1"/>
  <c r="B33" i="13"/>
  <c r="D7" i="14" a="1"/>
  <c r="D7" i="14" s="1"/>
  <c r="B29" i="13"/>
  <c r="N29" i="13" s="1"/>
  <c r="B6" i="14" a="1"/>
  <c r="B6" i="14" s="1"/>
  <c r="B21" i="13"/>
  <c r="B5" i="14" a="1"/>
  <c r="B5" i="14" s="1"/>
  <c r="B15" i="13"/>
  <c r="B4" i="14" a="1"/>
  <c r="B4" i="14" s="1"/>
  <c r="B9" i="13"/>
  <c r="D22" i="5"/>
  <c r="B41" i="13"/>
  <c r="F8" i="14" a="1"/>
  <c r="F8" i="14" s="1"/>
  <c r="B37" i="13"/>
  <c r="B3" i="14" a="1"/>
  <c r="B3" i="14" s="1"/>
  <c r="B3" i="13"/>
  <c r="D5" i="14" a="1"/>
  <c r="D5" i="14" s="1"/>
  <c r="B17" i="13"/>
  <c r="F4" i="14" a="1"/>
  <c r="F4" i="14" s="1"/>
  <c r="B13" i="13"/>
  <c r="D6" i="14" a="1"/>
  <c r="D6" i="14" s="1"/>
  <c r="B23" i="13"/>
  <c r="F6" i="14" a="1"/>
  <c r="F6" i="14" s="1"/>
  <c r="B25" i="13"/>
  <c r="D21" i="5"/>
  <c r="B39" i="13"/>
  <c r="D3" i="14" a="1"/>
  <c r="D3" i="14" s="1"/>
  <c r="B5" i="13"/>
  <c r="F7" i="14" a="1"/>
  <c r="F7" i="14" s="1"/>
  <c r="B31" i="13"/>
  <c r="N31" i="13" s="1"/>
  <c r="D8" i="14" a="1"/>
  <c r="D8" i="14" s="1"/>
  <c r="B35" i="13"/>
  <c r="G6" i="14" a="1"/>
  <c r="G6" i="14" s="1"/>
  <c r="M6" i="14" a="1"/>
  <c r="M6" i="14" s="1"/>
  <c r="G4" i="14" a="1"/>
  <c r="G4" i="14" s="1"/>
  <c r="C4" i="14" a="1"/>
  <c r="C4" i="14" s="1"/>
  <c r="E4" i="14" a="1"/>
  <c r="E4" i="14" s="1"/>
  <c r="C6" i="14" a="1"/>
  <c r="C6" i="14" s="1"/>
  <c r="E7" i="14" a="1"/>
  <c r="E7" i="14" s="1"/>
  <c r="G3" i="14" a="1"/>
  <c r="G3" i="14" s="1"/>
  <c r="G8" i="14" a="1"/>
  <c r="G8" i="14" s="1"/>
  <c r="E5" i="14" a="1"/>
  <c r="E5" i="14" s="1"/>
  <c r="G7" i="14" a="1"/>
  <c r="G7" i="14" s="1"/>
  <c r="E3" i="14" a="1"/>
  <c r="E3" i="14" s="1"/>
  <c r="C5" i="14" a="1"/>
  <c r="C5" i="14" s="1"/>
  <c r="E6" i="14" a="1"/>
  <c r="E6" i="14" s="1"/>
  <c r="G5" i="14" a="1"/>
  <c r="G5" i="14" s="1"/>
  <c r="C7" i="14" a="1"/>
  <c r="C7" i="14" s="1"/>
  <c r="C8" i="14" a="1"/>
  <c r="C8" i="14" s="1"/>
  <c r="F22" i="5"/>
  <c r="C3" i="14" a="1"/>
  <c r="C3" i="14" s="1"/>
  <c r="F21" i="5"/>
  <c r="E8" i="14" a="1"/>
  <c r="E8" i="14" s="1"/>
  <c r="H5" i="14" a="1"/>
  <c r="H5" i="14" s="1"/>
  <c r="I6" i="14" a="1"/>
  <c r="I6" i="14" s="1"/>
  <c r="L6" i="14" a="1"/>
  <c r="L6" i="14" s="1"/>
  <c r="I12" i="14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N18" i="13" l="1"/>
  <c r="F14" i="15"/>
  <c r="F15" i="15"/>
  <c r="F10" i="15"/>
  <c r="F11" i="15"/>
  <c r="F13" i="15"/>
  <c r="F12" i="15"/>
  <c r="N23" i="13"/>
  <c r="N33" i="13"/>
  <c r="M9" i="13"/>
  <c r="N16" i="13"/>
  <c r="M40" i="13"/>
  <c r="M42" i="13"/>
  <c r="M6" i="13"/>
  <c r="M13" i="13"/>
  <c r="N13" i="13" s="1"/>
  <c r="M5" i="13"/>
  <c r="N5" i="13" s="1"/>
  <c r="M14" i="13"/>
  <c r="N14" i="13" s="1"/>
  <c r="M8" i="13"/>
  <c r="N8" i="13" s="1"/>
  <c r="M11" i="13"/>
  <c r="N11" i="13" s="1"/>
  <c r="M12" i="13"/>
  <c r="M7" i="13"/>
  <c r="N7" i="13" s="1"/>
  <c r="M10" i="13"/>
  <c r="N10" i="13" s="1"/>
  <c r="N4" i="13"/>
  <c r="M3" i="13"/>
  <c r="M39" i="13"/>
  <c r="N39" i="13" s="1"/>
  <c r="M41" i="13"/>
  <c r="N41" i="13" s="1"/>
  <c r="N35" i="13"/>
  <c r="N20" i="13"/>
  <c r="N25" i="13"/>
  <c r="N15" i="13"/>
  <c r="N38" i="13"/>
  <c r="N19" i="13"/>
  <c r="N21" i="13"/>
  <c r="N36" i="13"/>
  <c r="N32" i="13"/>
  <c r="N28" i="13"/>
  <c r="N27" i="13"/>
  <c r="N26" i="13"/>
  <c r="N22" i="13"/>
  <c r="N37" i="13"/>
  <c r="N30" i="13"/>
  <c r="N24" i="13"/>
  <c r="N17" i="13"/>
  <c r="I16" i="14"/>
  <c r="I24" i="14"/>
  <c r="N6" i="13"/>
  <c r="J12" i="14"/>
  <c r="J13" i="14"/>
  <c r="T4" i="14"/>
  <c r="T6" i="14"/>
  <c r="T8" i="14"/>
  <c r="T5" i="14"/>
  <c r="T7" i="14"/>
  <c r="T3" i="14"/>
  <c r="M45" i="13"/>
  <c r="N45" i="13" s="1"/>
  <c r="M53" i="13"/>
  <c r="N53" i="13" s="1"/>
  <c r="M55" i="13"/>
  <c r="N55" i="13" s="1"/>
  <c r="M51" i="13"/>
  <c r="N51" i="13" s="1"/>
  <c r="M56" i="13"/>
  <c r="N56" i="13" s="1"/>
  <c r="M54" i="13"/>
  <c r="N54" i="13" s="1"/>
  <c r="M52" i="13"/>
  <c r="N52" i="13" s="1"/>
  <c r="M50" i="13"/>
  <c r="N50" i="13" s="1"/>
  <c r="M46" i="13"/>
  <c r="N46" i="13" s="1"/>
  <c r="M48" i="13"/>
  <c r="N48" i="13" s="1"/>
  <c r="M49" i="13"/>
  <c r="N49" i="13" s="1"/>
  <c r="M47" i="13"/>
  <c r="N47" i="13" s="1"/>
  <c r="H29" i="5"/>
  <c r="H28" i="5"/>
  <c r="H27" i="5"/>
  <c r="H31" i="5"/>
  <c r="H33" i="5"/>
  <c r="H26" i="5"/>
  <c r="H30" i="5"/>
  <c r="H32" i="5"/>
  <c r="H21" i="5"/>
  <c r="B20" i="15" s="1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22" i="5"/>
  <c r="B21" i="15" s="1"/>
  <c r="N40" i="13" l="1"/>
  <c r="F20" i="15"/>
  <c r="N42" i="13"/>
  <c r="F21" i="15"/>
  <c r="G21" i="15" s="1"/>
  <c r="G20" i="15"/>
  <c r="N9" i="13"/>
  <c r="N3" i="13"/>
  <c r="F2" i="15"/>
  <c r="F3" i="15"/>
  <c r="N12" i="13"/>
  <c r="F8" i="15"/>
  <c r="F9" i="15"/>
  <c r="F5" i="15"/>
  <c r="F4" i="15"/>
  <c r="F6" i="15"/>
  <c r="F7" i="15"/>
  <c r="A27" i="14"/>
  <c r="K3" i="5"/>
  <c r="B3" i="15"/>
  <c r="K5" i="5"/>
  <c r="B5" i="15"/>
  <c r="K12" i="5"/>
  <c r="B12" i="15"/>
  <c r="G12" i="15" s="1"/>
  <c r="K10" i="5"/>
  <c r="B10" i="15"/>
  <c r="G10" i="15" s="1"/>
  <c r="K11" i="5"/>
  <c r="B11" i="15"/>
  <c r="G11" i="15" s="1"/>
  <c r="K6" i="5"/>
  <c r="B6" i="15"/>
  <c r="K2" i="5"/>
  <c r="B2" i="15"/>
  <c r="K17" i="5"/>
  <c r="B17" i="15"/>
  <c r="G17" i="15" s="1"/>
  <c r="K14" i="5"/>
  <c r="B14" i="15"/>
  <c r="G14" i="15" s="1"/>
  <c r="K13" i="5"/>
  <c r="B13" i="15"/>
  <c r="G13" i="15" s="1"/>
  <c r="K4" i="5"/>
  <c r="B4" i="15"/>
  <c r="K9" i="5"/>
  <c r="B9" i="15"/>
  <c r="K15" i="5"/>
  <c r="B15" i="15"/>
  <c r="G15" i="15" s="1"/>
  <c r="K16" i="5"/>
  <c r="B16" i="15"/>
  <c r="G16" i="15" s="1"/>
  <c r="K7" i="5"/>
  <c r="B7" i="15"/>
  <c r="K8" i="5"/>
  <c r="B8" i="1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G7" i="15" l="1"/>
  <c r="G9" i="15"/>
  <c r="G2" i="15"/>
  <c r="G6" i="15"/>
  <c r="G8" i="15"/>
  <c r="G4" i="15"/>
  <c r="G5" i="15"/>
  <c r="G3" i="15"/>
  <c r="A59" i="13"/>
  <c r="B23" i="1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<sst xmlns="http://schemas.openxmlformats.org/spreadsheetml/2006/main" count="1567" uniqueCount="192">
  <si>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</si>
  <si>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</si>
  <si>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</si>
  <si>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</si>
  <si>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</si>
  <si>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</si>
  <si>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</si>
  <si>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</si>
  <si>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</si>
  <si>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</si>
  <si>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</si>
  <si>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</si>
  <si>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</si>
  <si>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</si>
  <si>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</si>
  <si>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</si>
  <si>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</si>
  <si>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</si>
  <si>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</si>
  <si>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</si>
  <si>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</si>
  <si>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</si>
  <si>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</si>
  <si>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</si>
  <si>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</si>
  <si>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</si>
  <si>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</si>
  <si>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</si>
  <si>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</si>
  <si>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</si>
  <si>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</si>
  <si>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</si>
  <si>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</si>
  <si>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</si>
  <si>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</si>
  <si>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</si>
  <si>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</si>
  <si>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</si>
  <si>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</si>
  <si>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</si>
  <si>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</si>
  <si>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</si>
  <si>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</si>
  <si>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</si>
  <si>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</si>
  <si>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</si>
  <si>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</si>
  <si>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</si>
  <si>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</si>
  <si>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</si>
  <si>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</si>
  <si>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</si>
  <si>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</si>
  <si>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</si>
  <si>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</si>
  <si>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</si>
  <si>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</si>
  <si>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</si>
  <si>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</si>
  <si>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</si>
  <si>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</si>
  <si>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</si>
  <si>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</si>
  <si>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</si>
  <si>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</si>
  <si>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</si>
  <si>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</si>
  <si>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</si>
  <si>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</si>
  <si>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</si>
  <si>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</si>
  <si>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</si>
  <si>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</si>
  <si>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</si>
  <si>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</si>
  <si>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</si>
  <si>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</si>
  <si>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</si>
  <si>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</si>
  <si>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</si>
  <si>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</si>
  <si>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</si>
  <si>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</si>
  <si>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</si>
  <si>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</si>
  <si>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</si>
  <si>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</si>
  <si>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</si>
  <si>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</si>
  <si>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</si>
  <si>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</si>
  <si>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</si>
  <si>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</si>
  <si>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</si>
  <si>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</si>
  <si>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</si>
  <si>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</si>
  <si>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</si>
  <si>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</si>
  <si>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</si>
  <si>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</si>
  <si>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</si>
  <si>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</si>
  <si>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</si>
  <si>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</si>
  <si>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</si>
  <si>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</si>
  <si>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</si>
  <si>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</si>
  <si>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</si>
  <si>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</si>
  <si>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</si>
  <si>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</si>
  <si>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</si>
  <si>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</si>
  <si>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</si>
  <si>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</si>
  <si>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</si>
  <si>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</si>
  <si>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</si>
  <si>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</si>
  <si>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</si>
  <si>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</si>
  <si>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</si>
  <si>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</si>
  <si>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</si>
  <si>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</si>
  <si>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</si>
  <si>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</si>
  <si>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</si>
  <si>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</si>
  <si>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</si>
  <si>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</si>
  <si>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</si>
  <si>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</si>
  <si>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</si>
  <si>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</si>
  <si>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</si>
  <si>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</si>
  <si>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</si>
  <si>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</si>
  <si>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</si>
  <si>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</si>
  <si>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</si>
  <si>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</si>
  <si>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</si>
  <si>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</si>
  <si>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</si>
  <si>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</si>
  <si>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</si>
  <si>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</si>
  <si>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</si>
  <si>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</si>
  <si>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</si>
  <si>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</si>
  <si>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</si>
  <si>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</si>
  <si>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</si>
  <si>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</si>
  <si>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</si>
  <si>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</si>
  <si>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</si>
  <si>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</si>
  <si>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</si>
  <si>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</si>
  <si>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</si>
  <si>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</si>
  <si>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</si>
  <si>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</si>
  <si>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</si>
  <si>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</si>
  <si>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</si>
  <si>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</si>
  <si>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</si>
  <si>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</si>
  <si>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</si>
  <si>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</si>
  <si>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</si>
  <si>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</si>
  <si>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</si>
  <si>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</si>
  <si>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</si>
  <si>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</si>
  <si>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</si>
  <si>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</si>
  <si>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</si>
  <si>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</si>
  <si>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</si>
  <si>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</si>
  <si>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</si>
  <si>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radial</t>
  </si>
  <si>
    <t>reverse_complement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</si>
</sst>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  <xf numFmtId="0" fontId="1" fillId="5" borderId="1" xfId="0" applyNumberFormat="1" applyFont="1" applyFill="1" applyBorder="1"/>
    <xf numFmtId="0" fontId="0" fillId="4" borderId="0" xfId="0" applyNumberFormat="1" applyFont="1" applyFill="1"/>
    <xf numFmtId="0" fontId="0" fillId="5" borderId="1" xfId="0" applyFont="1" applyFill="1" applyBorder="1"/>
    <xf numFmtId="0" fontId="1" fillId="4" borderId="1" xfId="0" applyNumberFormat="1" applyFont="1" applyFill="1" applyBorder="1"/>
    <xf numFmtId="0" fontId="0" fillId="4" borderId="1" xfId="0" applyFont="1" applyFill="1" applyBorder="1"/>
    <xf numFmtId="0" fontId="1" fillId="4" borderId="0" xfId="0" applyNumberFormat="1" applyFont="1" applyFill="1"/>
  </cellXfs>
  <cellStyles count="2">
    <cellStyle name="Normal" xfId="0" builtinId="0"/>
    <cellStyle name="Normal 2" xfId="1" xr:uid="{FFD19645-61C4-4244-A560-0232B787F38C}"/>
  </cellStyles>
  <dxfs count="2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rgb="FFC00000"/>
        </patternFill>
      </fill>
    </dxf>
    <dxf>
      <fill>
        <patternFill>
          <bgColor rgb="FFC00000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>
          <bgColor rgb="FFC00000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/>
      </font>
      <numFmt numFmtId="0" formatCode="General"/>
      <fill>
        <patternFill patternType="solid">
          <fgColor indexed="64"/>
          <bgColor rgb="FFC00000"/>
        </patternFill>
      </fill>
    </dxf>
    <dxf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37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36">
  <autoFilter ref="A1:O173" xr:uid="{22A90416-B904-4D3D-A6DB-EFCB9FD1EAED}"/>
  <tableColumns count="15">
    <tableColumn id="15" xr3:uid="{A06DA701-31D6-44A5-8655-82CAD7E3082B}" name="index" dataDxfId="235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34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33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32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31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30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29">
      <calculatedColumnFormula>IF(LEFT(table_1[[#This Row],[dsb_type]], 1) = "2", 50, 130)</calculatedColumnFormula>
    </tableColumn>
    <tableColumn id="14" xr3:uid="{DF3C46EA-690D-4E6A-99CF-BBC2B2F74AFF}" name="command_filter_nhej" dataDxfId="228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27">
  <autoFilter ref="A1:S41" xr:uid="{DE05925F-1FF6-4367-AF1E-BAECCA464E36}"/>
  <tableColumns count="19">
    <tableColumn id="1" xr3:uid="{C373869E-A92E-4B06-B8E5-C5A873420ED4}" name="index" dataDxfId="226"/>
    <tableColumn id="2" xr3:uid="{A28AAC50-FA09-494A-B052-8489F07A5A70}" name="ref" dataDxfId="225">
      <calculatedColumnFormula>OFFSET(table_1[ref], 4 * (table_2_1[[#This Row],[index]] - 1), 0, 1, 1)</calculatedColumnFormula>
    </tableColumn>
    <tableColumn id="18" xr3:uid="{07D57089-9737-4983-8884-C4ACCDCFF6CB}" name="control" dataDxfId="224">
      <calculatedColumnFormula>OFFSET(table_1[control], 4 * (table_2_1[[#This Row],[index]] - 1), 0, 1, 1)</calculatedColumnFormula>
    </tableColumn>
    <tableColumn id="19" xr3:uid="{C6423FEA-272F-48D3-BC6A-909FCA937DA9}" name="dsb_type" dataDxfId="223">
      <calculatedColumnFormula>OFFSET(table_1[dsb_type], 4 * (table_2_1[[#This Row],[index]] - 1), 0, 1, 1)</calculatedColumnFormula>
    </tableColumn>
    <tableColumn id="3" xr3:uid="{B8F61088-5FFA-4860-BF4E-1BFB301A31D9}" name="dsb_pos" dataDxfId="222">
      <calculatedColumnFormula>OFFSET(table_1[dsb_pos], 4 * (table_2_1[[#This Row],[index]] - 1), 0, 1, 1)</calculatedColumnFormula>
    </tableColumn>
    <tableColumn id="4" xr3:uid="{524D5B3D-BB20-420D-B7E9-93A7F77CA728}" name="cell" dataDxfId="221">
      <calculatedColumnFormula>OFFSET(table_1[cell], 4 * (table_2_1[[#This Row],[index]] - 1), 0, 1, 1)</calculatedColumnFormula>
    </tableColumn>
    <tableColumn id="5" xr3:uid="{CC918D20-5D79-4223-9717-2CA0EFFA213F}" name="strand" dataDxfId="220">
      <calculatedColumnFormula>OFFSET(table_1[strand], 4 * (table_2_1[[#This Row],[index]] - 1), 0, 1, 1)</calculatedColumnFormula>
    </tableColumn>
    <tableColumn id="6" xr3:uid="{B2851465-D533-4787-80C4-E844BB2ABB8C}" name="treatment" dataDxfId="219">
      <calculatedColumnFormula>OFFSET(table_1[treatment], 4 * (table_2_1[[#This Row],[index]] - 1), 0, 1, 1)</calculatedColumnFormula>
    </tableColumn>
    <tableColumn id="7" xr3:uid="{849BE448-7739-4815-A2C5-5843F62D83D7}" name="hguide" dataDxfId="218">
      <calculatedColumnFormula>OFFSET(table_1[hguide], 4 * (table_2_1[[#This Row],[index]] - 1), 0, 1, 1)</calculatedColumnFormula>
    </tableColumn>
    <tableColumn id="8" xr3:uid="{343716D9-C3A9-4F90-A58A-42B1B9C79EBF}" name="output_dir" dataDxfId="217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216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215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214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213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212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211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210"/>
    <tableColumn id="2" xr3:uid="{B00239B6-16E0-4472-B8C9-F25D625D21DD}" name="ref" dataDxfId="209">
      <calculatedColumnFormula>OFFSET(table_1[ref], table_2_2[[#This Row],[index]] +  var_2_nodsb_offset - 1, 0, 1, 1)</calculatedColumnFormula>
    </tableColumn>
    <tableColumn id="3" xr3:uid="{47FE94A7-C208-4138-B063-127D4AE215A0}" name="control" dataDxfId="208">
      <calculatedColumnFormula>OFFSET(table_1[control], table_2_2[[#This Row],[index]] +  var_2_nodsb_offset - 1, 0, 1, 1)</calculatedColumnFormula>
    </tableColumn>
    <tableColumn id="4" xr3:uid="{43B4F550-AB35-4206-AAAB-820BBA723DEA}" name="dsb_type" dataDxfId="207">
      <calculatedColumnFormula>OFFSET(table_1[dsb_type], table_2_2[[#This Row],[index]] +  var_2_nodsb_offset - 1, 0, 1, 1)</calculatedColumnFormula>
    </tableColumn>
    <tableColumn id="5" xr3:uid="{7233C674-8249-48C9-814C-599A94DF6097}" name="dsb_pos" dataDxfId="206">
      <calculatedColumnFormula>OFFSET(table_1[dsb_pos], table_2_2[[#This Row],[index]] +  var_2_nodsb_offset - 1, 0, 1, 1)</calculatedColumnFormula>
    </tableColumn>
    <tableColumn id="6" xr3:uid="{8FD419DF-3888-4BC8-ACF7-F31E7AB24754}" name="cell" dataDxfId="205">
      <calculatedColumnFormula>OFFSET(table_1[cell], table_2_2[[#This Row],[index]] +  var_2_nodsb_offset - 1, 0, 1, 1)</calculatedColumnFormula>
    </tableColumn>
    <tableColumn id="7" xr3:uid="{612FF909-1004-49E1-BC8F-F65A8C97EEFC}" name="strand" dataDxfId="204">
      <calculatedColumnFormula>OFFSET(table_1[strand], table_2_2[[#This Row],[index]] +  var_2_nodsb_offset - 1, 0, 1, 1)</calculatedColumnFormula>
    </tableColumn>
    <tableColumn id="8" xr3:uid="{C57AB4D7-F308-46D6-8F19-069619F8CF1B}" name="treatment" dataDxfId="203">
      <calculatedColumnFormula>OFFSET(table_1[treatment], table_2_2[[#This Row],[index]] +  var_2_nodsb_offset - 1, 0, 1, 1)</calculatedColumnFormula>
    </tableColumn>
    <tableColumn id="9" xr3:uid="{27DAC4C9-BDB2-4621-A4F1-0094D063284E}" name="hguide" dataDxfId="202">
      <calculatedColumnFormula>OFFSET(table_1[hguide], table_2_2[[#This Row],[index]] +  var_2_nodsb_offset - 1, 0, 1, 1)</calculatedColumnFormula>
    </tableColumn>
    <tableColumn id="10" xr3:uid="{E0E9E8C1-4E85-4EFB-8220-84140FBAAF8E}" name="output_dir" dataDxfId="201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200">
      <calculatedColumnFormula>OFFSET(table_1[file_out], table_2_2[[#This Row],[index]] +  var_2_nodsb_offset - 1, 0, 1, 1)</calculatedColumnFormula>
    </tableColumn>
    <tableColumn id="12" xr3:uid="{BB84920E-3487-4670-93ED-5671EACD3061}" name="total_reads" dataDxfId="199">
      <calculatedColumnFormula>OFFSET(table_1[total_reads], table_2_2[[#This Row],[index]] +  var_2_nodsb_offset - 1, 0, 1, 1)</calculatedColumnFormula>
    </tableColumn>
    <tableColumn id="13" xr3:uid="{0CE6DAF6-0C4C-4EC5-8FE5-9B3840A02412}" name="command" dataDxfId="198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97">
  <autoFilter ref="A1:N41" xr:uid="{5C7BFDB7-8825-4FA5-A5E3-550303D41F99}"/>
  <tableColumns count="14">
    <tableColumn id="25" xr3:uid="{93D2F09B-24D5-4FE1-BF34-C037E361889F}" name="index" dataDxfId="196"/>
    <tableColumn id="1" xr3:uid="{2F28DC66-449D-4F81-AA63-8F24B25F33D1}" name="dir" dataDxfId="195">
      <calculatedColumnFormula>OFFSET(table_2_1[output_dir], table_3_1[[#This Row],[index]] - 1, 0, 1, 1)</calculatedColumnFormula>
    </tableColumn>
    <tableColumn id="13" xr3:uid="{3DF6F698-1F9A-4B05-A310-657CCFCE9F66}" name="control" dataDxfId="194">
      <calculatedColumnFormula>OFFSET(table_2_1[control], table_3_1[[#This Row],[index]] - 1, 0, 1, 1)</calculatedColumnFormula>
    </tableColumn>
    <tableColumn id="2" xr3:uid="{362C2395-52F7-4A62-B7BA-2DD97ED5E6FB}" name="ref" dataDxfId="193">
      <calculatedColumnFormula>OFFSET(table_2_1[ref], table_3_1[[#This Row],[index]] - 1, 0, 1, 1)</calculatedColumnFormula>
    </tableColumn>
    <tableColumn id="3" xr3:uid="{5F0895D9-2EF2-4524-8BC7-15A33FE68636}" name="dsb_pos" dataDxfId="192">
      <calculatedColumnFormula>OFFSET(table_2_1[dsb_pos], table_3_1[[#This Row],[index]] - 1, 0, 1, 1)</calculatedColumnFormula>
    </tableColumn>
    <tableColumn id="4" xr3:uid="{C6D28829-46E6-4D97-8EA4-0AD12EF6CF10}" name="dsb_type" dataDxfId="191">
      <calculatedColumnFormula>OFFSET(table_2_1[dsb_type], table_3_1[[#This Row],[index]] - 1, 0, 1, 1)</calculatedColumnFormula>
    </tableColumn>
    <tableColumn id="12" xr3:uid="{E8B2E211-C273-4602-86F0-60EA4259B7A4}" name="dsb_type_command" dataDxfId="190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89">
      <calculatedColumnFormula>OFFSET(table_2_1[strand], table_3_1[[#This Row],[index]] - 1, 0, 1, 1)</calculatedColumnFormula>
    </tableColumn>
    <tableColumn id="6" xr3:uid="{3366AC40-6578-4797-B607-19265E7DBF5C}" name="hguide" dataDxfId="188">
      <calculatedColumnFormula>MID(OFFSET(table_2_1[hguide], table_3_1[[#This Row],[index]] - 1, 0, 1, 1), 3, 100)</calculatedColumnFormula>
    </tableColumn>
    <tableColumn id="7" xr3:uid="{554F4E79-98DE-474B-A5C8-D4B536772E95}" name="cell" dataDxfId="187">
      <calculatedColumnFormula>OFFSET(table_2_1[cell], table_3_1[[#This Row],[index]] - 1, 0, 1, 1)</calculatedColumnFormula>
    </tableColumn>
    <tableColumn id="8" xr3:uid="{32FC5061-DD85-4234-9ED8-FEAF6D9E3BC0}" name="treatment" dataDxfId="186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85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84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83">
  <autoFilter ref="A43:N55" xr:uid="{D5160C95-D2BA-47CB-B22B-E91EC7D3F498}"/>
  <tableColumns count="14">
    <tableColumn id="25" xr3:uid="{B2894846-EBB9-47DC-8DE1-7F1DA571A0B9}" name="index" dataDxfId="182"/>
    <tableColumn id="1" xr3:uid="{98269DFC-71F0-4066-B063-59597431C1C3}" name="dir" dataDxfId="181">
      <calculatedColumnFormula>OFFSET(table_2_2[output_dir], table_3_2[[#This Row],[index]] - 1, 0, 1, 1)</calculatedColumnFormula>
    </tableColumn>
    <tableColumn id="13" xr3:uid="{EB55B964-D8E2-4E0C-B7CF-07043E026664}" name="control" dataDxfId="180">
      <calculatedColumnFormula>OFFSET(table_2_2[control], table_3_2[[#This Row],[index]] - 1, 0, 1, 1)</calculatedColumnFormula>
    </tableColumn>
    <tableColumn id="2" xr3:uid="{7A83EC55-03CE-4608-92D6-6F1C53B539FE}" name="ref" dataDxfId="179">
      <calculatedColumnFormula>OFFSET(table_2_2[ref], table_3_2[[#This Row],[index]] - 1, 0, 1, 1)</calculatedColumnFormula>
    </tableColumn>
    <tableColumn id="3" xr3:uid="{13E984FC-9FD2-479F-AB4C-B74DDF5FD234}" name="dsb_pos" dataDxfId="178">
      <calculatedColumnFormula>OFFSET(table_2_2[dsb_pos], table_3_2[[#This Row],[index]] - 1, 0, 1, 1)</calculatedColumnFormula>
    </tableColumn>
    <tableColumn id="4" xr3:uid="{EF0F2447-2FA1-4517-A5CE-D8DDAAC8D3F2}" name="dsb_type" dataDxfId="177">
      <calculatedColumnFormula>OFFSET(table_2_2[dsb_type], table_3_2[[#This Row],[index]] - 1, 0, 1, 1)</calculatedColumnFormula>
    </tableColumn>
    <tableColumn id="12" xr3:uid="{A1849AE1-952B-42B5-99EE-20BD2E4C5A6A}" name="dsb_type_command" dataDxfId="176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75">
      <calculatedColumnFormula>OFFSET(table_2_2[strand], table_3_2[[#This Row],[index]] - 1, 0, 1, 1)</calculatedColumnFormula>
    </tableColumn>
    <tableColumn id="6" xr3:uid="{0ABF747E-328F-4A80-85AA-4AF871C860C1}" name="hguide" dataDxfId="174">
      <calculatedColumnFormula>MID(OFFSET(table_2_2[hguide], table_3_2[[#This Row],[index]] - 1, 0, 1, 1), 3, 100)</calculatedColumnFormula>
    </tableColumn>
    <tableColumn id="7" xr3:uid="{29D6C48B-05B8-42C6-88A9-0939BC454FE0}" name="cell" dataDxfId="173">
      <calculatedColumnFormula>OFFSET(table_2_2[cell], table_3_2[[#This Row],[index]] - 1, 0, 1, 1)</calculatedColumnFormula>
    </tableColumn>
    <tableColumn id="8" xr3:uid="{BD269EBE-94A9-4B57-B984-C7566AC259DE}" name="treatment" dataDxfId="172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71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70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69">
  <autoFilter ref="A1:K17" xr:uid="{3ADBC687-3D92-491E-B36B-6CC1BB3B3380}"/>
  <tableColumns count="11">
    <tableColumn id="1" xr3:uid="{B7EC223D-BA24-48F1-9EE3-DC56DEFDE4C2}" name="index" dataDxfId="168"/>
    <tableColumn id="7" xr3:uid="{D9F1ADDA-18A2-4F81-862D-6B0F786079FF}" name="control" dataDxfId="167">
      <calculatedColumnFormula>OFFSET(table_3_1[control], 3 * QUOTIENT(table_4_1[[#This Row],[index]] - 1, 2), 0, 1, 1)</calculatedColumnFormula>
    </tableColumn>
    <tableColumn id="8" xr3:uid="{0EA5A81F-6EA1-4256-9717-03273165F7BF}" name="treatment_1" dataDxfId="166">
      <calculatedColumnFormula>OFFSET(table_3_1[treatment], 3 * QUOTIENT(table_4_1[[#This Row],[index]] - 1, 2), 0, 1, 1)</calculatedColumnFormula>
    </tableColumn>
    <tableColumn id="2" xr3:uid="{5F6D005A-96D8-4801-93E2-101BAE551BA8}" name="dir_1" dataDxfId="165">
      <calculatedColumnFormula>OFFSET(table_3_1[dir], 3 * QUOTIENT(table_4_1[[#This Row],[index]] - 1, 2), 0, 1, 1)</calculatedColumnFormula>
    </tableColumn>
    <tableColumn id="9" xr3:uid="{C21D1AF7-7ABE-4181-AA2A-42227869A8DD}" name="treatment_2" dataDxfId="164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63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62">
      <calculatedColumnFormula>_xlfn.CONCAT(table_4_1[[#This Row],[treatment_1]], "_", table_4_1[[#This Row],[treatment_2]])</calculatedColumnFormula>
    </tableColumn>
    <tableColumn id="4" xr3:uid="{519A6397-7A3C-4009-B8B9-A71C0B3A591B}" name="dir_out" dataDxfId="161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60">
      <calculatedColumnFormula>subst_type</calculatedColumnFormula>
    </tableColumn>
    <tableColumn id="6" xr3:uid="{BC9117A0-CB6F-4D3C-A0E4-BF8395854D9A}" name="command_main_data_combined" dataDxfId="159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58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57">
  <autoFilter ref="A20:K22" xr:uid="{44E39C67-02E4-4910-8670-BA7FFCEEEAF8}"/>
  <tableColumns count="11">
    <tableColumn id="1" xr3:uid="{7F5A3A15-751D-407C-A035-61B2605E693F}" name="index" dataDxfId="156"/>
    <tableColumn id="7" xr3:uid="{45863AB0-FD32-49FE-B4BF-F8EE865F7604}" name="control" dataDxfId="155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54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53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52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51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50">
      <calculatedColumnFormula>_xlfn.CONCAT(table_4_2[[#This Row],[treatment_1]], "_", table_4_2[[#This Row],[treatment_2]])</calculatedColumnFormula>
    </tableColumn>
    <tableColumn id="4" xr3:uid="{AE1A14DC-D0C9-4818-B8CC-09A571E73BC2}" name="dir_out" dataDxfId="149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48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47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46">
  <autoFilter ref="A25:K33" xr:uid="{7D35E6FC-E7CD-464B-90E4-DB03DC258109}"/>
  <tableColumns count="11">
    <tableColumn id="1" xr3:uid="{33AF3495-7432-4F03-9832-525A370EADEC}" name="index" dataDxfId="145"/>
    <tableColumn id="7" xr3:uid="{3D66515C-5022-4D48-A834-4320DA4E73F6}" name="control" dataDxfId="144">
      <calculatedColumnFormula>OFFSET(table_3_2[control], 3 * QUOTIENT(table_4_3[[#This Row],[index]] - 1, 2), 0, 1, 1)</calculatedColumnFormula>
    </tableColumn>
    <tableColumn id="8" xr3:uid="{294B17A9-F0F9-42CA-8342-55C00648E3A5}" name="treatment_1" dataDxfId="143">
      <calculatedColumnFormula>OFFSET(table_3_2[treatment], 3 * QUOTIENT(table_4_3[[#This Row],[index]] - 1, 2), 0, 1, 1)</calculatedColumnFormula>
    </tableColumn>
    <tableColumn id="2" xr3:uid="{E13C38CF-C105-4AB5-8602-7D32E688C737}" name="dir_1" dataDxfId="142">
      <calculatedColumnFormula>OFFSET(table_3_2[dir], 3 * QUOTIENT(table_4_3[[#This Row],[index]] - 1, 2), 0, 1, 1)</calculatedColumnFormula>
    </tableColumn>
    <tableColumn id="9" xr3:uid="{15B3CC7F-2A3C-4026-8417-A9DD21E4F004}" name="treatment_2" dataDxfId="141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40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39">
      <calculatedColumnFormula>_xlfn.CONCAT(table_4_3[[#This Row],[treatment_1]], "_", table_4_3[[#This Row],[treatment_2]])</calculatedColumnFormula>
    </tableColumn>
    <tableColumn id="4" xr3:uid="{77F1D6F0-DE95-4E63-9E7E-D3CA3CF85F37}" name="dir_out" dataDxfId="138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37">
      <calculatedColumnFormula>subst_type</calculatedColumnFormula>
    </tableColumn>
    <tableColumn id="6" xr3:uid="{9434BF8B-81C5-43DF-BCB7-FA7146BF2FE8}" name="command_main_data_combined" dataDxfId="136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35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134">
  <autoFilter ref="A1:M41" xr:uid="{73BF8355-0AB0-4422-8F65-2A32E222946E}"/>
  <tableColumns count="13">
    <tableColumn id="25" xr3:uid="{43F57146-0E56-46F3-A0E3-717A41010F4A}" name="index" dataDxfId="133"/>
    <tableColumn id="1" xr3:uid="{B0B3F6B0-7577-49AC-B865-1E873B4DC53C}" name="dir" dataDxfId="132">
      <calculatedColumnFormula>table_3_1[[#This Row],[dir]]</calculatedColumnFormula>
    </tableColumn>
    <tableColumn id="13" xr3:uid="{D04F356F-9288-416D-ACDA-6BFE128B70D7}" name="control" dataDxfId="131">
      <calculatedColumnFormula>table_3_1[[#This Row],[control]]</calculatedColumnFormula>
    </tableColumn>
    <tableColumn id="2" xr3:uid="{9C168B22-F534-40D4-947C-918239C33FD9}" name="ref" dataDxfId="130">
      <calculatedColumnFormula>table_3_1[[#This Row],[ref]]</calculatedColumnFormula>
    </tableColumn>
    <tableColumn id="3" xr3:uid="{6F64477B-0C66-4251-9156-22307A6D70A0}" name="dsb_pos" dataDxfId="129">
      <calculatedColumnFormula>table_3_1[[#This Row],[dsb_pos]]</calculatedColumnFormula>
    </tableColumn>
    <tableColumn id="4" xr3:uid="{D037F4F2-543F-4D7D-AB36-0B253FD61B0D}" name="dsb_type" dataDxfId="128">
      <calculatedColumnFormula>table_3_1[[#This Row],[dsb_type]]</calculatedColumnFormula>
    </tableColumn>
    <tableColumn id="12" xr3:uid="{407AC5E6-13CB-409A-8E78-64B8CC121882}" name="dsb_type_command" dataDxfId="127">
      <calculatedColumnFormula>table_3_1[[#This Row],[dsb_type_command]]</calculatedColumnFormula>
    </tableColumn>
    <tableColumn id="5" xr3:uid="{1A24C844-2A10-4394-818F-0C25A569B414}" name="strand" dataDxfId="126">
      <calculatedColumnFormula>table_3_1[[#This Row],[strand]]</calculatedColumnFormula>
    </tableColumn>
    <tableColumn id="6" xr3:uid="{4F0A02F9-5555-489E-BA41-E3CBF81D1114}" name="hguide" dataDxfId="125">
      <calculatedColumnFormula>table_3_1[[#This Row],[hguide]]</calculatedColumnFormula>
    </tableColumn>
    <tableColumn id="7" xr3:uid="{FAE741F2-7C1B-41F2-8875-9F7A2EF40A54}" name="cell" dataDxfId="124">
      <calculatedColumnFormula>table_3_1[[#This Row],[cell]]</calculatedColumnFormula>
    </tableColumn>
    <tableColumn id="8" xr3:uid="{FE3ED128-2534-43D1-9244-11AB1FB57650}" name="treatment" dataDxfId="123">
      <calculatedColumnFormula>table_3_1[[#This Row],[treatment]]</calculatedColumnFormula>
    </tableColumn>
    <tableColumn id="9" xr3:uid="{65ACBC9C-0EC8-4074-B310-05F4B70BFAD5}" name="subst_type" dataDxfId="122">
      <calculatedColumnFormula>"with"</calculatedColumnFormula>
    </tableColumn>
    <tableColumn id="10" xr3:uid="{F80F6FB9-4F35-4819-8285-D77131C6EFCE}" name="command" dataDxfId="121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120">
      <calculatedColumnFormula>table_3_2[[#This Row],[dir]]</calculatedColumnFormula>
    </tableColumn>
    <tableColumn id="3" xr3:uid="{483E3D73-4059-4B65-84EC-5DC4E7008F35}" name="control" dataDxfId="119">
      <calculatedColumnFormula>table_3_2[[#This Row],[control]]</calculatedColumnFormula>
    </tableColumn>
    <tableColumn id="4" xr3:uid="{5859A8DB-4C52-4451-BBB6-C6BEBF497540}" name="ref" dataDxfId="118">
      <calculatedColumnFormula>table_3_2[[#This Row],[ref]]</calculatedColumnFormula>
    </tableColumn>
    <tableColumn id="5" xr3:uid="{06FC4099-C18C-436C-B1E6-9739B71C7F22}" name="dsb_pos" dataDxfId="117">
      <calculatedColumnFormula>table_3_2[[#This Row],[dsb_pos]]</calculatedColumnFormula>
    </tableColumn>
    <tableColumn id="6" xr3:uid="{8F043A8E-C5E7-4596-AE13-3E495C6DB33E}" name="dsb_type" dataDxfId="116">
      <calculatedColumnFormula>table_3_2[[#This Row],[dsb_type]]</calculatedColumnFormula>
    </tableColumn>
    <tableColumn id="7" xr3:uid="{E2DB136E-6FA9-4095-8B91-F094974333AF}" name="dsb_type_command" dataDxfId="115">
      <calculatedColumnFormula>table_3_2[[#This Row],[dsb_type_command]]</calculatedColumnFormula>
    </tableColumn>
    <tableColumn id="8" xr3:uid="{55CDC54E-3E43-4365-B1C9-5359F747A157}" name="strand" dataDxfId="114">
      <calculatedColumnFormula>table_3_2[[#This Row],[strand]]</calculatedColumnFormula>
    </tableColumn>
    <tableColumn id="9" xr3:uid="{056BD8A0-CC40-4C61-9F22-EE7382045F66}" name="hguide" dataDxfId="113">
      <calculatedColumnFormula>table_3_2[[#This Row],[hguide]]</calculatedColumnFormula>
    </tableColumn>
    <tableColumn id="10" xr3:uid="{489E156D-888A-4DDC-BB23-A4721D588249}" name="cell" dataDxfId="112">
      <calculatedColumnFormula>table_3_2[[#This Row],[cell]]</calculatedColumnFormula>
    </tableColumn>
    <tableColumn id="11" xr3:uid="{0F1B5F9E-B10D-4258-9052-90BCDC89F0B0}" name="treatment" dataDxfId="111">
      <calculatedColumnFormula>table_3_2[[#This Row],[treatment]]</calculatedColumnFormula>
    </tableColumn>
    <tableColumn id="12" xr3:uid="{A2723EF6-80E8-4D8D-A6DC-7556C1996222}" name="subst_type" dataDxfId="110">
      <calculatedColumnFormula>"with"</calculatedColumnFormula>
    </tableColumn>
    <tableColumn id="13" xr3:uid="{02531CCA-6CDE-42BA-80E3-31C0F97A3546}" name="command" dataDxfId="109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2:T8" totalsRowShown="0" headerRowDxfId="108" dataDxfId="107">
  <autoFilter ref="A2:T8" xr:uid="{E39D37F2-5006-44FB-A873-CCC98F8BA522}"/>
  <tableColumns count="20">
    <tableColumn id="25" xr3:uid="{CD5CCC3B-8B5B-4C20-98D1-63A7E1FB075B}" name="index" dataDxfId="106"/>
    <tableColumn id="18" xr3:uid="{A6E432BE-5846-48EE-948A-BE81A4E2B6F5}" name="dir_1" dataDxfId="105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104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103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102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101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100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99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98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97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96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95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94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93">
      <calculatedColumnFormula>OFFSET(table_3_1[control], 6 * (table_6_1[[#This Row],[index]] - 1), 0, 1, 1)</calculatedColumnFormula>
    </tableColumn>
    <tableColumn id="4" xr3:uid="{AB636280-F214-4141-A265-B2AC639CF4A7}" name="dsb_type" dataDxfId="92">
      <calculatedColumnFormula>OFFSET(table_3_1[dsb_type], 6 * (table_6_1[[#This Row],[index]] - 1), 0, 1, 1)</calculatedColumnFormula>
    </tableColumn>
    <tableColumn id="5" xr3:uid="{56C39C59-71CD-4F29-9AA2-7C1BE588DDCF}" name="strand" dataDxfId="91">
      <calculatedColumnFormula>OFFSET(table_3_1[strand], 6 * (table_6_1[[#This Row],[index]] - 1), 0, 1, 1)</calculatedColumnFormula>
    </tableColumn>
    <tableColumn id="6" xr3:uid="{77B8B06C-E91A-4366-BAAD-4D98914358E6}" name="hguide" dataDxfId="90">
      <calculatedColumnFormula>OFFSET(table_3_1[hguide], 6 * (table_6_1[[#This Row],[index]] - 1), 0, 1, 1)</calculatedColumnFormula>
    </tableColumn>
    <tableColumn id="9" xr3:uid="{64A9E7E6-7F9F-4F61-9A23-E4157ABDCFAC}" name="subst_type" dataDxfId="89">
      <calculatedColumnFormula>subst_type</calculatedColumnFormula>
    </tableColumn>
    <tableColumn id="19" xr3:uid="{B53E652A-5D37-4D63-8F38-4B8DBDB37226}" name="dir_out" dataDxfId="88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87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1:J13" totalsRowShown="0" headerRowDxfId="86" dataDxfId="84" headerRowBorderDxfId="85" tableBorderDxfId="83">
  <autoFilter ref="A11:J13" xr:uid="{5FFA4758-C47A-4F1C-9890-69E7F39BE130}"/>
  <tableColumns count="10">
    <tableColumn id="1" xr3:uid="{40A0667B-C93C-4531-B41F-A65EDE89F51E}" name="index" dataDxfId="82"/>
    <tableColumn id="2" xr3:uid="{A54C9A1D-E384-4C87-B6DD-98A7ADBAD240}" name="dir_1" dataDxfId="81">
      <calculatedColumnFormula array="1">_xlfn.CONCAT(libraries_4, "/", OFFSET(table_3_1[[dir]:[dir]], var_6_anti_offset  + COLUMN() - 2 + 2 * (table_6_2[[#This Row],[index]:[index]] - 1), 0, 1, 1))</calculatedColumnFormula>
    </tableColumn>
    <tableColumn id="3" xr3:uid="{7CACC7DC-6834-41E4-A17F-74F62473FF4D}" name="dir_2" dataDxfId="80">
      <calculatedColumnFormula array="1">_xlfn.CONCAT(libraries_4, "/", OFFSET(table_3_1[[dir]:[dir]], var_6_anti_offset + COLUMN() - 2 + 2 * (table_6_2[[#This Row],[index]:[index]] - 1), 0, 1, 1))</calculatedColumnFormula>
    </tableColumn>
    <tableColumn id="4" xr3:uid="{BEB4CA3E-14C3-4D70-BAFF-DBFFE398E04E}" name="control" dataDxfId="79">
      <calculatedColumnFormula>OFFSET(table_3_1[control], var_6_anti_offset  + 2 * (table_6_2[[#This Row],[index]] - 1), 0, 1, 1)</calculatedColumnFormula>
    </tableColumn>
    <tableColumn id="5" xr3:uid="{08F18E8F-5127-4F55-95E0-05877340A45E}" name="dsb_type" dataDxfId="78">
      <calculatedColumnFormula>OFFSET(table_3_1[dsb_type], var_6_anti_offset  + 2 * (table_6_2[[#This Row],[index]] - 1), 0, 1, 1)</calculatedColumnFormula>
    </tableColumn>
    <tableColumn id="6" xr3:uid="{B0010190-2798-4D5F-A1DA-8D1F1A867502}" name="strand" dataDxfId="77">
      <calculatedColumnFormula array="1">OFFSET(table_3_1[strand], var_6_anti_offset  + 2 * (table_6_2[[#This Row],[index]:[index]] - 1), 0, 1, 1)</calculatedColumnFormula>
    </tableColumn>
    <tableColumn id="7" xr3:uid="{689C42CC-8508-4116-808A-19A0641C3F05}" name="hguide" dataDxfId="76">
      <calculatedColumnFormula>OFFSET(table_3_1[hguide], var_6_anti_offset + 2 * (table_6_2[[#This Row],[index]] - 1), 0, 1, 1)</calculatedColumnFormula>
    </tableColumn>
    <tableColumn id="8" xr3:uid="{48005280-1CD9-4496-941A-723AEDDD9036}" name="subst_type" dataDxfId="75">
      <calculatedColumnFormula>subst_type</calculatedColumnFormula>
    </tableColumn>
    <tableColumn id="9" xr3:uid="{5F8C6AF1-A602-4306-A909-592B4268C611}" name="dir_out" dataDxfId="74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73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15:I16" totalsRowShown="0" headerRowDxfId="72">
  <autoFilter ref="A15:I16" xr:uid="{C8C4C06E-000E-41C5-BD07-871BB3291C48}"/>
  <tableColumns count="9">
    <tableColumn id="25" xr3:uid="{D7EEB429-5A34-4903-8247-E1BD5C0098AE}" name="index" dataDxfId="71"/>
    <tableColumn id="18" xr3:uid="{BACD6182-9E09-4A02-A171-8DFCB7543380}" name="dir" dataDxfId="70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69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68">
      <calculatedColumnFormula>OFFSET(table_3_1[control], 6 * (table_6_3[[#This Row],[index]] - 1), 0, 1, 1)</calculatedColumnFormula>
    </tableColumn>
    <tableColumn id="4" xr3:uid="{8E20D9FC-49B1-428A-AC5E-AEDADB1473AC}" name="dsb_type" dataDxfId="67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66">
      <calculatedColumnFormula>subst_type</calculatedColumnFormula>
    </tableColumn>
    <tableColumn id="19" xr3:uid="{E4089767-2E77-4296-9392-7BCD64E1E62D}" name="dir_out" dataDxfId="65">
      <calculatedColumnFormula>_xlfn.CONCAT(table_6_3[[#This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4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19:I21" totalsRowShown="0" headerRowDxfId="63">
  <autoFilter ref="A19:I21" xr:uid="{43CAA14F-D870-4D8C-8372-DFAF0C2B719D}"/>
  <tableColumns count="9">
    <tableColumn id="25" xr3:uid="{4FA5A2E4-C9F7-4673-98E1-BCCE618B100D}" name="index" dataDxfId="62"/>
    <tableColumn id="18" xr3:uid="{155653FE-38BD-4542-A5AE-2B40B0FD52C7}" name="dir" dataDxfId="61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strand" dataDxfId="60">
      <calculatedColumnFormula>NA()</calculatedColumnFormula>
    </tableColumn>
    <tableColumn id="13" xr3:uid="{9EA58FA8-5496-4600-905A-95909513339B}" name="control" dataDxfId="59">
      <calculatedColumnFormula>OFFSET(table_3_1[control], 6 * (table_6_4[[#This Row],[index]] - 1), 0, 1, 1)</calculatedColumnFormula>
    </tableColumn>
    <tableColumn id="4" xr3:uid="{46390A5F-98AD-4211-85B4-A4DD8E31C40C}" name="dsb_type" dataDxfId="58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57">
      <calculatedColumnFormula>subst_type</calculatedColumnFormula>
    </tableColumn>
    <tableColumn id="19" xr3:uid="{CFCDDB26-095C-4395-82E2-37B45B0CDEAD}" name="dir_out" dataDxfId="56">
      <calculatedColumnFormula>_xlfn.CONCAT(table_6_4[[#This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15">
      <calculatedColumnFormula>_xlfn.CONCAT("python 2_graph_processing/make_common_layout.py ", "-i ", table_6_4[[#This Row],[dir]], IF(NOT(ISNA(table_6_4[[#This Row],[strand]])), _xlfn.CONCAT(" -rc ", table_6_4[[#This Row],[strand]]),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23:I24" totalsRowShown="0" headerRowDxfId="55" headerRowBorderDxfId="54" tableBorderDxfId="53">
  <autoFilter ref="A23:I24" xr:uid="{F5E44D84-0923-4099-A9D7-D0D16C2D6571}"/>
  <tableColumns count="9">
    <tableColumn id="1" xr3:uid="{0F421990-E775-4F35-92AF-6BA19E0E8AEE}" name="index"/>
    <tableColumn id="2" xr3:uid="{81FE7256-F482-4A2C-902D-871C80C1D881}" name="dir" dataDxfId="52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51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50">
      <calculatedColumnFormula>OFFSET(table_3_1[control], var_6_anti_offset + 4 * (table_6_5[[#This Row],[index]] - 1), 0, 1, 1)</calculatedColumnFormula>
    </tableColumn>
    <tableColumn id="5" xr3:uid="{FA9180EA-3AA0-451A-ACAC-78776C7CB75D}" name="dsb_type" dataDxfId="49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8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47">
      <calculatedColumnFormula>_xlfn.CONCAT(table_6_5[[#This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6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N42" totalsRowShown="0" headerRowDxfId="45">
  <autoFilter ref="A2:N42" xr:uid="{73BF8355-0AB0-4422-8F65-2A32E222946E}"/>
  <tableColumns count="14">
    <tableColumn id="25" xr3:uid="{C323C376-24D3-4404-9E0F-6E9361862271}" name="index" dataDxfId="44"/>
    <tableColumn id="1" xr3:uid="{AC070029-7A36-442E-A851-71CD7EB80F28}" name="dir" dataDxfId="43">
      <calculatedColumnFormula>OFFSET(table_3_1[[dir]:[dir]], table_7_1[[#This Row],[index]] - 1, 0, 1, 1)</calculatedColumnFormula>
    </tableColumn>
    <tableColumn id="13" xr3:uid="{6A4B6748-6DA2-44B2-95C1-9C2BF9C21AC6}" name="control" dataDxfId="42">
      <calculatedColumnFormula>OFFSET(table_3_1[[control]:[control]], table_7_1[[#This Row],[index]] - 1, 0, 1, 1)</calculatedColumnFormula>
    </tableColumn>
    <tableColumn id="2" xr3:uid="{46183BCF-754C-4289-9E28-8DB2FB5F3E2E}" name="ref" dataDxfId="41">
      <calculatedColumnFormula>OFFSET(table_3_1[[ref]:[ref]], table_7_1[[#This Row],[index]] - 1, 0, 1, 1)</calculatedColumnFormula>
    </tableColumn>
    <tableColumn id="3" xr3:uid="{01CE35D5-BD5A-4DBE-911A-523BA86E9558}" name="dsb_pos" dataDxfId="40">
      <calculatedColumnFormula>OFFSET(table_3_1[[dsb_pos]:[dsb_pos]], table_7_1[[#This Row],[index]] - 1, 0, 1, 1)</calculatedColumnFormula>
    </tableColumn>
    <tableColumn id="4" xr3:uid="{0171B01F-9599-42EC-9AD8-75EE9608FE15}" name="dsb_type" dataDxfId="39">
      <calculatedColumnFormula>OFFSET(table_3_1[[dsb_type]:[dsb_type]], table_7_1[[#This Row],[index]] - 1, 0, 1, 1)</calculatedColumnFormula>
    </tableColumn>
    <tableColumn id="12" xr3:uid="{2D9967F2-F905-4DDC-BC13-BE494C96FD78}" name="dsb_type_command" dataDxfId="38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7">
      <calculatedColumnFormula>OFFSET(table_3_1[[strand]:[strand]], table_7_1[[#This Row],[index]] - 1, 0, 1, 1)</calculatedColumnFormula>
    </tableColumn>
    <tableColumn id="6" xr3:uid="{647E20CB-AEBC-4627-AE45-391FD9784E21}" name="hguide" dataDxfId="36">
      <calculatedColumnFormula>OFFSET(table_3_1[[hguide]:[hguide]], table_7_1[[#This Row],[index]] - 1, 0, 1, 1)</calculatedColumnFormula>
    </tableColumn>
    <tableColumn id="7" xr3:uid="{EAED7BDD-3E55-428C-8CC0-D27D2F2EF394}" name="cell" dataDxfId="35">
      <calculatedColumnFormula>OFFSET(table_3_1[[cell]:[cell]], table_7_1[[#This Row],[index]] - 1, 0, 1, 1)</calculatedColumnFormula>
    </tableColumn>
    <tableColumn id="8" xr3:uid="{8D720D5E-95C1-4847-85D5-656085769184}" name="treatment" dataDxfId="34">
      <calculatedColumnFormula>OFFSET(table_3_1[[treatment]:[treatment]], table_7_1[[#This Row],[index]] - 1, 0, 1, 1)</calculatedColumnFormula>
    </tableColumn>
    <tableColumn id="9" xr3:uid="{D6F4320B-CD2D-4288-B9EC-64E8C7BA2DDE}" name="subst_type" dataDxfId="33">
      <calculatedColumnFormula>"without"</calculatedColumnFormula>
    </tableColumn>
    <tableColumn id="14" xr3:uid="{C107BDC5-6E3A-4EAC-9D60-3D3C790CFE24}" name="common_layout_dir" dataDxfId="13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0" xr3:uid="{927D810C-70D6-4266-8FCE-04D49787D147}" name="command" dataDxfId="14">
      <calculatedColumnFormula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4:N56" totalsRowShown="0">
  <autoFilter ref="A44:N56" xr:uid="{D74A5276-1A50-4DA1-9131-9669404C8622}"/>
  <tableColumns count="14">
    <tableColumn id="1" xr3:uid="{488C5146-A746-4F74-BCC8-806E4DC740CE}" name="index" dataDxfId="32"/>
    <tableColumn id="2" xr3:uid="{C2A88DF4-2444-4C4C-A089-6CF9ADE79BD8}" name="dir" dataDxfId="31">
      <calculatedColumnFormula>OFFSET(table_3_2[[dir]:[dir]], table_7_2[[#This Row],[index]] - 1, 0, 1, 1)</calculatedColumnFormula>
    </tableColumn>
    <tableColumn id="3" xr3:uid="{7698ACE3-2351-400D-B00F-5A70184F8A33}" name="control" dataDxfId="30">
      <calculatedColumnFormula>OFFSET(table_3_2[[control]:[control]], table_7_2[[#This Row],[index]] - 1, 0, 1, 1)</calculatedColumnFormula>
    </tableColumn>
    <tableColumn id="4" xr3:uid="{5E82B04C-FF09-492C-8A23-7E43B5990149}" name="ref" dataDxfId="29">
      <calculatedColumnFormula>OFFSET(table_3_2[[ref]:[ref]], table_7_2[[#This Row],[index]] - 1, 0, 1, 1)</calculatedColumnFormula>
    </tableColumn>
    <tableColumn id="5" xr3:uid="{F4D36A0E-549B-4F3A-BCA9-75E151448998}" name="dsb_pos" dataDxfId="28">
      <calculatedColumnFormula>OFFSET(table_3_2[[dsb_pos]:[dsb_pos]], table_7_2[[#This Row],[index]] - 1, 0, 1, 1)</calculatedColumnFormula>
    </tableColumn>
    <tableColumn id="6" xr3:uid="{AEBBBB88-8CE2-409D-AE19-9C23263250A9}" name="dsb_type" dataDxfId="27">
      <calculatedColumnFormula>OFFSET(table_3_2[[dsb_type]:[dsb_type]], table_7_2[[#This Row],[index]] - 1, 0, 1, 1)</calculatedColumnFormula>
    </tableColumn>
    <tableColumn id="7" xr3:uid="{3E71E7D2-0FA5-4FD5-BDC3-2955A091A9E6}" name="dsb_type_command" dataDxfId="26">
      <calculatedColumnFormula>OFFSET(table_3_2[[dsb_type_command]:[dsb_type_command]], table_7_2[[#This Row],[index]] - 1, 0, 1, 1)</calculatedColumnFormula>
    </tableColumn>
    <tableColumn id="8" xr3:uid="{EBD35881-E696-4202-9149-75A4EFFFAAD6}" name="strand" dataDxfId="25">
      <calculatedColumnFormula>OFFSET(table_3_2[[strand]:[strand]], table_7_2[[#This Row],[index]] - 1, 0, 1, 1)</calculatedColumnFormula>
    </tableColumn>
    <tableColumn id="9" xr3:uid="{123CA279-0CB6-41C1-9CD8-20D375B9B66D}" name="hguide" dataDxfId="24">
      <calculatedColumnFormula>OFFSET(table_3_2[[hguide]:[hguide]], table_7_2[[#This Row],[index]] - 1, 0, 1, 1)</calculatedColumnFormula>
    </tableColumn>
    <tableColumn id="10" xr3:uid="{3DCE3F3A-187D-411E-93FC-8C6C3EE9CAA2}" name="cell" dataDxfId="23">
      <calculatedColumnFormula>OFFSET(table_3_2[[cell]:[cell]], table_7_2[[#This Row],[index]] - 1, 0, 1, 1)</calculatedColumnFormula>
    </tableColumn>
    <tableColumn id="11" xr3:uid="{9E585D29-AB3E-4D04-8C1D-24F78339C9A3}" name="treatment" dataDxfId="22">
      <calculatedColumnFormula>OFFSET(table_3_2[[treatment]:[treatment]], table_7_2[[#This Row],[index]] - 1, 0, 1, 1)</calculatedColumnFormula>
    </tableColumn>
    <tableColumn id="12" xr3:uid="{928286B8-23FB-4375-B52B-617DD59D6098}" name="subst_type" dataDxfId="21">
      <calculatedColumnFormula>"without"</calculatedColumnFormula>
    </tableColumn>
    <tableColumn id="15" xr3:uid="{E18D2025-56E8-4128-9201-9E0BF8A67AC0}" name="common_layout_dir" dataDxfId="20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19">
      <calculatedColumnFormula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1:G17" totalsRowShown="0" headerRowDxfId="18">
  <autoFilter ref="A1:G17" xr:uid="{B76EEC45-4FC3-44D5-9B2E-9183DF724F60}"/>
  <tableColumns count="7">
    <tableColumn id="1" xr3:uid="{FAFADB73-BF3B-401A-8C48-9FCB5D3C4CB6}" name="index" dataDxfId="17"/>
    <tableColumn id="4" xr3:uid="{8541A14E-3250-4B9C-B315-969FC11BE60A}" name="dir" dataDxfId="16">
      <calculatedColumnFormula>OFFSET(table_4_1[], table_7_3[[#This Row],[index]] - 1, _xlfn.XMATCH("dir_out", table_4_1[#Headers], 0, 1) - 1, 1, 1)</calculatedColumnFormula>
    </tableColumn>
    <tableColumn id="3" xr3:uid="{627FA44D-7936-4906-80A6-6ABAA9A96C24}" name="strand" dataDxfId="11">
      <calculatedColumnFormula>OFFSET(table_7_1[[strand]:[strand]], 3 * QUOTIENT(table_7_3[[#This Row],[index]] - 1, 2), 0, 1, 1)</calculatedColumnFormula>
    </tableColumn>
    <tableColumn id="5" xr3:uid="{D23E086E-5C74-4A74-98A1-113456947567}" name="hguide" dataDxfId="10">
      <calculatedColumnFormula>OFFSET(table_7_1[[hguide]:[hguide]], 3 * QUOTIENT(table_7_3[[#This Row],[index]] - 1, 2), 0, 1, 1)</calculatedColumnFormula>
    </tableColumn>
    <tableColumn id="7" xr3:uid="{9CE51D1A-4478-4FC1-B156-568596E4C385}" name="dsb_type" dataDxfId="9">
      <calculatedColumnFormula>OFFSET(table_7_1[[dsb_type]:[dsb_type]], 3 * QUOTIENT(table_7_3[[#This Row],[index]] - 1, 2), 0, 1, 1)</calculatedColumnFormula>
    </tableColumn>
    <tableColumn id="2" xr3:uid="{E2BCDA0F-EDF0-4576-A173-675A35AE49D2}" name="common_layout_dir" dataDxfId="12">
      <calculatedColumnFormula>OFFSET(table_7_1[[common_layout_dir]:[common_layout_dir]], 3 * QUOTIENT(table_7_3[[#This Row],[index]] - 1, 2), 0, 1, 1)</calculatedColumnFormula>
    </tableColumn>
    <tableColumn id="6" xr3:uid="{EAD6D5EC-B61E-4A98-B4FD-4932757CFEA3}" name="command" dataDxfId="8">
      <calculatedColumnFormula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F3A7F2-091F-42AE-91CA-D18AA0FD8430}" name="table_7_39" displayName="table_7_39" ref="A19:G21" totalsRowShown="0" headerRowDxfId="7">
  <autoFilter ref="A19:G21" xr:uid="{1EF3A7F2-091F-42AE-91CA-D18AA0FD8430}"/>
  <tableColumns count="7">
    <tableColumn id="1" xr3:uid="{D25401DE-9587-4D52-A7E4-1182AFAAC5F6}" name="index" dataDxfId="6"/>
    <tableColumn id="4" xr3:uid="{D669EE3E-402E-4224-BA98-DE9E0722137B}" name="dir" dataDxfId="4">
      <calculatedColumnFormula>OFFSET(table_4_2[], table_7_39[[#This Row],[index]] - 1, _xlfn.XMATCH("dir_out", table_4_1[#Headers], 0, 1) - 1, 1, 1)</calculatedColumnFormula>
    </tableColumn>
    <tableColumn id="3" xr3:uid="{2B75E3A0-0699-4170-8EC2-74B07D76FA5F}" name="strand" dataDxfId="3">
      <calculatedColumnFormula>OFFSET(table_7_1[[strand]:[strand]], 37 + 2 * QUOTIENT(table_7_39[[#This Row],[index]] - 1, 1), 0, 1, 1)</calculatedColumnFormula>
    </tableColumn>
    <tableColumn id="5" xr3:uid="{E4B22932-5A45-4536-9287-472A2DAB716B}" name="hguide" dataDxfId="2">
      <calculatedColumnFormula>OFFSET(table_7_1[[hguide]:[hguide]], 37 + 2 * QUOTIENT(table_7_39[[#This Row],[index]] - 1, 1), 0, 1, 1)</calculatedColumnFormula>
    </tableColumn>
    <tableColumn id="7" xr3:uid="{B62FF923-C030-49D9-971F-232E1B61FD42}" name="dsb_type" dataDxfId="1">
      <calculatedColumnFormula>OFFSET(table_7_1[[dsb_type]:[dsb_type]], 37 + 2 * QUOTIENT(table_7_39[[#This Row],[index]] - 1, 1), 0, 1, 1)</calculatedColumnFormula>
    </tableColumn>
    <tableColumn id="2" xr3:uid="{F6CF1684-EFBE-4FE3-B11C-E53417FDF011}" name="common_layout_dir" dataDxfId="0">
      <calculatedColumnFormula>OFFSET(table_7_1[[common_layout_dir]:[common_layout_dir]], 37 + 2 * QUOTIENT(table_7_39[[#This Row],[index]] - 1, 1), 0, 1, 1)</calculatedColumnFormula>
    </tableColumn>
    <tableColumn id="6" xr3:uid="{7C0FCF3E-3C81-4367-967B-F1ACE83A43C9}" name="command" dataDxfId="5">
      <calculatedColumnFormula>_xlfn.CONCAT("python 2_graph_processing/plot_graph.py ", "-i ", libraries_4, "/", table_7_39[[#This Row],[dir]], " -o ", graphs_combined, "/", var_7_ext, IF(var_7_common_layout, _xlfn.CONCAT(" --layout_dir ", layouts, "/", table_7_39[[#This Row],[common_layout_dir]]), ""), " -ext ", var_7_ext, " --layout ", var_7_layout, IF(OR(var_7_layout = "universal", var_7_layout = "fractal", AND(table_7_39[[#This Row],[dsb_type]] &lt;&gt; "1DSB", table_7_39[[#This Row],[strand]] = "R2")), " --reverse_complement ", ""))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A7" sqref="A7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A7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workbookViewId="0">
      <selection activeCell="B2" sqref="B2:B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28"/>
  <sheetViews>
    <sheetView topLeftCell="A7" workbookViewId="0">
      <selection activeCell="A27" sqref="A27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0" x14ac:dyDescent="0.25">
      <c r="A1" s="1" t="s">
        <v>187</v>
      </c>
      <c r="B1" t="s">
        <v>190</v>
      </c>
    </row>
    <row r="2" spans="1:20" x14ac:dyDescent="0.25">
      <c r="A2" s="1" t="s">
        <v>112</v>
      </c>
      <c r="B2" s="1" t="s">
        <v>109</v>
      </c>
      <c r="C2" s="1" t="s">
        <v>110</v>
      </c>
      <c r="D2" s="1" t="s">
        <v>168</v>
      </c>
      <c r="E2" s="1" t="s">
        <v>173</v>
      </c>
      <c r="F2" s="1" t="s">
        <v>174</v>
      </c>
      <c r="G2" s="1" t="s">
        <v>175</v>
      </c>
      <c r="H2" s="1" t="s">
        <v>178</v>
      </c>
      <c r="I2" s="1" t="s">
        <v>179</v>
      </c>
      <c r="J2" s="1" t="s">
        <v>180</v>
      </c>
      <c r="K2" s="1" t="s">
        <v>181</v>
      </c>
      <c r="L2" s="1" t="s">
        <v>182</v>
      </c>
      <c r="M2" s="1" t="s">
        <v>165</v>
      </c>
      <c r="N2" s="1" t="s">
        <v>134</v>
      </c>
      <c r="O2" s="1" t="s">
        <v>102</v>
      </c>
      <c r="P2" s="1" t="s">
        <v>82</v>
      </c>
      <c r="Q2" s="1" t="s">
        <v>103</v>
      </c>
      <c r="R2" s="1" t="s">
        <v>105</v>
      </c>
      <c r="S2" s="1" t="s">
        <v>111</v>
      </c>
      <c r="T2" s="1" t="s">
        <v>171</v>
      </c>
    </row>
    <row r="3" spans="1:20" x14ac:dyDescent="0.25">
      <c r="A3" s="15">
        <v>1</v>
      </c>
      <c r="B3" s="11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libraries_4/WT_sgAB_R1_sense</v>
      </c>
      <c r="C3" s="11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libraries_4/WT_sgAB_R1_branch</v>
      </c>
      <c r="D3" s="11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libraries_4/WT_sgAB_R1_cmv</v>
      </c>
      <c r="E3" s="11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libraries_4/KO_sgAB_R1_sense</v>
      </c>
      <c r="F3" s="11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libraries_4/KO_sgAB_R1_branch</v>
      </c>
      <c r="G3" s="11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libraries_4/KO_sgAB_R1_cmv</v>
      </c>
      <c r="H3" s="11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11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11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11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11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11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s="9" t="str">
        <f ca="1">OFFSET(table_3_1[control], 6 * (table_6_1[[#This Row],[index]] - 1), 0, 1, 1)</f>
        <v>none</v>
      </c>
      <c r="O3" s="9" t="str">
        <f ca="1">OFFSET(table_3_1[dsb_type], 6 * (table_6_1[[#This Row],[index]] - 1), 0, 1, 1)</f>
        <v>2DSB</v>
      </c>
      <c r="P3" s="9" t="str">
        <f ca="1">OFFSET(table_3_1[strand], 6 * (table_6_1[[#This Row],[index]] - 1), 0, 1, 1)</f>
        <v>R1</v>
      </c>
      <c r="Q3" s="9" t="str">
        <f ca="1">OFFSET(table_3_1[hguide], 6 * (table_6_1[[#This Row],[index]] - 1), 0, 1, 1)</f>
        <v>AB</v>
      </c>
      <c r="R3" s="9" t="str">
        <f t="shared" ref="R3:R8" si="0">subst_type</f>
        <v>without</v>
      </c>
      <c r="S3" s="9" t="str">
        <f ca="1">_xlfn.CONCAT(table_6_1[[#This Row],[dsb_type]], "_", table_6_1[[#This Row],[strand]], IF(table_6_1[[#This Row],[control]]&lt;&gt;"none", _xlfn.CONCAT("_", table_6_1[[#This Row],[control]]), ""))</f>
        <v>2DSB_R1</v>
      </c>
      <c r="T3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-o layouts/2DSB_R1 --subst_type without --layout radial</v>
      </c>
    </row>
    <row r="4" spans="1:20" x14ac:dyDescent="0.25">
      <c r="A4" s="15">
        <v>2</v>
      </c>
      <c r="B4" s="11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libraries_4/WT_sgAB_R2_sense</v>
      </c>
      <c r="C4" s="11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libraries_4/WT_sgAB_R2_branch</v>
      </c>
      <c r="D4" s="11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libraries_4/WT_sgAB_R2_cmv</v>
      </c>
      <c r="E4" s="11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libraries_4/KO_sgAB_R2_sense</v>
      </c>
      <c r="F4" s="11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libraries_4/KO_sgAB_R2_branch</v>
      </c>
      <c r="G4" s="11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libraries_4/KO_sgAB_R2_cmv</v>
      </c>
      <c r="H4" s="11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4" s="11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4" s="11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4" s="11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4" s="11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4" s="11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4" s="9" t="str">
        <f ca="1">OFFSET(table_3_1[control], 6 * (table_6_1[[#This Row],[index]] - 1), 0, 1, 1)</f>
        <v>none</v>
      </c>
      <c r="O4" s="9" t="str">
        <f ca="1">OFFSET(table_3_1[dsb_type], 6 * (table_6_1[[#This Row],[index]] - 1), 0, 1, 1)</f>
        <v>2DSB</v>
      </c>
      <c r="P4" s="9" t="str">
        <f ca="1">OFFSET(table_3_1[strand], 6 * (table_6_1[[#This Row],[index]] - 1), 0, 1, 1)</f>
        <v>R2</v>
      </c>
      <c r="Q4" s="9" t="str">
        <f ca="1">OFFSET(table_3_1[hguide], 6 * (table_6_1[[#This Row],[index]] - 1), 0, 1, 1)</f>
        <v>AB</v>
      </c>
      <c r="R4" s="9" t="str">
        <f t="shared" si="0"/>
        <v>without</v>
      </c>
      <c r="S4" s="9" t="str">
        <f ca="1">_xlfn.CONCAT(table_6_1[[#This Row],[dsb_type]], "_", table_6_1[[#This Row],[strand]], IF(table_6_1[[#This Row],[control]]&lt;&gt;"none", _xlfn.CONCAT("_", table_6_1[[#This Row],[control]]), ""))</f>
        <v>2DSB_R2</v>
      </c>
      <c r="T4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libraries_4/WT_sgAB_R2_sense libraries_4/WT_sgAB_R2_branch libraries_4/WT_sgAB_R2_cmv libraries_4/KO_sgAB_R2_sense libraries_4/KO_sgAB_R2_branch libraries_4/KO_sgAB_R2_cmv -o layouts/2DSB_R2 --subst_type without --layout radial</v>
      </c>
    </row>
    <row r="5" spans="1:20" x14ac:dyDescent="0.25">
      <c r="A5" s="15">
        <v>3</v>
      </c>
      <c r="B5" s="11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libraries_4/WT_sgA_R1_sense</v>
      </c>
      <c r="C5" s="11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libraries_4/WT_sgA_R1_branch</v>
      </c>
      <c r="D5" s="11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libraries_4/WT_sgA_R1_cmv</v>
      </c>
      <c r="E5" s="11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libraries_4/KO_sgA_R1_sense</v>
      </c>
      <c r="F5" s="11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libraries_4/KO_sgA_R1_branch</v>
      </c>
      <c r="G5" s="11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libraries_4/KO_sgA_R1_cmv</v>
      </c>
      <c r="H5" s="11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5" s="11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5" s="11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5" s="11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5" s="11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5" s="11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5" s="9" t="str">
        <f ca="1">OFFSET(table_3_1[control], 6 * (table_6_1[[#This Row],[index]] - 1), 0, 1, 1)</f>
        <v>none</v>
      </c>
      <c r="O5" s="9" t="str">
        <f ca="1">OFFSET(table_3_1[dsb_type], 6 * (table_6_1[[#This Row],[index]] - 1), 0, 1, 1)</f>
        <v>1DSB</v>
      </c>
      <c r="P5" s="9" t="str">
        <f ca="1">OFFSET(table_3_1[strand], 6 * (table_6_1[[#This Row],[index]] - 1), 0, 1, 1)</f>
        <v>R1</v>
      </c>
      <c r="Q5" s="9" t="str">
        <f ca="1">OFFSET(table_3_1[hguide], 6 * (table_6_1[[#This Row],[index]] - 1), 0, 1, 1)</f>
        <v>A</v>
      </c>
      <c r="R5" s="9" t="str">
        <f t="shared" si="0"/>
        <v>without</v>
      </c>
      <c r="S5" s="9" t="str">
        <f ca="1">_xlfn.CONCAT(table_6_1[[#This Row],[dsb_type]], "_", table_6_1[[#This Row],[strand]], IF(table_6_1[[#This Row],[control]]&lt;&gt;"none", _xlfn.CONCAT("_", table_6_1[[#This Row],[control]]), ""))</f>
        <v>1DSB_R1</v>
      </c>
      <c r="T5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 --layout radial</v>
      </c>
    </row>
    <row r="6" spans="1:20" x14ac:dyDescent="0.25">
      <c r="A6" s="15">
        <v>4</v>
      </c>
      <c r="B6" s="11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libraries_4/WT_sgB_R2_sense</v>
      </c>
      <c r="C6" s="11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libraries_4/WT_sgB_R2_branch</v>
      </c>
      <c r="D6" s="11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libraries_4/WT_sgB_R2_cmv</v>
      </c>
      <c r="E6" s="11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libraries_4/KO_sgB_R2_sense</v>
      </c>
      <c r="F6" s="11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libraries_4/KO_sgB_R2_branch</v>
      </c>
      <c r="G6" s="11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libraries_4/KO_sgB_R2_cmv</v>
      </c>
      <c r="H6" s="11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6" s="11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6" s="11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6" s="11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6" s="11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6" s="11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6" s="9" t="str">
        <f ca="1">OFFSET(table_3_1[control], 6 * (table_6_1[[#This Row],[index]] - 1), 0, 1, 1)</f>
        <v>none</v>
      </c>
      <c r="O6" s="9" t="str">
        <f ca="1">OFFSET(table_3_1[dsb_type], 6 * (table_6_1[[#This Row],[index]] - 1), 0, 1, 1)</f>
        <v>1DSB</v>
      </c>
      <c r="P6" s="9" t="str">
        <f ca="1">OFFSET(table_3_1[strand], 6 * (table_6_1[[#This Row],[index]] - 1), 0, 1, 1)</f>
        <v>R2</v>
      </c>
      <c r="Q6" s="9" t="str">
        <f ca="1">OFFSET(table_3_1[hguide], 6 * (table_6_1[[#This Row],[index]] - 1), 0, 1, 1)</f>
        <v>B</v>
      </c>
      <c r="R6" s="9" t="str">
        <f t="shared" si="0"/>
        <v>without</v>
      </c>
      <c r="S6" s="9" t="str">
        <f ca="1">_xlfn.CONCAT(table_6_1[[#This Row],[dsb_type]], "_", table_6_1[[#This Row],[strand]], IF(table_6_1[[#This Row],[control]]&lt;&gt;"none", _xlfn.CONCAT("_", table_6_1[[#This Row],[control]]), ""))</f>
        <v>1DSB_R2</v>
      </c>
      <c r="T6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 --layout radial</v>
      </c>
    </row>
    <row r="7" spans="1:20" x14ac:dyDescent="0.25">
      <c r="A7" s="15">
        <v>5</v>
      </c>
      <c r="B7" s="11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libraries_4/WT_sgA_R1_sense_30bpDown</v>
      </c>
      <c r="C7" s="11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libraries_4/WT_sgA_R1_branch_30bpDown</v>
      </c>
      <c r="D7" s="11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libraries_4/WT_sgA_R1_cmv_30bpDown</v>
      </c>
      <c r="E7" s="11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libraries_4/KO_sgA_R1_sense_30bpDown</v>
      </c>
      <c r="F7" s="11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libraries_4/KO_sgA_R1_branch_30bpDown</v>
      </c>
      <c r="G7" s="11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libraries_4/KO_sgA_R1_cmv_30bpDown</v>
      </c>
      <c r="H7" s="11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11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11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11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11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11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s="9" t="str">
        <f ca="1">OFFSET(table_3_1[control], 6 * (table_6_1[[#This Row],[index]] - 1), 0, 1, 1)</f>
        <v>30bpDown</v>
      </c>
      <c r="O7" s="9" t="str">
        <f ca="1">OFFSET(table_3_1[dsb_type], 6 * (table_6_1[[#This Row],[index]] - 1), 0, 1, 1)</f>
        <v>1DSB</v>
      </c>
      <c r="P7" s="9" t="str">
        <f ca="1">OFFSET(table_3_1[strand], 6 * (table_6_1[[#This Row],[index]] - 1), 0, 1, 1)</f>
        <v>R1</v>
      </c>
      <c r="Q7" s="9" t="str">
        <f ca="1">OFFSET(table_3_1[hguide], 6 * (table_6_1[[#This Row],[index]] - 1), 0, 1, 1)</f>
        <v>A</v>
      </c>
      <c r="R7" s="9" t="str">
        <f t="shared" si="0"/>
        <v>without</v>
      </c>
      <c r="S7" s="9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7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 --layout radial</v>
      </c>
    </row>
    <row r="8" spans="1:20" x14ac:dyDescent="0.25">
      <c r="A8" s="15">
        <v>6</v>
      </c>
      <c r="B8" s="11" t="str" cm="1">
        <f t="array" aca="1" ref="B8" ca="1">_xlfn.CONCAT(libraries_4, "/", OFFSET(table_3_1[[dir]:[dir]], 6 * (table_6_1[[#This Row],[index]:[index]] - 1) + COLUMN(table_6_1[dir_1]) - COLUMN(table_6_1[[dir_1]:[dir_1]]), 0, 1, 1))</f>
        <v>libraries_4/WT_sgB_R2_sense_30bpDown</v>
      </c>
      <c r="C8" s="11" t="str" cm="1">
        <f t="array" aca="1" ref="C8" ca="1">_xlfn.CONCAT(libraries_4, "/", OFFSET(table_3_1[[dir]:[dir]], 6 * (table_6_1[[#This Row],[index]:[index]] - 1) + COLUMN(table_6_1[dir_2]) - COLUMN(table_6_1[[dir_1]:[dir_1]]), 0, 1, 1))</f>
        <v>libraries_4/WT_sgB_R2_branch_30bpDown</v>
      </c>
      <c r="D8" s="11" t="str" cm="1">
        <f t="array" aca="1" ref="D8" ca="1">_xlfn.CONCAT(libraries_4, "/", OFFSET(table_3_1[[dir]:[dir]], 6 * (table_6_1[[#This Row],[index]:[index]] - 1) + COLUMN(table_6_1[dir_3]) - COLUMN(table_6_1[[dir_1]:[dir_1]]), 0, 1, 1))</f>
        <v>libraries_4/WT_sgB_R2_cmv_30bpDown</v>
      </c>
      <c r="E8" s="11" t="str" cm="1">
        <f t="array" aca="1" ref="E8" ca="1">_xlfn.CONCAT(libraries_4, "/", OFFSET(table_3_1[[dir]:[dir]], 6 * (table_6_1[[#This Row],[index]:[index]] - 1) + COLUMN(table_6_1[dir_4]) - COLUMN(table_6_1[[dir_1]:[dir_1]]), 0, 1, 1))</f>
        <v>libraries_4/KO_sgB_R2_sense_30bpDown</v>
      </c>
      <c r="F8" s="11" t="str" cm="1">
        <f t="array" aca="1" ref="F8" ca="1">_xlfn.CONCAT(libraries_4, "/", OFFSET(table_3_1[[dir]:[dir]], 6 * (table_6_1[[#This Row],[index]:[index]] - 1) + COLUMN(table_6_1[dir_5]) - COLUMN(table_6_1[[dir_1]:[dir_1]]), 0, 1, 1))</f>
        <v>libraries_4/KO_sgB_R2_branch_30bpDown</v>
      </c>
      <c r="G8" s="11" t="str" cm="1">
        <f t="array" aca="1" ref="G8" ca="1">_xlfn.CONCAT(libraries_4, "/", OFFSET(table_3_1[[dir]:[dir]], 6 * (table_6_1[[#This Row],[index]:[index]] - 1) + COLUMN(table_6_1[dir_6]) - COLUMN(table_6_1[[dir_1]:[dir_1]]), 0, 1, 1))</f>
        <v>libraries_4/KO_sgB_R2_cmv_30bpDown</v>
      </c>
      <c r="H8" s="11" t="str" cm="1">
        <f t="array" aca="1" ref="H8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8" s="11" t="str" cm="1">
        <f t="array" aca="1" ref="I8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8" s="11" t="str" cm="1">
        <f t="array" aca="1" ref="J8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8" s="11" t="str" cm="1">
        <f t="array" aca="1" ref="K8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8" s="11" t="str" cm="1">
        <f t="array" aca="1" ref="L8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8" s="11" t="str" cm="1">
        <f t="array" aca="1" ref="M8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8" s="9" t="str">
        <f ca="1">OFFSET(table_3_1[control], 6 * (table_6_1[[#This Row],[index]] - 1), 0, 1, 1)</f>
        <v>30bpDown</v>
      </c>
      <c r="O8" s="9" t="str">
        <f ca="1">OFFSET(table_3_1[dsb_type], 6 * (table_6_1[[#This Row],[index]] - 1), 0, 1, 1)</f>
        <v>1DSB</v>
      </c>
      <c r="P8" s="9" t="str">
        <f ca="1">OFFSET(table_3_1[strand], 6 * (table_6_1[[#This Row],[index]] - 1), 0, 1, 1)</f>
        <v>R2</v>
      </c>
      <c r="Q8" s="9" t="str">
        <f ca="1">OFFSET(table_3_1[hguide], 6 * (table_6_1[[#This Row],[index]] - 1), 0, 1, 1)</f>
        <v>B</v>
      </c>
      <c r="R8" s="9" t="str">
        <f t="shared" si="0"/>
        <v>without</v>
      </c>
      <c r="S8" s="9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8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 --layout radial</v>
      </c>
    </row>
    <row r="9" spans="1:20" x14ac:dyDescent="0.25">
      <c r="A9" s="3"/>
      <c r="B9" s="6"/>
      <c r="C9" s="6"/>
      <c r="D9" s="6"/>
      <c r="E9" s="6"/>
      <c r="F9" s="6"/>
      <c r="G9" s="6"/>
    </row>
    <row r="10" spans="1:20" x14ac:dyDescent="0.25">
      <c r="A10" s="3">
        <v>36</v>
      </c>
      <c r="B10" s="6"/>
      <c r="C10" s="6"/>
      <c r="D10" s="6"/>
      <c r="E10" s="6"/>
      <c r="F10" s="6"/>
      <c r="G10" s="6"/>
    </row>
    <row r="11" spans="1:20" x14ac:dyDescent="0.25">
      <c r="A11" s="8" t="s">
        <v>112</v>
      </c>
      <c r="B11" s="8" t="s">
        <v>109</v>
      </c>
      <c r="C11" s="8" t="s">
        <v>110</v>
      </c>
      <c r="D11" s="8" t="s">
        <v>134</v>
      </c>
      <c r="E11" s="8" t="s">
        <v>102</v>
      </c>
      <c r="F11" s="8" t="s">
        <v>82</v>
      </c>
      <c r="G11" s="8" t="s">
        <v>103</v>
      </c>
      <c r="H11" s="8" t="s">
        <v>105</v>
      </c>
      <c r="I11" s="8" t="s">
        <v>111</v>
      </c>
      <c r="J11" s="8" t="s">
        <v>171</v>
      </c>
    </row>
    <row r="12" spans="1:20" x14ac:dyDescent="0.25">
      <c r="A12" s="10">
        <v>1</v>
      </c>
      <c r="B12" s="11" t="str" cm="1">
        <f t="array" aca="1" ref="B12" ca="1">_xlfn.CONCAT(libraries_4, "/", OFFSET(table_3_1[[dir]:[dir]], var_6_anti_offset  + COLUMN() - 2 + 2 * (table_6_2[[#This Row],[index]:[index]] - 1), 0, 1, 1))</f>
        <v>libraries_4/WT_sgCD_R1_antisense</v>
      </c>
      <c r="C12" s="11" t="str" cm="1">
        <f t="array" aca="1" ref="C12" ca="1">_xlfn.CONCAT(libraries_4, "/", OFFSET(table_3_1[[dir]:[dir]], var_6_anti_offset + COLUMN() - 2 + 2 * (table_6_2[[#This Row],[index]:[index]] - 1), 0, 1, 1))</f>
        <v>libraries_4/WT_sgCD_R1_splicing</v>
      </c>
      <c r="D12" s="11" t="str">
        <f ca="1">OFFSET(table_3_1[control], var_6_anti_offset  + 2 * (table_6_2[[#This Row],[index]] - 1), 0, 1, 1)</f>
        <v>none</v>
      </c>
      <c r="E12" s="11" t="str">
        <f ca="1">OFFSET(table_3_1[dsb_type], var_6_anti_offset  + 2 * (table_6_2[[#This Row],[index]] - 1), 0, 1, 1)</f>
        <v>2DSBanti</v>
      </c>
      <c r="F12" s="11" t="str" cm="1">
        <f t="array" aca="1" ref="F12" ca="1">OFFSET(table_3_1[strand], var_6_anti_offset  + 2 * (table_6_2[[#This Row],[index]:[index]] - 1), 0, 1, 1)</f>
        <v>R1</v>
      </c>
      <c r="G12" s="11" t="str">
        <f ca="1">OFFSET(table_3_1[hguide], var_6_anti_offset + 2 * (table_6_2[[#This Row],[index]] - 1), 0, 1, 1)</f>
        <v>CD</v>
      </c>
      <c r="H12" s="12" t="str">
        <f>subst_type</f>
        <v>without</v>
      </c>
      <c r="I12" s="12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2" s="12" t="str">
        <f ca="1"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f>
        <v>python 2_graph_processing/make_common_layout.py -i libraries_4/WT_sgCD_R1_antisense libraries_4/WT_sgCD_R1_splicing -o layouts/2DSBanti_R1 --subst_type without --layout radial</v>
      </c>
    </row>
    <row r="13" spans="1:20" x14ac:dyDescent="0.25">
      <c r="A13" s="13">
        <v>2</v>
      </c>
      <c r="B13" s="11" t="str" cm="1">
        <f t="array" aca="1" ref="B13" ca="1">_xlfn.CONCAT(libraries_4, "/", OFFSET(table_3_1[[dir]:[dir]], var_6_anti_offset  + COLUMN() - 2 + 2 * (table_6_2[[#This Row],[index]:[index]] - 1), 0, 1, 1))</f>
        <v>libraries_4/WT_sgCD_R2_antisense</v>
      </c>
      <c r="C13" s="11" t="str" cm="1">
        <f t="array" aca="1" ref="C13" ca="1">_xlfn.CONCAT(libraries_4, "/", OFFSET(table_3_1[[dir]:[dir]], var_6_anti_offset + COLUMN() - 2 + 2 * (table_6_2[[#This Row],[index]:[index]] - 1), 0, 1, 1))</f>
        <v>libraries_4/WT_sgCD_R2_splicing</v>
      </c>
      <c r="D13" s="14" t="str">
        <f ca="1">OFFSET(table_3_1[control], var_6_anti_offset  + 2 * (table_6_2[[#This Row],[index]] - 1), 0, 1, 1)</f>
        <v>none</v>
      </c>
      <c r="E13" s="14" t="str">
        <f ca="1">OFFSET(table_3_1[dsb_type], var_6_anti_offset  + 2 * (table_6_2[[#This Row],[index]] - 1), 0, 1, 1)</f>
        <v>2DSBanti</v>
      </c>
      <c r="F13" s="14" t="str" cm="1">
        <f t="array" aca="1" ref="F13" ca="1">OFFSET(table_3_1[strand], var_6_anti_offset  + 2 * (table_6_2[[#This Row],[index]:[index]] - 1), 0, 1, 1)</f>
        <v>R2</v>
      </c>
      <c r="G13" s="14" t="str">
        <f ca="1">OFFSET(table_3_1[hguide], var_6_anti_offset + 2 * (table_6_2[[#This Row],[index]] - 1), 0, 1, 1)</f>
        <v>CD</v>
      </c>
      <c r="H13" s="14" t="str">
        <f>subst_type</f>
        <v>without</v>
      </c>
      <c r="I13" s="14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3" s="14" t="str">
        <f ca="1"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f>
        <v>python 2_graph_processing/make_common_layout.py -i libraries_4/WT_sgCD_R2_antisense libraries_4/WT_sgCD_R2_splicing -o layouts/2DSBanti_R2 --subst_type without --layout radial</v>
      </c>
    </row>
    <row r="15" spans="1:20" x14ac:dyDescent="0.25">
      <c r="A15" s="1" t="s">
        <v>112</v>
      </c>
      <c r="B15" s="1" t="s">
        <v>87</v>
      </c>
      <c r="C15" s="1" t="s">
        <v>191</v>
      </c>
      <c r="D15" s="1" t="s">
        <v>134</v>
      </c>
      <c r="E15" s="1" t="s">
        <v>102</v>
      </c>
      <c r="F15" s="1" t="s">
        <v>103</v>
      </c>
      <c r="G15" s="1" t="s">
        <v>105</v>
      </c>
      <c r="H15" s="1" t="s">
        <v>111</v>
      </c>
      <c r="I15" s="1" t="s">
        <v>171</v>
      </c>
    </row>
    <row r="16" spans="1:20" x14ac:dyDescent="0.25">
      <c r="A16" s="3">
        <v>1</v>
      </c>
      <c r="B16" s="6" t="str" cm="1">
        <f t="array" aca="1" ref="B16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16" s="6" t="str" cm="1">
        <f t="array" aca="1" ref="C16" ca="1">_xlfn.TEXTJOIN(
  " ",
  TRUE,
  IF(OFFSET(table_3_1[[strand]:[strand]], 12 * (table_6_3[[#This Row],[index]:[index]] - 1), 0, 12, 1) = "R1", 0, 1)
)</f>
        <v>0 0 0 0 0 0 1 1 1 1 1 1</v>
      </c>
      <c r="D16" t="str">
        <f ca="1">OFFSET(table_3_1[control], 6 * (table_6_3[[#This Row],[index]] - 1), 0, 1, 1)</f>
        <v>none</v>
      </c>
      <c r="E16" t="str">
        <f ca="1">OFFSET(table_3_1[dsb_type], 12 * (table_6_3[[#This Row],[index]] - 1), 0, 1, 1)</f>
        <v>2DSB</v>
      </c>
      <c r="F16" t="str" cm="1">
        <f t="array" aca="1" ref="F16" ca="1">OFFSET(table_3_1[[hguide]:[hguide]], 12 * (table_6_3[[#This Row],[index]:[index]] - 1), 0, 1, 1)</f>
        <v>AB</v>
      </c>
      <c r="G16" t="str">
        <f t="shared" ref="G16:G21" si="1">subst_type</f>
        <v>without</v>
      </c>
      <c r="H16" t="str">
        <f ca="1">_xlfn.CONCAT(table_6_3[[#This Row],[dsb_type]], "_", table_6_3[[#This Row],[hguide]], IF(table_6_3[[#This Row],[control]]&lt;&gt;"none", _xlfn.CONCAT("_", table_6_3[[#This Row],[control]]), ""))</f>
        <v>2DSB_AB</v>
      </c>
      <c r="I16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layouts/2DSB_AB --subst_type without --layout radial</v>
      </c>
    </row>
    <row r="17" spans="1:22" x14ac:dyDescent="0.25">
      <c r="A17" s="3"/>
      <c r="B17" s="6"/>
      <c r="C17" s="6"/>
    </row>
    <row r="18" spans="1:22" x14ac:dyDescent="0.25">
      <c r="A18" s="3">
        <v>12</v>
      </c>
      <c r="B18" s="6"/>
      <c r="C18" s="6"/>
    </row>
    <row r="19" spans="1:22" x14ac:dyDescent="0.25">
      <c r="A19" s="1" t="s">
        <v>112</v>
      </c>
      <c r="B19" s="1" t="s">
        <v>87</v>
      </c>
      <c r="C19" s="1" t="s">
        <v>82</v>
      </c>
      <c r="D19" s="1" t="s">
        <v>134</v>
      </c>
      <c r="E19" s="1" t="s">
        <v>102</v>
      </c>
      <c r="F19" s="1" t="s">
        <v>103</v>
      </c>
      <c r="G19" s="1" t="s">
        <v>105</v>
      </c>
      <c r="H19" s="1" t="s">
        <v>111</v>
      </c>
      <c r="I19" s="1" t="s">
        <v>171</v>
      </c>
    </row>
    <row r="20" spans="1:22" x14ac:dyDescent="0.25">
      <c r="A20" s="3">
        <v>1</v>
      </c>
      <c r="B20" s="6" t="str" cm="1">
        <f t="array" aca="1" ref="B20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20" s="6" t="e">
        <f>NA()</f>
        <v>#N/A</v>
      </c>
      <c r="D20" t="str">
        <f ca="1">OFFSET(table_3_1[control], 6 * (table_6_4[[#This Row],[index]] - 1), 0, 1, 1)</f>
        <v>none</v>
      </c>
      <c r="E20" t="str">
        <f ca="1">OFFSET(table_3_1[dsb_type], var_6_1dsb_offset + 6 * (table_6_4[[#This Row],[index]] - 1), 0, 1, 1)</f>
        <v>1DSB</v>
      </c>
      <c r="F20" t="str" cm="1">
        <f t="array" aca="1" ref="F20" ca="1">OFFSET(table_3_1[[hguide]:[hguide]], var_6_1dsb_offset + 6 * (table_6_4[[#This Row],[index]:[index]] - 1), 0, 1, 1)</f>
        <v>A</v>
      </c>
      <c r="G20" t="str">
        <f t="shared" si="1"/>
        <v>without</v>
      </c>
      <c r="H20" t="str">
        <f ca="1">_xlfn.CONCAT(table_6_4[[#This Row],[dsb_type]], "_", table_6_4[[#This Row],[hguide]], IF(table_6_4[[#This Row],[control]]&lt;&gt;"none", _xlfn.CONCAT("_", table_6_4[[#This Row],[control]]), ""))</f>
        <v>1DSB_A</v>
      </c>
      <c r="I20" t="str">
        <f ca="1">_xlfn.CONCAT("python 2_graph_processing/make_common_layout.py ", "-i ", table_6_4[[#This Row],[dir]], IF(NOT(ISNA(table_6_4[[#This Row],[strand]])), _xlfn.CONCAT(" -rc ", table_6_4[[#This Row],[strand]]),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layouts/1DSB_A --subst_type without --layout radial</v>
      </c>
      <c r="J20" s="6"/>
      <c r="K20" s="6"/>
      <c r="L20" s="6"/>
    </row>
    <row r="21" spans="1:22" x14ac:dyDescent="0.25">
      <c r="A21" s="3">
        <v>2</v>
      </c>
      <c r="B21" s="6" t="str" cm="1">
        <f t="array" aca="1" ref="B21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21" s="6" t="e">
        <f>NA()</f>
        <v>#N/A</v>
      </c>
      <c r="D21" t="str">
        <f ca="1">OFFSET(table_3_1[control], 6 * (table_6_4[[#This Row],[index]] - 1), 0, 1, 1)</f>
        <v>none</v>
      </c>
      <c r="E21" t="str">
        <f ca="1">OFFSET(table_3_1[dsb_type], var_6_1dsb_offset + 6 * (table_6_4[[#This Row],[index]] - 1), 0, 1, 1)</f>
        <v>1DSB</v>
      </c>
      <c r="F21" t="str" cm="1">
        <f t="array" aca="1" ref="F21" ca="1">OFFSET(table_3_1[[hguide]:[hguide]], var_6_1dsb_offset + 6 * (table_6_4[[#This Row],[index]:[index]] - 1), 0, 1, 1)</f>
        <v>B</v>
      </c>
      <c r="G21" t="str">
        <f t="shared" si="1"/>
        <v>without</v>
      </c>
      <c r="H21" t="str">
        <f ca="1">_xlfn.CONCAT(table_6_4[[#This Row],[dsb_type]], "_", table_6_4[[#This Row],[hguide]], IF(table_6_4[[#This Row],[control]]&lt;&gt;"none", _xlfn.CONCAT("_", table_6_4[[#This Row],[control]]), ""))</f>
        <v>1DSB_B</v>
      </c>
      <c r="I21" t="str">
        <f ca="1">_xlfn.CONCAT("python 2_graph_processing/make_common_layout.py ", "-i ", table_6_4[[#This Row],[dir]], IF(NOT(ISNA(table_6_4[[#This Row],[strand]])), _xlfn.CONCAT(" -rc ", table_6_4[[#This Row],[strand]]),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-o layouts/1DSB_B --subst_type without --layout radial</v>
      </c>
      <c r="J21" s="1"/>
      <c r="K21" s="1"/>
      <c r="L21" s="1"/>
      <c r="M21" s="1"/>
    </row>
    <row r="22" spans="1:22" x14ac:dyDescent="0.25">
      <c r="A22" s="3"/>
      <c r="B22" s="6"/>
      <c r="C22" s="6"/>
      <c r="I22" s="6"/>
      <c r="J22" s="6"/>
      <c r="V22" t="str" cm="1">
        <f t="array" aca="1" ref="V22" ca="1">IF(C16:C16 = "R1", "+", "-")</f>
        <v>-</v>
      </c>
    </row>
    <row r="23" spans="1:22" x14ac:dyDescent="0.25">
      <c r="A23" s="8" t="s">
        <v>112</v>
      </c>
      <c r="B23" s="8" t="s">
        <v>87</v>
      </c>
      <c r="C23" s="8" t="s">
        <v>82</v>
      </c>
      <c r="D23" s="8" t="s">
        <v>134</v>
      </c>
      <c r="E23" s="8" t="s">
        <v>102</v>
      </c>
      <c r="F23" s="8" t="s">
        <v>105</v>
      </c>
      <c r="G23" s="8" t="s">
        <v>103</v>
      </c>
      <c r="H23" s="8" t="s">
        <v>111</v>
      </c>
      <c r="I23" s="8" t="s">
        <v>171</v>
      </c>
      <c r="J23" s="1"/>
      <c r="K23" s="1"/>
    </row>
    <row r="24" spans="1:22" x14ac:dyDescent="0.25">
      <c r="A24" s="7">
        <v>1</v>
      </c>
      <c r="B24" s="6" t="str" cm="1">
        <f t="array" aca="1" ref="B24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24" s="6" t="str" cm="1">
        <f t="array" aca="1" ref="C24" ca="1">_xlfn.TEXTJOIN(
  " ",
  TRUE,
  IF(OFFSET(table_3_1[[strand]:[strand]], var_6_anti_offset + 4 * (table_6_5[[#This Row],[index]:[index]] - 1), 0,4, 1) = "R1", 0, 1)
)</f>
        <v>0 0 1 1</v>
      </c>
      <c r="D24" s="6" t="str">
        <f ca="1">OFFSET(table_3_1[control], var_6_anti_offset + 4 * (table_6_5[[#This Row],[index]] - 1), 0, 1, 1)</f>
        <v>none</v>
      </c>
      <c r="E24" s="6" t="str">
        <f ca="1">OFFSET(table_3_1[dsb_type], var_6_anti_offset + 4 * (table_6_5[[#This Row],[index]] - 1), 0, 1, 1)</f>
        <v>2DSBanti</v>
      </c>
      <c r="F24" s="4" t="str">
        <f>subst_type</f>
        <v>without</v>
      </c>
      <c r="G24" s="4" t="str">
        <f ca="1">OFFSET(table_3_1[[hguide]:[hguide]], var_6_anti_offset + 4 * (table_6_5[[#This Row],[index]] - 1), 0, 1, 1)</f>
        <v>CD</v>
      </c>
      <c r="H24" s="4" t="str">
        <f ca="1">_xlfn.CONCAT(table_6_5[[#This Row],[dsb_type]], "_", table_6_5[[#This Row],[hguide]], IF(table_6_5[[#This Row],[control]]&lt;&gt;"none", _xlfn.CONCAT("_", table_6_5[[#This Row],[control]]), ""))</f>
        <v>2DSBanti_CD</v>
      </c>
      <c r="I24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layouts/2DSBanti_CD --subst_type without --layout radial</v>
      </c>
    </row>
    <row r="25" spans="1:22" x14ac:dyDescent="0.25">
      <c r="A25" s="3"/>
      <c r="B25" s="6"/>
      <c r="C25" s="6"/>
      <c r="D25" s="6"/>
      <c r="E25" s="6"/>
      <c r="F25" s="6"/>
      <c r="G25" s="6"/>
      <c r="H25" s="6"/>
    </row>
    <row r="26" spans="1:22" x14ac:dyDescent="0.25">
      <c r="A26" s="1" t="s">
        <v>189</v>
      </c>
      <c r="B26" s="1"/>
      <c r="C26" s="1"/>
      <c r="D26" s="1"/>
      <c r="E26" s="1"/>
      <c r="F26" s="1"/>
      <c r="G26" s="1"/>
      <c r="H26" s="1"/>
    </row>
    <row r="27" spans="1:22" x14ac:dyDescent="0.25">
      <c r="A27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layouts/2DSB_AB --subst_type without --layout radial
python 2_graph_processing/make_common_layout.py -i libraries_4/WT_sgA_R1_sense libraries_4/WT_sgA_R1_branch libraries_4/WT_sgA_R1_cmv libraries_4/KO_sgA_R1_sense libraries_4/KO_sgA_R1_branch libraries_4/KO_sgA_R1_cmv -o layouts/1DSB_A --subst_type without --layout radial
python 2_graph_processing/make_common_layout.py -i libraries_4/WT_sgB_R2_sense libraries_4/WT_sgB_R2_branch libraries_4/WT_sgB_R2_cmv libraries_4/KO_sgB_R2_sense libraries_4/KO_sgB_R2_branch libraries_4/KO_sgB_R2_cmv -o layouts/1DSB_B --subst_type without --layout radial
python 2_graph_processing/make_common_layout.py -i libraries_4/WT_sgCD_R1_antisense libraries_4/WT_sgCD_R1_splicing libraries_4/WT_sgCD_R2_antisense libraries_4/WT_sgCD_R2_splicing -rc 0 0 1 1 -o layouts/2DSBanti_CD --subst_type without --layout radial</v>
      </c>
      <c r="B27" s="6"/>
      <c r="C27" s="6"/>
      <c r="D27" s="6"/>
      <c r="E27" s="6"/>
      <c r="F27" s="6"/>
      <c r="G27" s="6"/>
    </row>
    <row r="28" spans="1:22" x14ac:dyDescent="0.25">
      <c r="A28" s="3"/>
      <c r="B28" s="6"/>
      <c r="C28" s="6"/>
      <c r="D28" s="6"/>
      <c r="E28" s="6"/>
      <c r="F28" s="6"/>
      <c r="G28" s="6"/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9"/>
  <sheetViews>
    <sheetView topLeftCell="B25" workbookViewId="0">
      <selection activeCell="N3" sqref="N3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4" x14ac:dyDescent="0.25">
      <c r="A1" s="1" t="s">
        <v>185</v>
      </c>
      <c r="B1" t="b">
        <v>1</v>
      </c>
      <c r="C1" s="1" t="s">
        <v>186</v>
      </c>
      <c r="D1" t="s">
        <v>188</v>
      </c>
      <c r="E1" s="1" t="s">
        <v>187</v>
      </c>
      <c r="F1" t="s">
        <v>190</v>
      </c>
    </row>
    <row r="2" spans="1:14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177</v>
      </c>
      <c r="N2" s="1" t="s">
        <v>171</v>
      </c>
    </row>
    <row r="3" spans="1:14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libraries_4/WT_sgAB_R1_sense -o plots/graphs/individual/png --layout_dir layouts/2DSB_AB -ext png --layout radial</v>
      </c>
    </row>
    <row r="4" spans="1:14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libraries_4/WT_sgAB_R1_branch -o plots/graphs/individual/png --layout_dir layouts/2DSB_AB -ext png --layout radial</v>
      </c>
    </row>
    <row r="5" spans="1:14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libraries_4/WT_sgAB_R1_cmv -o plots/graphs/individual/png --layout_dir layouts/2DSB_AB -ext png --layout radial</v>
      </c>
    </row>
    <row r="6" spans="1:14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libraries_4/KO_sgAB_R1_sense -o plots/graphs/individual/png --layout_dir layouts/2DSB_AB -ext png --layout radial</v>
      </c>
    </row>
    <row r="7" spans="1:14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7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libraries_4/KO_sgAB_R1_branch -o plots/graphs/individual/png --layout_dir layouts/2DSB_AB -ext png --layout radial</v>
      </c>
    </row>
    <row r="8" spans="1:14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8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libraries_4/KO_sgAB_R1_cmv -o plots/graphs/individual/png --layout_dir layouts/2DSB_AB -ext png --layout radial</v>
      </c>
    </row>
    <row r="9" spans="1:14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libraries_4/WT_sgAB_R2_sense -o plots/graphs/individual/png --layout_dir layouts/2DSB_AB -ext png --layout radial --reverse_complement </v>
      </c>
    </row>
    <row r="10" spans="1:14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libraries_4/WT_sgAB_R2_branch -o plots/graphs/individual/png --layout_dir layouts/2DSB_AB -ext png --layout radial --reverse_complement </v>
      </c>
    </row>
    <row r="11" spans="1:14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libraries_4/WT_sgAB_R2_cmv -o plots/graphs/individual/png --layout_dir layouts/2DSB_AB -ext png --layout radial --reverse_complement </v>
      </c>
    </row>
    <row r="12" spans="1:14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libraries_4/KO_sgAB_R2_sense -o plots/graphs/individual/png --layout_dir layouts/2DSB_AB -ext png --layout radial --reverse_complement </v>
      </c>
    </row>
    <row r="13" spans="1:14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libraries_4/KO_sgAB_R2_branch -o plots/graphs/individual/png --layout_dir layouts/2DSB_AB -ext png --layout radial --reverse_complement </v>
      </c>
    </row>
    <row r="14" spans="1:14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libraries_4/KO_sgAB_R2_cmv -o plots/graphs/individual/png --layout_dir layouts/2DSB_AB -ext png --layout radial --reverse_complement </v>
      </c>
    </row>
    <row r="15" spans="1:14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libraries_4/WT_sgA_R1_sense -o plots/graphs/individual/png --layout_dir layouts/1DSB_A -ext png --layout radial</v>
      </c>
    </row>
    <row r="16" spans="1:14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libraries_4/WT_sgA_R1_branch -o plots/graphs/individual/png --layout_dir layouts/1DSB_A -ext png --layout radial</v>
      </c>
    </row>
    <row r="17" spans="1:14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7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libraries_4/WT_sgA_R1_cmv -o plots/graphs/individual/png --layout_dir layouts/1DSB_A -ext png --layout radial</v>
      </c>
    </row>
    <row r="18" spans="1:14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8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libraries_4/KO_sgA_R1_sense -o plots/graphs/individual/png --layout_dir layouts/1DSB_A -ext png --layout radial</v>
      </c>
    </row>
    <row r="19" spans="1:14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libraries_4/KO_sgA_R1_branch -o plots/graphs/individual/png --layout_dir layouts/1DSB_A -ext png --layout radial</v>
      </c>
    </row>
    <row r="20" spans="1:14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libraries_4/KO_sgA_R1_cmv -o plots/graphs/individual/png --layout_dir layouts/1DSB_A -ext png --layout radial</v>
      </c>
    </row>
    <row r="21" spans="1:14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libraries_4/WT_sgB_R2_sense -o plots/graphs/individual/png --layout_dir layouts/1DSB_B -ext png --layout radial</v>
      </c>
    </row>
    <row r="22" spans="1:14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libraries_4/WT_sgB_R2_branch -o plots/graphs/individual/png --layout_dir layouts/1DSB_B -ext png --layout radial</v>
      </c>
    </row>
    <row r="23" spans="1:14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libraries_4/WT_sgB_R2_cmv -o plots/graphs/individual/png --layout_dir layouts/1DSB_B -ext png --layout radial</v>
      </c>
    </row>
    <row r="24" spans="1:14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libraries_4/KO_sgB_R2_sense -o plots/graphs/individual/png --layout_dir layouts/1DSB_B -ext png --layout radial</v>
      </c>
    </row>
    <row r="25" spans="1:14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libraries_4/KO_sgB_R2_branch -o plots/graphs/individual/png --layout_dir layouts/1DSB_B -ext png --layout radial</v>
      </c>
    </row>
    <row r="26" spans="1:14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libraries_4/KO_sgB_R2_cmv -o plots/graphs/individual/png --layout_dir layouts/1DSB_B -ext png --layout radial</v>
      </c>
    </row>
    <row r="27" spans="1:14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7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libraries_4/WT_sgA_R1_sense_30bpDown -o plots/graphs/individual/png --layout_dir layouts/1DSB_A -ext png --layout radial</v>
      </c>
    </row>
    <row r="28" spans="1:14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8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libraries_4/WT_sgA_R1_branch_30bpDown -o plots/graphs/individual/png --layout_dir layouts/1DSB_A -ext png --layout radial</v>
      </c>
    </row>
    <row r="29" spans="1:14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9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libraries_4/WT_sgA_R1_cmv_30bpDown -o plots/graphs/individual/png --layout_dir layouts/1DSB_A -ext png --layout radial</v>
      </c>
    </row>
    <row r="30" spans="1:14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30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libraries_4/KO_sgA_R1_sense_30bpDown -o plots/graphs/individual/png --layout_dir layouts/1DSB_A -ext png --layout radial</v>
      </c>
    </row>
    <row r="31" spans="1:14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31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libraries_4/KO_sgA_R1_branch_30bpDown -o plots/graphs/individual/png --layout_dir layouts/1DSB_A -ext png --layout radial</v>
      </c>
    </row>
    <row r="32" spans="1:14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32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libraries_4/KO_sgA_R1_cmv_30bpDown -o plots/graphs/individual/png --layout_dir layouts/1DSB_A -ext png --layout radial</v>
      </c>
    </row>
    <row r="33" spans="1:14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3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libraries_4/WT_sgB_R2_sense_30bpDown -o plots/graphs/individual/png --layout_dir layouts/1DSB_B -ext png --layout radial</v>
      </c>
    </row>
    <row r="34" spans="1:14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4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libraries_4/WT_sgB_R2_branch_30bpDown -o plots/graphs/individual/png --layout_dir layouts/1DSB_B -ext png --layout radial</v>
      </c>
    </row>
    <row r="35" spans="1:14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5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libraries_4/WT_sgB_R2_cmv_30bpDown -o plots/graphs/individual/png --layout_dir layouts/1DSB_B -ext png --layout radial</v>
      </c>
    </row>
    <row r="36" spans="1:14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6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libraries_4/KO_sgB_R2_sense_30bpDown -o plots/graphs/individual/png --layout_dir layouts/1DSB_B -ext png --layout radial</v>
      </c>
    </row>
    <row r="37" spans="1:14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7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libraries_4/KO_sgB_R2_branch_30bpDown -o plots/graphs/individual/png --layout_dir layouts/1DSB_B -ext png --layout radial</v>
      </c>
    </row>
    <row r="38" spans="1:14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8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libraries_4/KO_sgB_R2_cmv_30bpDown -o plots/graphs/individual/png --layout_dir layouts/1DSB_B -ext png --layout radial</v>
      </c>
    </row>
    <row r="39" spans="1:14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3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libraries_4/WT_sgCD_R1_antisense -o plots/graphs/individual/png --layout_dir layouts/2DSBanti_CD -ext png --layout radial</v>
      </c>
    </row>
    <row r="40" spans="1:14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4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libraries_4/WT_sgCD_R1_splicing -o plots/graphs/individual/png --layout_dir layouts/2DSBanti_CD -ext png --layout radial</v>
      </c>
    </row>
    <row r="41" spans="1:14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4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libraries_4/WT_sgCD_R2_antisense -o plots/graphs/individual/png --layout_dir layouts/2DSBanti_CD -ext png --layout radial --reverse_complement </v>
      </c>
    </row>
    <row r="42" spans="1:14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4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libraries_4/WT_sgCD_R2_splicing -o plots/graphs/individual/png --layout_dir layouts/2DSBanti_CD -ext png --layout radial --reverse_complement </v>
      </c>
    </row>
    <row r="44" spans="1:14" x14ac:dyDescent="0.25">
      <c r="A44" t="s">
        <v>112</v>
      </c>
      <c r="B44" t="s">
        <v>87</v>
      </c>
      <c r="C44" t="s">
        <v>134</v>
      </c>
      <c r="D44" t="s">
        <v>86</v>
      </c>
      <c r="E44" t="s">
        <v>101</v>
      </c>
      <c r="F44" t="s">
        <v>102</v>
      </c>
      <c r="G44" t="s">
        <v>143</v>
      </c>
      <c r="H44" t="s">
        <v>82</v>
      </c>
      <c r="I44" t="s">
        <v>103</v>
      </c>
      <c r="J44" t="s">
        <v>104</v>
      </c>
      <c r="K44" t="s">
        <v>81</v>
      </c>
      <c r="L44" t="s">
        <v>105</v>
      </c>
      <c r="M44" t="s">
        <v>177</v>
      </c>
      <c r="N44" t="s">
        <v>171</v>
      </c>
    </row>
    <row r="45" spans="1:14" x14ac:dyDescent="0.25">
      <c r="A45" s="1">
        <v>1</v>
      </c>
      <c r="B45" t="str">
        <f ca="1">OFFSET(table_3_2[[dir]:[dir]], table_7_2[[#This Row],[index]] - 1, 0, 1, 1)</f>
        <v>WT_sgA_R1_sense_nodsb</v>
      </c>
      <c r="C45" s="9" t="str">
        <f ca="1">OFFSET(table_3_2[[control]:[control]], table_7_2[[#This Row],[index]] - 1, 0, 1, 1)</f>
        <v>nodsb</v>
      </c>
      <c r="D45" s="9" t="str">
        <f ca="1">OFFSET(table_3_2[[ref]:[ref]], table_7_2[[#This Row],[index]] - 1, 0, 1, 1)</f>
        <v>1DSB_R1_sense.fa</v>
      </c>
      <c r="E45" s="9">
        <f ca="1">OFFSET(table_3_2[[dsb_pos]:[dsb_pos]], table_7_2[[#This Row],[index]] - 1, 0, 1, 1)</f>
        <v>67</v>
      </c>
      <c r="F45" s="9" t="str">
        <f ca="1">OFFSET(table_3_2[[dsb_type]:[dsb_type]], table_7_2[[#This Row],[index]] - 1, 0, 1, 1)</f>
        <v>1DSB</v>
      </c>
      <c r="G45" s="9" t="str">
        <f ca="1">OFFSET(table_3_2[[dsb_type_command]:[dsb_type_command]], table_7_2[[#This Row],[index]] - 1, 0, 1, 1)</f>
        <v>1</v>
      </c>
      <c r="H45" s="9" t="str">
        <f ca="1">OFFSET(table_3_2[[strand]:[strand]], table_7_2[[#This Row],[index]] - 1, 0, 1, 1)</f>
        <v>R1</v>
      </c>
      <c r="I45" s="9" t="str">
        <f ca="1">OFFSET(table_3_2[[hguide]:[hguide]], table_7_2[[#This Row],[index]] - 1, 0, 1, 1)</f>
        <v>A</v>
      </c>
      <c r="J45" s="9" t="str">
        <f ca="1">OFFSET(table_3_2[[cell]:[cell]], table_7_2[[#This Row],[index]] - 1, 0, 1, 1)</f>
        <v>WT</v>
      </c>
      <c r="K45" s="9" t="str">
        <f ca="1">OFFSET(table_3_2[[treatment]:[treatment]], table_7_2[[#This Row],[index]] - 1, 0, 1, 1)</f>
        <v>sense</v>
      </c>
      <c r="L45" s="9" t="str">
        <f t="shared" ref="L45:L56" si="1">"without"</f>
        <v>without</v>
      </c>
      <c r="M45" s="9" t="str">
        <f ca="1">OFFSET(table_6_1[[dir_out]:[dir_out]], QUOTIENT(table_7_2[[#This Row],[index]] - 1, 6) + 2, 0, 1, 1)</f>
        <v>1DSB_R1</v>
      </c>
      <c r="N45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libraries_4/WT_sgA_R1_sense_nodsb -o plots/graphs/individual/png --layout_dir layouts/1DSB_R1 -ext png --layout radial</v>
      </c>
    </row>
    <row r="46" spans="1:14" x14ac:dyDescent="0.25">
      <c r="A46" s="1">
        <v>2</v>
      </c>
      <c r="B46" t="str">
        <f ca="1">OFFSET(table_3_2[[dir]:[dir]], table_7_2[[#This Row],[index]] - 1, 0, 1, 1)</f>
        <v>WT_sgA_R1_branch_nodsb</v>
      </c>
      <c r="C46" s="9" t="str">
        <f ca="1">OFFSET(table_3_2[[control]:[control]], table_7_2[[#This Row],[index]] - 1, 0, 1, 1)</f>
        <v>nodsb</v>
      </c>
      <c r="D46" s="9" t="str">
        <f ca="1">OFFSET(table_3_2[[ref]:[ref]], table_7_2[[#This Row],[index]] - 1, 0, 1, 1)</f>
        <v>1DSB_R1_branch.fa</v>
      </c>
      <c r="E46" s="9">
        <f ca="1">OFFSET(table_3_2[[dsb_pos]:[dsb_pos]], table_7_2[[#This Row],[index]] - 1, 0, 1, 1)</f>
        <v>67</v>
      </c>
      <c r="F46" s="9" t="str">
        <f ca="1">OFFSET(table_3_2[[dsb_type]:[dsb_type]], table_7_2[[#This Row],[index]] - 1, 0, 1, 1)</f>
        <v>1DSB</v>
      </c>
      <c r="G46" s="9" t="str">
        <f ca="1">OFFSET(table_3_2[[dsb_type_command]:[dsb_type_command]], table_7_2[[#This Row],[index]] - 1, 0, 1, 1)</f>
        <v>1</v>
      </c>
      <c r="H46" s="9" t="str">
        <f ca="1">OFFSET(table_3_2[[strand]:[strand]], table_7_2[[#This Row],[index]] - 1, 0, 1, 1)</f>
        <v>R1</v>
      </c>
      <c r="I46" s="9" t="str">
        <f ca="1">OFFSET(table_3_2[[hguide]:[hguide]], table_7_2[[#This Row],[index]] - 1, 0, 1, 1)</f>
        <v>A</v>
      </c>
      <c r="J46" s="9" t="str">
        <f ca="1">OFFSET(table_3_2[[cell]:[cell]], table_7_2[[#This Row],[index]] - 1, 0, 1, 1)</f>
        <v>WT</v>
      </c>
      <c r="K46" s="9" t="str">
        <f ca="1">OFFSET(table_3_2[[treatment]:[treatment]], table_7_2[[#This Row],[index]] - 1, 0, 1, 1)</f>
        <v>branch</v>
      </c>
      <c r="L46" s="9" t="str">
        <f t="shared" si="1"/>
        <v>without</v>
      </c>
      <c r="M46" s="9" t="str">
        <f ca="1">OFFSET(table_6_1[[dir_out]:[dir_out]], QUOTIENT(table_7_2[[#This Row],[index]] - 1, 6) + 2, 0, 1, 1)</f>
        <v>1DSB_R1</v>
      </c>
      <c r="N46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libraries_4/WT_sgA_R1_branch_nodsb -o plots/graphs/individual/png --layout_dir layouts/1DSB_R1 -ext png --layout radial</v>
      </c>
    </row>
    <row r="47" spans="1:14" x14ac:dyDescent="0.25">
      <c r="A47" s="1">
        <v>3</v>
      </c>
      <c r="B47" t="str">
        <f ca="1">OFFSET(table_3_2[[dir]:[dir]], table_7_2[[#This Row],[index]] - 1, 0, 1, 1)</f>
        <v>WT_sgA_R1_cmv_nodsb</v>
      </c>
      <c r="C47" s="9" t="str">
        <f ca="1">OFFSET(table_3_2[[control]:[control]], table_7_2[[#This Row],[index]] - 1, 0, 1, 1)</f>
        <v>nodsb</v>
      </c>
      <c r="D47" s="9" t="str">
        <f ca="1">OFFSET(table_3_2[[ref]:[ref]], table_7_2[[#This Row],[index]] - 1, 0, 1, 1)</f>
        <v>1DSB_R1_cmv.fa</v>
      </c>
      <c r="E47" s="9">
        <f ca="1">OFFSET(table_3_2[[dsb_pos]:[dsb_pos]], table_7_2[[#This Row],[index]] - 1, 0, 1, 1)</f>
        <v>67</v>
      </c>
      <c r="F47" s="9" t="str">
        <f ca="1">OFFSET(table_3_2[[dsb_type]:[dsb_type]], table_7_2[[#This Row],[index]] - 1, 0, 1, 1)</f>
        <v>1DSB</v>
      </c>
      <c r="G47" s="9" t="str">
        <f ca="1">OFFSET(table_3_2[[dsb_type_command]:[dsb_type_command]], table_7_2[[#This Row],[index]] - 1, 0, 1, 1)</f>
        <v>1</v>
      </c>
      <c r="H47" s="9" t="str">
        <f ca="1">OFFSET(table_3_2[[strand]:[strand]], table_7_2[[#This Row],[index]] - 1, 0, 1, 1)</f>
        <v>R1</v>
      </c>
      <c r="I47" s="9" t="str">
        <f ca="1">OFFSET(table_3_2[[hguide]:[hguide]], table_7_2[[#This Row],[index]] - 1, 0, 1, 1)</f>
        <v>A</v>
      </c>
      <c r="J47" s="9" t="str">
        <f ca="1">OFFSET(table_3_2[[cell]:[cell]], table_7_2[[#This Row],[index]] - 1, 0, 1, 1)</f>
        <v>WT</v>
      </c>
      <c r="K47" s="9" t="str">
        <f ca="1">OFFSET(table_3_2[[treatment]:[treatment]], table_7_2[[#This Row],[index]] - 1, 0, 1, 1)</f>
        <v>cmv</v>
      </c>
      <c r="L47" s="9" t="str">
        <f t="shared" si="1"/>
        <v>without</v>
      </c>
      <c r="M47" s="9" t="str">
        <f ca="1">OFFSET(table_6_1[[dir_out]:[dir_out]], QUOTIENT(table_7_2[[#This Row],[index]] - 1, 6) + 2, 0, 1, 1)</f>
        <v>1DSB_R1</v>
      </c>
      <c r="N47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libraries_4/WT_sgA_R1_cmv_nodsb -o plots/graphs/individual/png --layout_dir layouts/1DSB_R1 -ext png --layout radial</v>
      </c>
    </row>
    <row r="48" spans="1:14" x14ac:dyDescent="0.25">
      <c r="A48" s="1">
        <v>4</v>
      </c>
      <c r="B48" t="str">
        <f ca="1">OFFSET(table_3_2[[dir]:[dir]], table_7_2[[#This Row],[index]] - 1, 0, 1, 1)</f>
        <v>KO_sgA_R1_sense_nodsb</v>
      </c>
      <c r="C48" s="9" t="str">
        <f ca="1">OFFSET(table_3_2[[control]:[control]], table_7_2[[#This Row],[index]] - 1, 0, 1, 1)</f>
        <v>nodsb</v>
      </c>
      <c r="D48" s="9" t="str">
        <f ca="1">OFFSET(table_3_2[[ref]:[ref]], table_7_2[[#This Row],[index]] - 1, 0, 1, 1)</f>
        <v>1DSB_R1_sense.fa</v>
      </c>
      <c r="E48" s="9">
        <f ca="1">OFFSET(table_3_2[[dsb_pos]:[dsb_pos]], table_7_2[[#This Row],[index]] - 1, 0, 1, 1)</f>
        <v>67</v>
      </c>
      <c r="F48" s="9" t="str">
        <f ca="1">OFFSET(table_3_2[[dsb_type]:[dsb_type]], table_7_2[[#This Row],[index]] - 1, 0, 1, 1)</f>
        <v>1DSB</v>
      </c>
      <c r="G48" s="9" t="str">
        <f ca="1">OFFSET(table_3_2[[dsb_type_command]:[dsb_type_command]], table_7_2[[#This Row],[index]] - 1, 0, 1, 1)</f>
        <v>1</v>
      </c>
      <c r="H48" s="9" t="str">
        <f ca="1">OFFSET(table_3_2[[strand]:[strand]], table_7_2[[#This Row],[index]] - 1, 0, 1, 1)</f>
        <v>R1</v>
      </c>
      <c r="I48" s="9" t="str">
        <f ca="1">OFFSET(table_3_2[[hguide]:[hguide]], table_7_2[[#This Row],[index]] - 1, 0, 1, 1)</f>
        <v>A</v>
      </c>
      <c r="J48" s="9" t="str">
        <f ca="1">OFFSET(table_3_2[[cell]:[cell]], table_7_2[[#This Row],[index]] - 1, 0, 1, 1)</f>
        <v>KO</v>
      </c>
      <c r="K48" s="9" t="str">
        <f ca="1">OFFSET(table_3_2[[treatment]:[treatment]], table_7_2[[#This Row],[index]] - 1, 0, 1, 1)</f>
        <v>sense</v>
      </c>
      <c r="L48" s="9" t="str">
        <f t="shared" si="1"/>
        <v>without</v>
      </c>
      <c r="M48" s="9" t="str">
        <f ca="1">OFFSET(table_6_1[[dir_out]:[dir_out]], QUOTIENT(table_7_2[[#This Row],[index]] - 1, 6) + 2, 0, 1, 1)</f>
        <v>1DSB_R1</v>
      </c>
      <c r="N48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libraries_4/KO_sgA_R1_sense_nodsb -o plots/graphs/individual/png --layout_dir layouts/1DSB_R1 -ext png --layout radial</v>
      </c>
    </row>
    <row r="49" spans="1:14" x14ac:dyDescent="0.25">
      <c r="A49" s="1">
        <v>5</v>
      </c>
      <c r="B49" t="str">
        <f ca="1">OFFSET(table_3_2[[dir]:[dir]], table_7_2[[#This Row],[index]] - 1, 0, 1, 1)</f>
        <v>KO_sgA_R1_branch_nodsb</v>
      </c>
      <c r="C49" s="9" t="str">
        <f ca="1">OFFSET(table_3_2[[control]:[control]], table_7_2[[#This Row],[index]] - 1, 0, 1, 1)</f>
        <v>nodsb</v>
      </c>
      <c r="D49" s="9" t="str">
        <f ca="1">OFFSET(table_3_2[[ref]:[ref]], table_7_2[[#This Row],[index]] - 1, 0, 1, 1)</f>
        <v>1DSB_R1_branch.fa</v>
      </c>
      <c r="E49" s="9">
        <f ca="1">OFFSET(table_3_2[[dsb_pos]:[dsb_pos]], table_7_2[[#This Row],[index]] - 1, 0, 1, 1)</f>
        <v>67</v>
      </c>
      <c r="F49" s="9" t="str">
        <f ca="1">OFFSET(table_3_2[[dsb_type]:[dsb_type]], table_7_2[[#This Row],[index]] - 1, 0, 1, 1)</f>
        <v>1DSB</v>
      </c>
      <c r="G49" s="9" t="str">
        <f ca="1">OFFSET(table_3_2[[dsb_type_command]:[dsb_type_command]], table_7_2[[#This Row],[index]] - 1, 0, 1, 1)</f>
        <v>1</v>
      </c>
      <c r="H49" s="9" t="str">
        <f ca="1">OFFSET(table_3_2[[strand]:[strand]], table_7_2[[#This Row],[index]] - 1, 0, 1, 1)</f>
        <v>R1</v>
      </c>
      <c r="I49" s="9" t="str">
        <f ca="1">OFFSET(table_3_2[[hguide]:[hguide]], table_7_2[[#This Row],[index]] - 1, 0, 1, 1)</f>
        <v>A</v>
      </c>
      <c r="J49" s="9" t="str">
        <f ca="1">OFFSET(table_3_2[[cell]:[cell]], table_7_2[[#This Row],[index]] - 1, 0, 1, 1)</f>
        <v>KO</v>
      </c>
      <c r="K49" s="9" t="str">
        <f ca="1">OFFSET(table_3_2[[treatment]:[treatment]], table_7_2[[#This Row],[index]] - 1, 0, 1, 1)</f>
        <v>branch</v>
      </c>
      <c r="L49" s="9" t="str">
        <f t="shared" si="1"/>
        <v>without</v>
      </c>
      <c r="M49" s="9" t="str">
        <f ca="1">OFFSET(table_6_1[[dir_out]:[dir_out]], QUOTIENT(table_7_2[[#This Row],[index]] - 1, 6) + 2, 0, 1, 1)</f>
        <v>1DSB_R1</v>
      </c>
      <c r="N49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libraries_4/KO_sgA_R1_branch_nodsb -o plots/graphs/individual/png --layout_dir layouts/1DSB_R1 -ext png --layout radial</v>
      </c>
    </row>
    <row r="50" spans="1:14" x14ac:dyDescent="0.25">
      <c r="A50" s="1">
        <v>6</v>
      </c>
      <c r="B50" t="str">
        <f ca="1">OFFSET(table_3_2[[dir]:[dir]], table_7_2[[#This Row],[index]] - 1, 0, 1, 1)</f>
        <v>KO_sgA_R1_cmv_nodsb</v>
      </c>
      <c r="C50" s="9" t="str">
        <f ca="1">OFFSET(table_3_2[[control]:[control]], table_7_2[[#This Row],[index]] - 1, 0, 1, 1)</f>
        <v>nodsb</v>
      </c>
      <c r="D50" s="9" t="str">
        <f ca="1">OFFSET(table_3_2[[ref]:[ref]], table_7_2[[#This Row],[index]] - 1, 0, 1, 1)</f>
        <v>1DSB_R1_cmv.fa</v>
      </c>
      <c r="E50" s="9">
        <f ca="1">OFFSET(table_3_2[[dsb_pos]:[dsb_pos]], table_7_2[[#This Row],[index]] - 1, 0, 1, 1)</f>
        <v>67</v>
      </c>
      <c r="F50" s="9" t="str">
        <f ca="1">OFFSET(table_3_2[[dsb_type]:[dsb_type]], table_7_2[[#This Row],[index]] - 1, 0, 1, 1)</f>
        <v>1DSB</v>
      </c>
      <c r="G50" s="9" t="str">
        <f ca="1">OFFSET(table_3_2[[dsb_type_command]:[dsb_type_command]], table_7_2[[#This Row],[index]] - 1, 0, 1, 1)</f>
        <v>1</v>
      </c>
      <c r="H50" s="9" t="str">
        <f ca="1">OFFSET(table_3_2[[strand]:[strand]], table_7_2[[#This Row],[index]] - 1, 0, 1, 1)</f>
        <v>R1</v>
      </c>
      <c r="I50" s="9" t="str">
        <f ca="1">OFFSET(table_3_2[[hguide]:[hguide]], table_7_2[[#This Row],[index]] - 1, 0, 1, 1)</f>
        <v>A</v>
      </c>
      <c r="J50" s="9" t="str">
        <f ca="1">OFFSET(table_3_2[[cell]:[cell]], table_7_2[[#This Row],[index]] - 1, 0, 1, 1)</f>
        <v>KO</v>
      </c>
      <c r="K50" s="9" t="str">
        <f ca="1">OFFSET(table_3_2[[treatment]:[treatment]], table_7_2[[#This Row],[index]] - 1, 0, 1, 1)</f>
        <v>cmv</v>
      </c>
      <c r="L50" s="9" t="str">
        <f t="shared" si="1"/>
        <v>without</v>
      </c>
      <c r="M50" s="9" t="str">
        <f ca="1">OFFSET(table_6_1[[dir_out]:[dir_out]], QUOTIENT(table_7_2[[#This Row],[index]] - 1, 6) + 2, 0, 1, 1)</f>
        <v>1DSB_R1</v>
      </c>
      <c r="N50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libraries_4/KO_sgA_R1_cmv_nodsb -o plots/graphs/individual/png --layout_dir layouts/1DSB_R1 -ext png --layout radial</v>
      </c>
    </row>
    <row r="51" spans="1:14" x14ac:dyDescent="0.25">
      <c r="A51" s="1">
        <v>7</v>
      </c>
      <c r="B51" t="str">
        <f ca="1">OFFSET(table_3_2[[dir]:[dir]], table_7_2[[#This Row],[index]] - 1, 0, 1, 1)</f>
        <v>WT_sgB_R2_sense_nodsb</v>
      </c>
      <c r="C51" s="9" t="str">
        <f ca="1">OFFSET(table_3_2[[control]:[control]], table_7_2[[#This Row],[index]] - 1, 0, 1, 1)</f>
        <v>nodsb</v>
      </c>
      <c r="D51" s="9" t="str">
        <f ca="1">OFFSET(table_3_2[[ref]:[ref]], table_7_2[[#This Row],[index]] - 1, 0, 1, 1)</f>
        <v>1DSB_R2_sense.fa</v>
      </c>
      <c r="E51" s="9">
        <f ca="1">OFFSET(table_3_2[[dsb_pos]:[dsb_pos]], table_7_2[[#This Row],[index]] - 1, 0, 1, 1)</f>
        <v>46</v>
      </c>
      <c r="F51" s="9" t="str">
        <f ca="1">OFFSET(table_3_2[[dsb_type]:[dsb_type]], table_7_2[[#This Row],[index]] - 1, 0, 1, 1)</f>
        <v>1DSB</v>
      </c>
      <c r="G51" s="9" t="str">
        <f ca="1">OFFSET(table_3_2[[dsb_type_command]:[dsb_type_command]], table_7_2[[#This Row],[index]] - 1, 0, 1, 1)</f>
        <v>1</v>
      </c>
      <c r="H51" s="9" t="str">
        <f ca="1">OFFSET(table_3_2[[strand]:[strand]], table_7_2[[#This Row],[index]] - 1, 0, 1, 1)</f>
        <v>R2</v>
      </c>
      <c r="I51" s="9" t="str">
        <f ca="1">OFFSET(table_3_2[[hguide]:[hguide]], table_7_2[[#This Row],[index]] - 1, 0, 1, 1)</f>
        <v>B</v>
      </c>
      <c r="J51" s="9" t="str">
        <f ca="1">OFFSET(table_3_2[[cell]:[cell]], table_7_2[[#This Row],[index]] - 1, 0, 1, 1)</f>
        <v>WT</v>
      </c>
      <c r="K51" s="9" t="str">
        <f ca="1">OFFSET(table_3_2[[treatment]:[treatment]], table_7_2[[#This Row],[index]] - 1, 0, 1, 1)</f>
        <v>sense</v>
      </c>
      <c r="L51" s="9" t="str">
        <f t="shared" si="1"/>
        <v>without</v>
      </c>
      <c r="M51" s="9" t="str">
        <f ca="1">OFFSET(table_6_1[[dir_out]:[dir_out]], QUOTIENT(table_7_2[[#This Row],[index]] - 1, 6) + 2, 0, 1, 1)</f>
        <v>1DSB_R2</v>
      </c>
      <c r="N51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libraries_4/WT_sgB_R2_sense_nodsb -o plots/graphs/individual/png --layout_dir layouts/1DSB_R2 -ext png --layout radial</v>
      </c>
    </row>
    <row r="52" spans="1:14" x14ac:dyDescent="0.25">
      <c r="A52" s="1">
        <v>8</v>
      </c>
      <c r="B52" t="str">
        <f ca="1">OFFSET(table_3_2[[dir]:[dir]], table_7_2[[#This Row],[index]] - 1, 0, 1, 1)</f>
        <v>WT_sgB_R2_branch_nodsb</v>
      </c>
      <c r="C52" s="9" t="str">
        <f ca="1">OFFSET(table_3_2[[control]:[control]], table_7_2[[#This Row],[index]] - 1, 0, 1, 1)</f>
        <v>nodsb</v>
      </c>
      <c r="D52" s="9" t="str">
        <f ca="1">OFFSET(table_3_2[[ref]:[ref]], table_7_2[[#This Row],[index]] - 1, 0, 1, 1)</f>
        <v>1DSB_R2_branch.fa</v>
      </c>
      <c r="E52" s="9">
        <f ca="1">OFFSET(table_3_2[[dsb_pos]:[dsb_pos]], table_7_2[[#This Row],[index]] - 1, 0, 1, 1)</f>
        <v>46</v>
      </c>
      <c r="F52" s="9" t="str">
        <f ca="1">OFFSET(table_3_2[[dsb_type]:[dsb_type]], table_7_2[[#This Row],[index]] - 1, 0, 1, 1)</f>
        <v>1DSB</v>
      </c>
      <c r="G52" s="9" t="str">
        <f ca="1">OFFSET(table_3_2[[dsb_type_command]:[dsb_type_command]], table_7_2[[#This Row],[index]] - 1, 0, 1, 1)</f>
        <v>1</v>
      </c>
      <c r="H52" s="9" t="str">
        <f ca="1">OFFSET(table_3_2[[strand]:[strand]], table_7_2[[#This Row],[index]] - 1, 0, 1, 1)</f>
        <v>R2</v>
      </c>
      <c r="I52" s="9" t="str">
        <f ca="1">OFFSET(table_3_2[[hguide]:[hguide]], table_7_2[[#This Row],[index]] - 1, 0, 1, 1)</f>
        <v>B</v>
      </c>
      <c r="J52" s="9" t="str">
        <f ca="1">OFFSET(table_3_2[[cell]:[cell]], table_7_2[[#This Row],[index]] - 1, 0, 1, 1)</f>
        <v>WT</v>
      </c>
      <c r="K52" s="9" t="str">
        <f ca="1">OFFSET(table_3_2[[treatment]:[treatment]], table_7_2[[#This Row],[index]] - 1, 0, 1, 1)</f>
        <v>branch</v>
      </c>
      <c r="L52" s="9" t="str">
        <f t="shared" si="1"/>
        <v>without</v>
      </c>
      <c r="M52" s="9" t="str">
        <f ca="1">OFFSET(table_6_1[[dir_out]:[dir_out]], QUOTIENT(table_7_2[[#This Row],[index]] - 1, 6) + 2, 0, 1, 1)</f>
        <v>1DSB_R2</v>
      </c>
      <c r="N52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libraries_4/WT_sgB_R2_branch_nodsb -o plots/graphs/individual/png --layout_dir layouts/1DSB_R2 -ext png --layout radial</v>
      </c>
    </row>
    <row r="53" spans="1:14" x14ac:dyDescent="0.25">
      <c r="A53" s="1">
        <v>9</v>
      </c>
      <c r="B53" t="str">
        <f ca="1">OFFSET(table_3_2[[dir]:[dir]], table_7_2[[#This Row],[index]] - 1, 0, 1, 1)</f>
        <v>WT_sgB_R2_cmv_nodsb</v>
      </c>
      <c r="C53" s="9" t="str">
        <f ca="1">OFFSET(table_3_2[[control]:[control]], table_7_2[[#This Row],[index]] - 1, 0, 1, 1)</f>
        <v>nodsb</v>
      </c>
      <c r="D53" s="9" t="str">
        <f ca="1">OFFSET(table_3_2[[ref]:[ref]], table_7_2[[#This Row],[index]] - 1, 0, 1, 1)</f>
        <v>1DSB_R2_cmv.fa</v>
      </c>
      <c r="E53" s="9">
        <f ca="1">OFFSET(table_3_2[[dsb_pos]:[dsb_pos]], table_7_2[[#This Row],[index]] - 1, 0, 1, 1)</f>
        <v>46</v>
      </c>
      <c r="F53" s="9" t="str">
        <f ca="1">OFFSET(table_3_2[[dsb_type]:[dsb_type]], table_7_2[[#This Row],[index]] - 1, 0, 1, 1)</f>
        <v>1DSB</v>
      </c>
      <c r="G53" s="9" t="str">
        <f ca="1">OFFSET(table_3_2[[dsb_type_command]:[dsb_type_command]], table_7_2[[#This Row],[index]] - 1, 0, 1, 1)</f>
        <v>1</v>
      </c>
      <c r="H53" s="9" t="str">
        <f ca="1">OFFSET(table_3_2[[strand]:[strand]], table_7_2[[#This Row],[index]] - 1, 0, 1, 1)</f>
        <v>R2</v>
      </c>
      <c r="I53" s="9" t="str">
        <f ca="1">OFFSET(table_3_2[[hguide]:[hguide]], table_7_2[[#This Row],[index]] - 1, 0, 1, 1)</f>
        <v>B</v>
      </c>
      <c r="J53" s="9" t="str">
        <f ca="1">OFFSET(table_3_2[[cell]:[cell]], table_7_2[[#This Row],[index]] - 1, 0, 1, 1)</f>
        <v>WT</v>
      </c>
      <c r="K53" s="9" t="str">
        <f ca="1">OFFSET(table_3_2[[treatment]:[treatment]], table_7_2[[#This Row],[index]] - 1, 0, 1, 1)</f>
        <v>cmv</v>
      </c>
      <c r="L53" s="9" t="str">
        <f t="shared" si="1"/>
        <v>without</v>
      </c>
      <c r="M53" s="9" t="str">
        <f ca="1">OFFSET(table_6_1[[dir_out]:[dir_out]], QUOTIENT(table_7_2[[#This Row],[index]] - 1, 6) + 2, 0, 1, 1)</f>
        <v>1DSB_R2</v>
      </c>
      <c r="N53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libraries_4/WT_sgB_R2_cmv_nodsb -o plots/graphs/individual/png --layout_dir layouts/1DSB_R2 -ext png --layout radial</v>
      </c>
    </row>
    <row r="54" spans="1:14" x14ac:dyDescent="0.25">
      <c r="A54" s="1">
        <v>10</v>
      </c>
      <c r="B54" t="str">
        <f ca="1">OFFSET(table_3_2[[dir]:[dir]], table_7_2[[#This Row],[index]] - 1, 0, 1, 1)</f>
        <v>KO_sgB_R2_sense_nodsb</v>
      </c>
      <c r="C54" s="9" t="str">
        <f ca="1">OFFSET(table_3_2[[control]:[control]], table_7_2[[#This Row],[index]] - 1, 0, 1, 1)</f>
        <v>nodsb</v>
      </c>
      <c r="D54" s="9" t="str">
        <f ca="1">OFFSET(table_3_2[[ref]:[ref]], table_7_2[[#This Row],[index]] - 1, 0, 1, 1)</f>
        <v>1DSB_R2_sense.fa</v>
      </c>
      <c r="E54" s="9">
        <f ca="1">OFFSET(table_3_2[[dsb_pos]:[dsb_pos]], table_7_2[[#This Row],[index]] - 1, 0, 1, 1)</f>
        <v>46</v>
      </c>
      <c r="F54" s="9" t="str">
        <f ca="1">OFFSET(table_3_2[[dsb_type]:[dsb_type]], table_7_2[[#This Row],[index]] - 1, 0, 1, 1)</f>
        <v>1DSB</v>
      </c>
      <c r="G54" s="9" t="str">
        <f ca="1">OFFSET(table_3_2[[dsb_type_command]:[dsb_type_command]], table_7_2[[#This Row],[index]] - 1, 0, 1, 1)</f>
        <v>1</v>
      </c>
      <c r="H54" s="9" t="str">
        <f ca="1">OFFSET(table_3_2[[strand]:[strand]], table_7_2[[#This Row],[index]] - 1, 0, 1, 1)</f>
        <v>R2</v>
      </c>
      <c r="I54" s="9" t="str">
        <f ca="1">OFFSET(table_3_2[[hguide]:[hguide]], table_7_2[[#This Row],[index]] - 1, 0, 1, 1)</f>
        <v>B</v>
      </c>
      <c r="J54" s="9" t="str">
        <f ca="1">OFFSET(table_3_2[[cell]:[cell]], table_7_2[[#This Row],[index]] - 1, 0, 1, 1)</f>
        <v>KO</v>
      </c>
      <c r="K54" s="9" t="str">
        <f ca="1">OFFSET(table_3_2[[treatment]:[treatment]], table_7_2[[#This Row],[index]] - 1, 0, 1, 1)</f>
        <v>sense</v>
      </c>
      <c r="L54" s="9" t="str">
        <f t="shared" si="1"/>
        <v>without</v>
      </c>
      <c r="M54" s="9" t="str">
        <f ca="1">OFFSET(table_6_1[[dir_out]:[dir_out]], QUOTIENT(table_7_2[[#This Row],[index]] - 1, 6) + 2, 0, 1, 1)</f>
        <v>1DSB_R2</v>
      </c>
      <c r="N54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libraries_4/KO_sgB_R2_sense_nodsb -o plots/graphs/individual/png --layout_dir layouts/1DSB_R2 -ext png --layout radial</v>
      </c>
    </row>
    <row r="55" spans="1:14" x14ac:dyDescent="0.25">
      <c r="A55" s="1">
        <v>11</v>
      </c>
      <c r="B55" t="str">
        <f ca="1">OFFSET(table_3_2[[dir]:[dir]], table_7_2[[#This Row],[index]] - 1, 0, 1, 1)</f>
        <v>KO_sgB_R2_branch_nodsb</v>
      </c>
      <c r="C55" s="9" t="str">
        <f ca="1">OFFSET(table_3_2[[control]:[control]], table_7_2[[#This Row],[index]] - 1, 0, 1, 1)</f>
        <v>nodsb</v>
      </c>
      <c r="D55" s="9" t="str">
        <f ca="1">OFFSET(table_3_2[[ref]:[ref]], table_7_2[[#This Row],[index]] - 1, 0, 1, 1)</f>
        <v>1DSB_R2_branch.fa</v>
      </c>
      <c r="E55" s="9">
        <f ca="1">OFFSET(table_3_2[[dsb_pos]:[dsb_pos]], table_7_2[[#This Row],[index]] - 1, 0, 1, 1)</f>
        <v>46</v>
      </c>
      <c r="F55" s="9" t="str">
        <f ca="1">OFFSET(table_3_2[[dsb_type]:[dsb_type]], table_7_2[[#This Row],[index]] - 1, 0, 1, 1)</f>
        <v>1DSB</v>
      </c>
      <c r="G55" s="9" t="str">
        <f ca="1">OFFSET(table_3_2[[dsb_type_command]:[dsb_type_command]], table_7_2[[#This Row],[index]] - 1, 0, 1, 1)</f>
        <v>1</v>
      </c>
      <c r="H55" s="9" t="str">
        <f ca="1">OFFSET(table_3_2[[strand]:[strand]], table_7_2[[#This Row],[index]] - 1, 0, 1, 1)</f>
        <v>R2</v>
      </c>
      <c r="I55" s="9" t="str">
        <f ca="1">OFFSET(table_3_2[[hguide]:[hguide]], table_7_2[[#This Row],[index]] - 1, 0, 1, 1)</f>
        <v>B</v>
      </c>
      <c r="J55" s="9" t="str">
        <f ca="1">OFFSET(table_3_2[[cell]:[cell]], table_7_2[[#This Row],[index]] - 1, 0, 1, 1)</f>
        <v>KO</v>
      </c>
      <c r="K55" s="9" t="str">
        <f ca="1">OFFSET(table_3_2[[treatment]:[treatment]], table_7_2[[#This Row],[index]] - 1, 0, 1, 1)</f>
        <v>branch</v>
      </c>
      <c r="L55" s="9" t="str">
        <f t="shared" si="1"/>
        <v>without</v>
      </c>
      <c r="M55" s="9" t="str">
        <f ca="1">OFFSET(table_6_1[[dir_out]:[dir_out]], QUOTIENT(table_7_2[[#This Row],[index]] - 1, 6) + 2, 0, 1, 1)</f>
        <v>1DSB_R2</v>
      </c>
      <c r="N55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libraries_4/KO_sgB_R2_branch_nodsb -o plots/graphs/individual/png --layout_dir layouts/1DSB_R2 -ext png --layout radial</v>
      </c>
    </row>
    <row r="56" spans="1:14" x14ac:dyDescent="0.25">
      <c r="A56" s="1">
        <v>12</v>
      </c>
      <c r="B56" t="str">
        <f ca="1">OFFSET(table_3_2[[dir]:[dir]], table_7_2[[#This Row],[index]] - 1, 0, 1, 1)</f>
        <v>KO_sgB_R2_cmv_nodsb</v>
      </c>
      <c r="C56" s="9" t="str">
        <f ca="1">OFFSET(table_3_2[[control]:[control]], table_7_2[[#This Row],[index]] - 1, 0, 1, 1)</f>
        <v>nodsb</v>
      </c>
      <c r="D56" s="9" t="str">
        <f ca="1">OFFSET(table_3_2[[ref]:[ref]], table_7_2[[#This Row],[index]] - 1, 0, 1, 1)</f>
        <v>1DSB_R2_cmv.fa</v>
      </c>
      <c r="E56" s="9">
        <f ca="1">OFFSET(table_3_2[[dsb_pos]:[dsb_pos]], table_7_2[[#This Row],[index]] - 1, 0, 1, 1)</f>
        <v>46</v>
      </c>
      <c r="F56" s="9" t="str">
        <f ca="1">OFFSET(table_3_2[[dsb_type]:[dsb_type]], table_7_2[[#This Row],[index]] - 1, 0, 1, 1)</f>
        <v>1DSB</v>
      </c>
      <c r="G56" s="9" t="str">
        <f ca="1">OFFSET(table_3_2[[dsb_type_command]:[dsb_type_command]], table_7_2[[#This Row],[index]] - 1, 0, 1, 1)</f>
        <v>1</v>
      </c>
      <c r="H56" s="9" t="str">
        <f ca="1">OFFSET(table_3_2[[strand]:[strand]], table_7_2[[#This Row],[index]] - 1, 0, 1, 1)</f>
        <v>R2</v>
      </c>
      <c r="I56" s="9" t="str">
        <f ca="1">OFFSET(table_3_2[[hguide]:[hguide]], table_7_2[[#This Row],[index]] - 1, 0, 1, 1)</f>
        <v>B</v>
      </c>
      <c r="J56" s="9" t="str">
        <f ca="1">OFFSET(table_3_2[[cell]:[cell]], table_7_2[[#This Row],[index]] - 1, 0, 1, 1)</f>
        <v>KO</v>
      </c>
      <c r="K56" s="9" t="str">
        <f ca="1">OFFSET(table_3_2[[treatment]:[treatment]], table_7_2[[#This Row],[index]] - 1, 0, 1, 1)</f>
        <v>cmv</v>
      </c>
      <c r="L56" s="9" t="str">
        <f t="shared" si="1"/>
        <v>without</v>
      </c>
      <c r="M56" s="9" t="str">
        <f ca="1">OFFSET(table_6_1[[dir_out]:[dir_out]], QUOTIENT(table_7_2[[#This Row],[index]] - 1, 6) + 2, 0, 1, 1)</f>
        <v>1DSB_R2</v>
      </c>
      <c r="N56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libraries_4/KO_sgB_R2_cmv_nodsb -o plots/graphs/individual/png --layout_dir layouts/1DSB_R2 -ext png --layout radial</v>
      </c>
    </row>
    <row r="58" spans="1:14" x14ac:dyDescent="0.25">
      <c r="A58" s="1" t="s">
        <v>189</v>
      </c>
    </row>
    <row r="59" spans="1:14" x14ac:dyDescent="0.25">
      <c r="A59" t="str">
        <f ca="1">_xlfn.TEXTJOIN(CHAR(10), TRUE, N3:N26,N39,N40,N41,N42)</f>
        <v xml:space="preserve">python 2_graph_processing/plot_graph.py -i libraries_4/WT_sgAB_R1_sense -o plots/graphs/individual/png --layout_dir layouts/2DSB_AB -ext png --layout radial
python 2_graph_processing/plot_graph.py -i libraries_4/WT_sgAB_R1_branch -o plots/graphs/individual/png --layout_dir layouts/2DSB_AB -ext png --layout radial
python 2_graph_processing/plot_graph.py -i libraries_4/WT_sgAB_R1_cmv -o plots/graphs/individual/png --layout_dir layouts/2DSB_AB -ext png --layout radial
python 2_graph_processing/plot_graph.py -i libraries_4/KO_sgAB_R1_sense -o plots/graphs/individual/png --layout_dir layouts/2DSB_AB -ext png --layout radial
python 2_graph_processing/plot_graph.py -i libraries_4/KO_sgAB_R1_branch -o plots/graphs/individual/png --layout_dir layouts/2DSB_AB -ext png --layout radial
python 2_graph_processing/plot_graph.py -i libraries_4/KO_sgAB_R1_cmv -o plots/graphs/individual/png --layout_dir layouts/2DSB_AB -ext png --layout radial
python 2_graph_processing/plot_graph.py -i libraries_4/WT_sgAB_R2_sense -o plots/graphs/individual/png --layout_dir layouts/2DSB_AB -ext png --layout radial --reverse_complement 
python 2_graph_processing/plot_graph.py -i libraries_4/WT_sgAB_R2_branch -o plots/graphs/individual/png --layout_dir layouts/2DSB_AB -ext png --layout radial --reverse_complement 
python 2_graph_processing/plot_graph.py -i libraries_4/WT_sgAB_R2_cmv -o plots/graphs/individual/png --layout_dir layouts/2DSB_AB -ext png --layout radial --reverse_complement 
python 2_graph_processing/plot_graph.py -i libraries_4/KO_sgAB_R2_sense -o plots/graphs/individual/png --layout_dir layouts/2DSB_AB -ext png --layout radial --reverse_complement 
python 2_graph_processing/plot_graph.py -i libraries_4/KO_sgAB_R2_branch -o plots/graphs/individual/png --layout_dir layouts/2DSB_AB -ext png --layout radial --reverse_complement 
python 2_graph_processing/plot_graph.py -i libraries_4/KO_sgAB_R2_cmv -o plots/graphs/individual/png --layout_dir layouts/2DSB_AB -ext png --layout radial --reverse_complement 
python 2_graph_processing/plot_graph.py -i libraries_4/WT_sgA_R1_sense -o plots/graphs/individual/png --layout_dir layouts/1DSB_A -ext png --layout radial
python 2_graph_processing/plot_graph.py -i libraries_4/WT_sgA_R1_branch -o plots/graphs/individual/png --layout_dir layouts/1DSB_A -ext png --layout radial
python 2_graph_processing/plot_graph.py -i libraries_4/WT_sgA_R1_cmv -o plots/graphs/individual/png --layout_dir layouts/1DSB_A -ext png --layout radial
python 2_graph_processing/plot_graph.py -i libraries_4/KO_sgA_R1_sense -o plots/graphs/individual/png --layout_dir layouts/1DSB_A -ext png --layout radial
python 2_graph_processing/plot_graph.py -i libraries_4/KO_sgA_R1_branch -o plots/graphs/individual/png --layout_dir layouts/1DSB_A -ext png --layout radial
python 2_graph_processing/plot_graph.py -i libraries_4/KO_sgA_R1_cmv -o plots/graphs/individual/png --layout_dir layouts/1DSB_A -ext png --layout radial
python 2_graph_processing/plot_graph.py -i libraries_4/WT_sgB_R2_sense -o plots/graphs/individual/png --layout_dir layouts/1DSB_B -ext png --layout radial
python 2_graph_processing/plot_graph.py -i libraries_4/WT_sgB_R2_branch -o plots/graphs/individual/png --layout_dir layouts/1DSB_B -ext png --layout radial
python 2_graph_processing/plot_graph.py -i libraries_4/WT_sgB_R2_cmv -o plots/graphs/individual/png --layout_dir layouts/1DSB_B -ext png --layout radial
python 2_graph_processing/plot_graph.py -i libraries_4/KO_sgB_R2_sense -o plots/graphs/individual/png --layout_dir layouts/1DSB_B -ext png --layout radial
python 2_graph_processing/plot_graph.py -i libraries_4/KO_sgB_R2_branch -o plots/graphs/individual/png --layout_dir layouts/1DSB_B -ext png --layout radial
python 2_graph_processing/plot_graph.py -i libraries_4/KO_sgB_R2_cmv -o plots/graphs/individual/png --layout_dir layouts/1DSB_B -ext png --layout radial
python 2_graph_processing/plot_graph.py -i libraries_4/WT_sgCD_R1_antisense -o plots/graphs/individual/png --layout_dir layouts/2DSBanti_CD -ext png --layout radial
python 2_graph_processing/plot_graph.py -i libraries_4/WT_sgCD_R1_splicing -o plots/graphs/individual/png --layout_dir layouts/2DSBanti_CD -ext png --layout radial
python 2_graph_processing/plot_graph.py -i libraries_4/WT_sgCD_R2_antisense -o plots/graphs/individual/png --layout_dir layouts/2DSBanti_CD -ext png --layout radial --reverse_complement 
python 2_graph_processing/plot_graph.py -i libraries_4/WT_sgCD_R2_splicing -o plots/graphs/individual/png --layout_dir layouts/2DSBanti_CD -ext png --layout radial --reverse_complement 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G23"/>
  <sheetViews>
    <sheetView tabSelected="1" topLeftCell="A16" workbookViewId="0">
      <selection activeCell="B26" sqref="B26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7" s="1" customFormat="1" x14ac:dyDescent="0.25">
      <c r="A1" s="1" t="s">
        <v>112</v>
      </c>
      <c r="B1" s="1" t="s">
        <v>87</v>
      </c>
      <c r="C1" s="1" t="s">
        <v>82</v>
      </c>
      <c r="D1" s="1" t="s">
        <v>103</v>
      </c>
      <c r="E1" s="1" t="s">
        <v>102</v>
      </c>
      <c r="F1" s="1" t="s">
        <v>177</v>
      </c>
      <c r="G1" s="1" t="s">
        <v>171</v>
      </c>
    </row>
    <row r="2" spans="1:7" x14ac:dyDescent="0.25">
      <c r="A2" s="1">
        <v>1</v>
      </c>
      <c r="B2" s="2" t="str">
        <f ca="1">OFFSET(table_4_1[], table_7_3[[#This Row],[index]] - 1, _xlfn.XMATCH("dir_out", table_4_1[#Headers], 0, 1) - 1, 1, 1)</f>
        <v>WT_sgAB_R1_sense_branch</v>
      </c>
      <c r="C2" s="2" t="str">
        <f ca="1">OFFSET(table_7_1[[strand]:[strand]], 3 * QUOTIENT(table_7_3[[#This Row],[index]] - 1, 2), 0, 1, 1)</f>
        <v>R1</v>
      </c>
      <c r="D2" s="2" t="str">
        <f ca="1">OFFSET(table_7_1[[hguide]:[hguide]], 3 * QUOTIENT(table_7_3[[#This Row],[index]] - 1, 2), 0, 1, 1)</f>
        <v>AB</v>
      </c>
      <c r="E2" s="2" t="str">
        <f ca="1">OFFSET(table_7_1[[dsb_type]:[dsb_type]], 3 * QUOTIENT(table_7_3[[#This Row],[index]] - 1, 2), 0, 1, 1)</f>
        <v>2DSB</v>
      </c>
      <c r="F2" s="2" t="str">
        <f ca="1">OFFSET(table_7_1[[common_layout_dir]:[common_layout_dir]], 3 * QUOTIENT(table_7_3[[#This Row],[index]] - 1, 2), 0, 1, 1)</f>
        <v>2DSB_AB</v>
      </c>
      <c r="G2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>python 2_graph_processing/plot_graph.py -i libraries_4/WT_sgAB_R1_sense_branch -o plots/graphs/combined/png --layout_dir layouts/2DSB_AB -ext png --layout radial</v>
      </c>
    </row>
    <row r="3" spans="1:7" x14ac:dyDescent="0.25">
      <c r="A3" s="1">
        <v>2</v>
      </c>
      <c r="B3" s="2" t="str">
        <f ca="1">OFFSET(table_4_1[], table_7_3[[#This Row],[index]] - 1, _xlfn.XMATCH("dir_out", table_4_1[#Headers], 0, 1) - 1, 1, 1)</f>
        <v>WT_sgAB_R1_sense_cmv</v>
      </c>
      <c r="C3" s="2" t="str">
        <f ca="1">OFFSET(table_7_1[[strand]:[strand]], 3 * QUOTIENT(table_7_3[[#This Row],[index]] - 1, 2), 0, 1, 1)</f>
        <v>R1</v>
      </c>
      <c r="D3" s="2" t="str">
        <f ca="1">OFFSET(table_7_1[[hguide]:[hguide]], 3 * QUOTIENT(table_7_3[[#This Row],[index]] - 1, 2), 0, 1, 1)</f>
        <v>AB</v>
      </c>
      <c r="E3" s="2" t="str">
        <f ca="1">OFFSET(table_7_1[[dsb_type]:[dsb_type]], 3 * QUOTIENT(table_7_3[[#This Row],[index]] - 1, 2), 0, 1, 1)</f>
        <v>2DSB</v>
      </c>
      <c r="F3" s="2" t="str">
        <f ca="1">OFFSET(table_7_1[[common_layout_dir]:[common_layout_dir]], 3 * QUOTIENT(table_7_3[[#This Row],[index]] - 1, 2), 0, 1, 1)</f>
        <v>2DSB_AB</v>
      </c>
      <c r="G3" s="2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>python 2_graph_processing/plot_graph.py -i libraries_4/WT_sgAB_R1_sense_cmv -o plots/graphs/combined/png --layout_dir layouts/2DSB_AB -ext png --layout radial</v>
      </c>
    </row>
    <row r="4" spans="1:7" x14ac:dyDescent="0.25">
      <c r="A4" s="1">
        <v>3</v>
      </c>
      <c r="B4" t="str">
        <f ca="1">OFFSET(table_4_1[], table_7_3[[#This Row],[index]] - 1, _xlfn.XMATCH("dir_out", table_4_1[#Headers], 0, 1) - 1, 1, 1)</f>
        <v>KO_sgAB_R1_sense_branch</v>
      </c>
      <c r="C4" t="str">
        <f ca="1">OFFSET(table_7_1[[strand]:[strand]], 3 * QUOTIENT(table_7_3[[#This Row],[index]] - 1, 2), 0, 1, 1)</f>
        <v>R1</v>
      </c>
      <c r="D4" t="str">
        <f ca="1">OFFSET(table_7_1[[hguide]:[hguide]], 3 * QUOTIENT(table_7_3[[#This Row],[index]] - 1, 2), 0, 1, 1)</f>
        <v>AB</v>
      </c>
      <c r="E4" t="str">
        <f ca="1">OFFSET(table_7_1[[dsb_type]:[dsb_type]], 3 * QUOTIENT(table_7_3[[#This Row],[index]] - 1, 2), 0, 1, 1)</f>
        <v>2DSB</v>
      </c>
      <c r="F4" t="str">
        <f ca="1">OFFSET(table_7_1[[common_layout_dir]:[common_layout_dir]], 3 * QUOTIENT(table_7_3[[#This Row],[index]] - 1, 2), 0, 1, 1)</f>
        <v>2DSB_AB</v>
      </c>
      <c r="G4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>python 2_graph_processing/plot_graph.py -i libraries_4/KO_sgAB_R1_sense_branch -o plots/graphs/combined/png --layout_dir layouts/2DSB_AB -ext png --layout radial</v>
      </c>
    </row>
    <row r="5" spans="1:7" x14ac:dyDescent="0.25">
      <c r="A5" s="1">
        <v>4</v>
      </c>
      <c r="B5" t="str">
        <f ca="1">OFFSET(table_4_1[], table_7_3[[#This Row],[index]] - 1, _xlfn.XMATCH("dir_out", table_4_1[#Headers], 0, 1) - 1, 1, 1)</f>
        <v>KO_sgAB_R1_sense_cmv</v>
      </c>
      <c r="C5" t="str">
        <f ca="1">OFFSET(table_7_1[[strand]:[strand]], 3 * QUOTIENT(table_7_3[[#This Row],[index]] - 1, 2), 0, 1, 1)</f>
        <v>R1</v>
      </c>
      <c r="D5" t="str">
        <f ca="1">OFFSET(table_7_1[[hguide]:[hguide]], 3 * QUOTIENT(table_7_3[[#This Row],[index]] - 1, 2), 0, 1, 1)</f>
        <v>AB</v>
      </c>
      <c r="E5" t="str">
        <f ca="1">OFFSET(table_7_1[[dsb_type]:[dsb_type]], 3 * QUOTIENT(table_7_3[[#This Row],[index]] - 1, 2), 0, 1, 1)</f>
        <v>2DSB</v>
      </c>
      <c r="F5" t="str">
        <f ca="1">OFFSET(table_7_1[[common_layout_dir]:[common_layout_dir]], 3 * QUOTIENT(table_7_3[[#This Row],[index]] - 1, 2), 0, 1, 1)</f>
        <v>2DSB_AB</v>
      </c>
      <c r="G5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>python 2_graph_processing/plot_graph.py -i libraries_4/KO_sgAB_R1_sense_cmv -o plots/graphs/combined/png --layout_dir layouts/2DSB_AB -ext png --layout radial</v>
      </c>
    </row>
    <row r="6" spans="1:7" x14ac:dyDescent="0.25">
      <c r="A6" s="1">
        <v>5</v>
      </c>
      <c r="B6" t="str">
        <f ca="1">OFFSET(table_4_1[], table_7_3[[#This Row],[index]] - 1, _xlfn.XMATCH("dir_out", table_4_1[#Headers], 0, 1) - 1, 1, 1)</f>
        <v>WT_sgAB_R2_sense_branch</v>
      </c>
      <c r="C6" t="str">
        <f ca="1">OFFSET(table_7_1[[strand]:[strand]], 3 * QUOTIENT(table_7_3[[#This Row],[index]] - 1, 2), 0, 1, 1)</f>
        <v>R2</v>
      </c>
      <c r="D6" t="str">
        <f ca="1">OFFSET(table_7_1[[hguide]:[hguide]], 3 * QUOTIENT(table_7_3[[#This Row],[index]] - 1, 2), 0, 1, 1)</f>
        <v>AB</v>
      </c>
      <c r="E6" t="str">
        <f ca="1">OFFSET(table_7_1[[dsb_type]:[dsb_type]], 3 * QUOTIENT(table_7_3[[#This Row],[index]] - 1, 2), 0, 1, 1)</f>
        <v>2DSB</v>
      </c>
      <c r="F6" t="str">
        <f ca="1">OFFSET(table_7_1[[common_layout_dir]:[common_layout_dir]], 3 * QUOTIENT(table_7_3[[#This Row],[index]] - 1, 2), 0, 1, 1)</f>
        <v>2DSB_AB</v>
      </c>
      <c r="G6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 xml:space="preserve">python 2_graph_processing/plot_graph.py -i libraries_4/WT_sgAB_R2_sense_branch -o plots/graphs/combined/png --layout_dir layouts/2DSB_AB -ext png --layout radial --reverse_complement </v>
      </c>
    </row>
    <row r="7" spans="1:7" x14ac:dyDescent="0.25">
      <c r="A7" s="1">
        <v>6</v>
      </c>
      <c r="B7" t="str">
        <f ca="1">OFFSET(table_4_1[], table_7_3[[#This Row],[index]] - 1, _xlfn.XMATCH("dir_out", table_4_1[#Headers], 0, 1) - 1, 1, 1)</f>
        <v>WT_sgAB_R2_sense_cmv</v>
      </c>
      <c r="C7" t="str">
        <f ca="1">OFFSET(table_7_1[[strand]:[strand]], 3 * QUOTIENT(table_7_3[[#This Row],[index]] - 1, 2), 0, 1, 1)</f>
        <v>R2</v>
      </c>
      <c r="D7" t="str">
        <f ca="1">OFFSET(table_7_1[[hguide]:[hguide]], 3 * QUOTIENT(table_7_3[[#This Row],[index]] - 1, 2), 0, 1, 1)</f>
        <v>AB</v>
      </c>
      <c r="E7" t="str">
        <f ca="1">OFFSET(table_7_1[[dsb_type]:[dsb_type]], 3 * QUOTIENT(table_7_3[[#This Row],[index]] - 1, 2), 0, 1, 1)</f>
        <v>2DSB</v>
      </c>
      <c r="F7" t="str">
        <f ca="1">OFFSET(table_7_1[[common_layout_dir]:[common_layout_dir]], 3 * QUOTIENT(table_7_3[[#This Row],[index]] - 1, 2), 0, 1, 1)</f>
        <v>2DSB_AB</v>
      </c>
      <c r="G7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 xml:space="preserve">python 2_graph_processing/plot_graph.py -i libraries_4/WT_sgAB_R2_sense_cmv -o plots/graphs/combined/png --layout_dir layouts/2DSB_AB -ext png --layout radial --reverse_complement </v>
      </c>
    </row>
    <row r="8" spans="1:7" x14ac:dyDescent="0.25">
      <c r="A8" s="1">
        <v>7</v>
      </c>
      <c r="B8" t="str">
        <f ca="1">OFFSET(table_4_1[], table_7_3[[#This Row],[index]] - 1, _xlfn.XMATCH("dir_out", table_4_1[#Headers], 0, 1) - 1, 1, 1)</f>
        <v>KO_sgAB_R2_sense_branch</v>
      </c>
      <c r="C8" t="str">
        <f ca="1">OFFSET(table_7_1[[strand]:[strand]], 3 * QUOTIENT(table_7_3[[#This Row],[index]] - 1, 2), 0, 1, 1)</f>
        <v>R2</v>
      </c>
      <c r="D8" t="str">
        <f ca="1">OFFSET(table_7_1[[hguide]:[hguide]], 3 * QUOTIENT(table_7_3[[#This Row],[index]] - 1, 2), 0, 1, 1)</f>
        <v>AB</v>
      </c>
      <c r="E8" t="str">
        <f ca="1">OFFSET(table_7_1[[dsb_type]:[dsb_type]], 3 * QUOTIENT(table_7_3[[#This Row],[index]] - 1, 2), 0, 1, 1)</f>
        <v>2DSB</v>
      </c>
      <c r="F8" t="str">
        <f ca="1">OFFSET(table_7_1[[common_layout_dir]:[common_layout_dir]], 3 * QUOTIENT(table_7_3[[#This Row],[index]] - 1, 2), 0, 1, 1)</f>
        <v>2DSB_AB</v>
      </c>
      <c r="G8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 xml:space="preserve">python 2_graph_processing/plot_graph.py -i libraries_4/KO_sgAB_R2_sense_branch -o plots/graphs/combined/png --layout_dir layouts/2DSB_AB -ext png --layout radial --reverse_complement </v>
      </c>
    </row>
    <row r="9" spans="1:7" x14ac:dyDescent="0.25">
      <c r="A9" s="1">
        <v>8</v>
      </c>
      <c r="B9" t="str">
        <f ca="1">OFFSET(table_4_1[], table_7_3[[#This Row],[index]] - 1, _xlfn.XMATCH("dir_out", table_4_1[#Headers], 0, 1) - 1, 1, 1)</f>
        <v>KO_sgAB_R2_sense_cmv</v>
      </c>
      <c r="C9" t="str">
        <f ca="1">OFFSET(table_7_1[[strand]:[strand]], 3 * QUOTIENT(table_7_3[[#This Row],[index]] - 1, 2), 0, 1, 1)</f>
        <v>R2</v>
      </c>
      <c r="D9" t="str">
        <f ca="1">OFFSET(table_7_1[[hguide]:[hguide]], 3 * QUOTIENT(table_7_3[[#This Row],[index]] - 1, 2), 0, 1, 1)</f>
        <v>AB</v>
      </c>
      <c r="E9" t="str">
        <f ca="1">OFFSET(table_7_1[[dsb_type]:[dsb_type]], 3 * QUOTIENT(table_7_3[[#This Row],[index]] - 1, 2), 0, 1, 1)</f>
        <v>2DSB</v>
      </c>
      <c r="F9" t="str">
        <f ca="1">OFFSET(table_7_1[[common_layout_dir]:[common_layout_dir]], 3 * QUOTIENT(table_7_3[[#This Row],[index]] - 1, 2), 0, 1, 1)</f>
        <v>2DSB_AB</v>
      </c>
      <c r="G9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 xml:space="preserve">python 2_graph_processing/plot_graph.py -i libraries_4/KO_sgAB_R2_sense_cmv -o plots/graphs/combined/png --layout_dir layouts/2DSB_AB -ext png --layout radial --reverse_complement </v>
      </c>
    </row>
    <row r="10" spans="1:7" x14ac:dyDescent="0.25">
      <c r="A10" s="1">
        <v>9</v>
      </c>
      <c r="B10" t="str">
        <f ca="1">OFFSET(table_4_1[], table_7_3[[#This Row],[index]] - 1, _xlfn.XMATCH("dir_out", table_4_1[#Headers], 0, 1) - 1, 1, 1)</f>
        <v>WT_sgA_R1_sense_branch</v>
      </c>
      <c r="C10" t="str">
        <f ca="1">OFFSET(table_7_1[[strand]:[strand]], 3 * QUOTIENT(table_7_3[[#This Row],[index]] - 1, 2), 0, 1, 1)</f>
        <v>R1</v>
      </c>
      <c r="D10" t="str">
        <f ca="1">OFFSET(table_7_1[[hguide]:[hguide]], 3 * QUOTIENT(table_7_3[[#This Row],[index]] - 1, 2), 0, 1, 1)</f>
        <v>A</v>
      </c>
      <c r="E10" t="str">
        <f ca="1">OFFSET(table_7_1[[dsb_type]:[dsb_type]], 3 * QUOTIENT(table_7_3[[#This Row],[index]] - 1, 2), 0, 1, 1)</f>
        <v>1DSB</v>
      </c>
      <c r="F10" t="str">
        <f ca="1">OFFSET(table_7_1[[common_layout_dir]:[common_layout_dir]], 3 * QUOTIENT(table_7_3[[#This Row],[index]] - 1, 2), 0, 1, 1)</f>
        <v>1DSB_A</v>
      </c>
      <c r="G10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>python 2_graph_processing/plot_graph.py -i libraries_4/WT_sgA_R1_sense_branch -o plots/graphs/combined/png --layout_dir layouts/1DSB_A -ext png --layout radial</v>
      </c>
    </row>
    <row r="11" spans="1:7" x14ac:dyDescent="0.25">
      <c r="A11" s="1">
        <v>10</v>
      </c>
      <c r="B11" t="str">
        <f ca="1">OFFSET(table_4_1[], table_7_3[[#This Row],[index]] - 1, _xlfn.XMATCH("dir_out", table_4_1[#Headers], 0, 1) - 1, 1, 1)</f>
        <v>WT_sgA_R1_sense_cmv</v>
      </c>
      <c r="C11" t="str">
        <f ca="1">OFFSET(table_7_1[[strand]:[strand]], 3 * QUOTIENT(table_7_3[[#This Row],[index]] - 1, 2), 0, 1, 1)</f>
        <v>R1</v>
      </c>
      <c r="D11" t="str">
        <f ca="1">OFFSET(table_7_1[[hguide]:[hguide]], 3 * QUOTIENT(table_7_3[[#This Row],[index]] - 1, 2), 0, 1, 1)</f>
        <v>A</v>
      </c>
      <c r="E11" t="str">
        <f ca="1">OFFSET(table_7_1[[dsb_type]:[dsb_type]], 3 * QUOTIENT(table_7_3[[#This Row],[index]] - 1, 2), 0, 1, 1)</f>
        <v>1DSB</v>
      </c>
      <c r="F11" t="str">
        <f ca="1">OFFSET(table_7_1[[common_layout_dir]:[common_layout_dir]], 3 * QUOTIENT(table_7_3[[#This Row],[index]] - 1, 2), 0, 1, 1)</f>
        <v>1DSB_A</v>
      </c>
      <c r="G11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>python 2_graph_processing/plot_graph.py -i libraries_4/WT_sgA_R1_sense_cmv -o plots/graphs/combined/png --layout_dir layouts/1DSB_A -ext png --layout radial</v>
      </c>
    </row>
    <row r="12" spans="1:7" x14ac:dyDescent="0.25">
      <c r="A12" s="1">
        <v>11</v>
      </c>
      <c r="B12" t="str">
        <f ca="1">OFFSET(table_4_1[], table_7_3[[#This Row],[index]] - 1, _xlfn.XMATCH("dir_out", table_4_1[#Headers], 0, 1) - 1, 1, 1)</f>
        <v>KO_sgA_R1_sense_branch</v>
      </c>
      <c r="C12" t="str">
        <f ca="1">OFFSET(table_7_1[[strand]:[strand]], 3 * QUOTIENT(table_7_3[[#This Row],[index]] - 1, 2), 0, 1, 1)</f>
        <v>R1</v>
      </c>
      <c r="D12" t="str">
        <f ca="1">OFFSET(table_7_1[[hguide]:[hguide]], 3 * QUOTIENT(table_7_3[[#This Row],[index]] - 1, 2), 0, 1, 1)</f>
        <v>A</v>
      </c>
      <c r="E12" t="str">
        <f ca="1">OFFSET(table_7_1[[dsb_type]:[dsb_type]], 3 * QUOTIENT(table_7_3[[#This Row],[index]] - 1, 2), 0, 1, 1)</f>
        <v>1DSB</v>
      </c>
      <c r="F12" t="str">
        <f ca="1">OFFSET(table_7_1[[common_layout_dir]:[common_layout_dir]], 3 * QUOTIENT(table_7_3[[#This Row],[index]] - 1, 2), 0, 1, 1)</f>
        <v>1DSB_A</v>
      </c>
      <c r="G12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>python 2_graph_processing/plot_graph.py -i libraries_4/KO_sgA_R1_sense_branch -o plots/graphs/combined/png --layout_dir layouts/1DSB_A -ext png --layout radial</v>
      </c>
    </row>
    <row r="13" spans="1:7" x14ac:dyDescent="0.25">
      <c r="A13" s="1">
        <v>12</v>
      </c>
      <c r="B13" t="str">
        <f ca="1">OFFSET(table_4_1[], table_7_3[[#This Row],[index]] - 1, _xlfn.XMATCH("dir_out", table_4_1[#Headers], 0, 1) - 1, 1, 1)</f>
        <v>KO_sgA_R1_sense_cmv</v>
      </c>
      <c r="C13" t="str">
        <f ca="1">OFFSET(table_7_1[[strand]:[strand]], 3 * QUOTIENT(table_7_3[[#This Row],[index]] - 1, 2), 0, 1, 1)</f>
        <v>R1</v>
      </c>
      <c r="D13" t="str">
        <f ca="1">OFFSET(table_7_1[[hguide]:[hguide]], 3 * QUOTIENT(table_7_3[[#This Row],[index]] - 1, 2), 0, 1, 1)</f>
        <v>A</v>
      </c>
      <c r="E13" t="str">
        <f ca="1">OFFSET(table_7_1[[dsb_type]:[dsb_type]], 3 * QUOTIENT(table_7_3[[#This Row],[index]] - 1, 2), 0, 1, 1)</f>
        <v>1DSB</v>
      </c>
      <c r="F13" t="str">
        <f ca="1">OFFSET(table_7_1[[common_layout_dir]:[common_layout_dir]], 3 * QUOTIENT(table_7_3[[#This Row],[index]] - 1, 2), 0, 1, 1)</f>
        <v>1DSB_A</v>
      </c>
      <c r="G13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>python 2_graph_processing/plot_graph.py -i libraries_4/KO_sgA_R1_sense_cmv -o plots/graphs/combined/png --layout_dir layouts/1DSB_A -ext png --layout radial</v>
      </c>
    </row>
    <row r="14" spans="1:7" x14ac:dyDescent="0.25">
      <c r="A14" s="1">
        <v>13</v>
      </c>
      <c r="B14" t="str">
        <f ca="1">OFFSET(table_4_1[], table_7_3[[#This Row],[index]] - 1, _xlfn.XMATCH("dir_out", table_4_1[#Headers], 0, 1) - 1, 1, 1)</f>
        <v>WT_sgB_R2_sense_branch</v>
      </c>
      <c r="C14" t="str">
        <f ca="1">OFFSET(table_7_1[[strand]:[strand]], 3 * QUOTIENT(table_7_3[[#This Row],[index]] - 1, 2), 0, 1, 1)</f>
        <v>R2</v>
      </c>
      <c r="D14" t="str">
        <f ca="1">OFFSET(table_7_1[[hguide]:[hguide]], 3 * QUOTIENT(table_7_3[[#This Row],[index]] - 1, 2), 0, 1, 1)</f>
        <v>B</v>
      </c>
      <c r="E14" t="str">
        <f ca="1">OFFSET(table_7_1[[dsb_type]:[dsb_type]], 3 * QUOTIENT(table_7_3[[#This Row],[index]] - 1, 2), 0, 1, 1)</f>
        <v>1DSB</v>
      </c>
      <c r="F14" t="str">
        <f ca="1">OFFSET(table_7_1[[common_layout_dir]:[common_layout_dir]], 3 * QUOTIENT(table_7_3[[#This Row],[index]] - 1, 2), 0, 1, 1)</f>
        <v>1DSB_B</v>
      </c>
      <c r="G14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>python 2_graph_processing/plot_graph.py -i libraries_4/WT_sgB_R2_sense_branch -o plots/graphs/combined/png --layout_dir layouts/1DSB_B -ext png --layout radial</v>
      </c>
    </row>
    <row r="15" spans="1:7" x14ac:dyDescent="0.25">
      <c r="A15" s="1">
        <v>14</v>
      </c>
      <c r="B15" t="str">
        <f ca="1">OFFSET(table_4_1[], table_7_3[[#This Row],[index]] - 1, _xlfn.XMATCH("dir_out", table_4_1[#Headers], 0, 1) - 1, 1, 1)</f>
        <v>WT_sgB_R2_sense_cmv</v>
      </c>
      <c r="C15" t="str">
        <f ca="1">OFFSET(table_7_1[[strand]:[strand]], 3 * QUOTIENT(table_7_3[[#This Row],[index]] - 1, 2), 0, 1, 1)</f>
        <v>R2</v>
      </c>
      <c r="D15" t="str">
        <f ca="1">OFFSET(table_7_1[[hguide]:[hguide]], 3 * QUOTIENT(table_7_3[[#This Row],[index]] - 1, 2), 0, 1, 1)</f>
        <v>B</v>
      </c>
      <c r="E15" t="str">
        <f ca="1">OFFSET(table_7_1[[dsb_type]:[dsb_type]], 3 * QUOTIENT(table_7_3[[#This Row],[index]] - 1, 2), 0, 1, 1)</f>
        <v>1DSB</v>
      </c>
      <c r="F15" t="str">
        <f ca="1">OFFSET(table_7_1[[common_layout_dir]:[common_layout_dir]], 3 * QUOTIENT(table_7_3[[#This Row],[index]] - 1, 2), 0, 1, 1)</f>
        <v>1DSB_B</v>
      </c>
      <c r="G15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>python 2_graph_processing/plot_graph.py -i libraries_4/WT_sgB_R2_sense_cmv -o plots/graphs/combined/png --layout_dir layouts/1DSB_B -ext png --layout radial</v>
      </c>
    </row>
    <row r="16" spans="1:7" x14ac:dyDescent="0.25">
      <c r="A16" s="1">
        <v>15</v>
      </c>
      <c r="B16" t="str">
        <f ca="1">OFFSET(table_4_1[], table_7_3[[#This Row],[index]] - 1, _xlfn.XMATCH("dir_out", table_4_1[#Headers], 0, 1) - 1, 1, 1)</f>
        <v>KO_sgB_R2_sense_branch</v>
      </c>
      <c r="C16" t="str">
        <f ca="1">OFFSET(table_7_1[[strand]:[strand]], 3 * QUOTIENT(table_7_3[[#This Row],[index]] - 1, 2), 0, 1, 1)</f>
        <v>R2</v>
      </c>
      <c r="D16" t="str">
        <f ca="1">OFFSET(table_7_1[[hguide]:[hguide]], 3 * QUOTIENT(table_7_3[[#This Row],[index]] - 1, 2), 0, 1, 1)</f>
        <v>B</v>
      </c>
      <c r="E16" t="str">
        <f ca="1">OFFSET(table_7_1[[dsb_type]:[dsb_type]], 3 * QUOTIENT(table_7_3[[#This Row],[index]] - 1, 2), 0, 1, 1)</f>
        <v>1DSB</v>
      </c>
      <c r="F16" t="str">
        <f ca="1">OFFSET(table_7_1[[common_layout_dir]:[common_layout_dir]], 3 * QUOTIENT(table_7_3[[#This Row],[index]] - 1, 2), 0, 1, 1)</f>
        <v>1DSB_B</v>
      </c>
      <c r="G16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>python 2_graph_processing/plot_graph.py -i libraries_4/KO_sgB_R2_sense_branch -o plots/graphs/combined/png --layout_dir layouts/1DSB_B -ext png --layout radial</v>
      </c>
    </row>
    <row r="17" spans="1:7" x14ac:dyDescent="0.25">
      <c r="A17" s="1">
        <v>16</v>
      </c>
      <c r="B17" t="str">
        <f ca="1">OFFSET(table_4_1[], table_7_3[[#This Row],[index]] - 1, _xlfn.XMATCH("dir_out", table_4_1[#Headers], 0, 1) - 1, 1, 1)</f>
        <v>KO_sgB_R2_sense_cmv</v>
      </c>
      <c r="C17" t="str">
        <f ca="1">OFFSET(table_7_1[[strand]:[strand]], 3 * QUOTIENT(table_7_3[[#This Row],[index]] - 1, 2), 0, 1, 1)</f>
        <v>R2</v>
      </c>
      <c r="D17" t="str">
        <f ca="1">OFFSET(table_7_1[[hguide]:[hguide]], 3 * QUOTIENT(table_7_3[[#This Row],[index]] - 1, 2), 0, 1, 1)</f>
        <v>B</v>
      </c>
      <c r="E17" t="str">
        <f ca="1">OFFSET(table_7_1[[dsb_type]:[dsb_type]], 3 * QUOTIENT(table_7_3[[#This Row],[index]] - 1, 2), 0, 1, 1)</f>
        <v>1DSB</v>
      </c>
      <c r="F17" t="str">
        <f ca="1">OFFSET(table_7_1[[common_layout_dir]:[common_layout_dir]], 3 * QUOTIENT(table_7_3[[#This Row],[index]] - 1, 2), 0, 1, 1)</f>
        <v>1DSB_B</v>
      </c>
      <c r="G17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""))</f>
        <v>python 2_graph_processing/plot_graph.py -i libraries_4/KO_sgB_R2_sense_cmv -o plots/graphs/combined/png --layout_dir layouts/1DSB_B -ext png --layout radial</v>
      </c>
    </row>
    <row r="19" spans="1:7" x14ac:dyDescent="0.25">
      <c r="A19" s="1" t="s">
        <v>112</v>
      </c>
      <c r="B19" s="1" t="s">
        <v>87</v>
      </c>
      <c r="C19" s="1" t="s">
        <v>82</v>
      </c>
      <c r="D19" s="1" t="s">
        <v>103</v>
      </c>
      <c r="E19" s="1" t="s">
        <v>102</v>
      </c>
      <c r="F19" s="1" t="s">
        <v>177</v>
      </c>
      <c r="G19" s="1" t="s">
        <v>171</v>
      </c>
    </row>
    <row r="20" spans="1:7" x14ac:dyDescent="0.25">
      <c r="A20" s="1">
        <v>1</v>
      </c>
      <c r="B20" s="2" t="str">
        <f ca="1">OFFSET(table_4_2[], table_7_39[[#This Row],[index]] - 1, _xlfn.XMATCH("dir_out", table_4_1[#Headers], 0, 1) - 1, 1, 1)</f>
        <v>WT_sgCD_R1_antisense_splicing</v>
      </c>
      <c r="C20" s="2" t="str">
        <f ca="1">OFFSET(table_7_1[[strand]:[strand]], 37 + 2 * QUOTIENT(table_7_39[[#This Row],[index]] - 1, 1), 0, 1, 1)</f>
        <v>R1</v>
      </c>
      <c r="D20" s="2" t="str">
        <f ca="1">OFFSET(table_7_1[[hguide]:[hguide]], 37 + 2 * QUOTIENT(table_7_39[[#This Row],[index]] - 1, 1), 0, 1, 1)</f>
        <v>CD</v>
      </c>
      <c r="E20" s="2" t="str">
        <f ca="1">OFFSET(table_7_1[[dsb_type]:[dsb_type]], 37 + 2 * QUOTIENT(table_7_39[[#This Row],[index]] - 1, 1), 0, 1, 1)</f>
        <v>2DSBanti</v>
      </c>
      <c r="F20" s="2" t="str">
        <f ca="1">OFFSET(table_7_1[[common_layout_dir]:[common_layout_dir]], 37 + 2 * QUOTIENT(table_7_39[[#This Row],[index]] - 1, 1), 0, 1, 1)</f>
        <v>2DSBanti_CD</v>
      </c>
      <c r="G20" t="str">
        <f ca="1">_xlfn.CONCAT("python 2_graph_processing/plot_graph.py ", "-i ", libraries_4, "/", table_7_39[[#This Row],[dir]], " -o ", graphs_combined, "/", var_7_ext, IF(var_7_common_layout, _xlfn.CONCAT(" --layout_dir ", layouts, "/", table_7_39[[#This Row],[common_layout_dir]]), ""), " -ext ", var_7_ext, " --layout ", var_7_layout, IF(OR(var_7_layout = "universal", var_7_layout = "fractal", AND(table_7_39[[#This Row],[dsb_type]] &lt;&gt; "1DSB", table_7_39[[#This Row],[strand]] = "R2")), " --reverse_complement ", ""))</f>
        <v>python 2_graph_processing/plot_graph.py -i libraries_4/WT_sgCD_R1_antisense_splicing -o plots/graphs/combined/png --layout_dir layouts/2DSBanti_CD -ext png --layout radial</v>
      </c>
    </row>
    <row r="21" spans="1:7" x14ac:dyDescent="0.25">
      <c r="A21" s="1">
        <v>2</v>
      </c>
      <c r="B21" s="2" t="str">
        <f ca="1">OFFSET(table_4_2[], table_7_39[[#This Row],[index]] - 1, _xlfn.XMATCH("dir_out", table_4_1[#Headers], 0, 1) - 1, 1, 1)</f>
        <v>WT_sgCD_R2_antisense_splicing</v>
      </c>
      <c r="C21" s="2" t="str">
        <f ca="1">OFFSET(table_7_1[[strand]:[strand]], 37 + 2 * QUOTIENT(table_7_39[[#This Row],[index]] - 1, 1), 0, 1, 1)</f>
        <v>R2</v>
      </c>
      <c r="D21" s="2" t="str">
        <f ca="1">OFFSET(table_7_1[[hguide]:[hguide]], 37 + 2 * QUOTIENT(table_7_39[[#This Row],[index]] - 1, 1), 0, 1, 1)</f>
        <v>CD</v>
      </c>
      <c r="E21" s="2" t="str">
        <f ca="1">OFFSET(table_7_1[[dsb_type]:[dsb_type]], 37 + 2 * QUOTIENT(table_7_39[[#This Row],[index]] - 1, 1), 0, 1, 1)</f>
        <v>2DSBanti</v>
      </c>
      <c r="F21" s="2" t="str">
        <f ca="1">OFFSET(table_7_1[[common_layout_dir]:[common_layout_dir]], 37 + 2 * QUOTIENT(table_7_39[[#This Row],[index]] - 1, 1), 0, 1, 1)</f>
        <v>2DSBanti_CD</v>
      </c>
      <c r="G21" s="2" t="str">
        <f ca="1">_xlfn.CONCAT("python 2_graph_processing/plot_graph.py ", "-i ", libraries_4, "/", table_7_39[[#This Row],[dir]], " -o ", graphs_combined, "/", var_7_ext, IF(var_7_common_layout, _xlfn.CONCAT(" --layout_dir ", layouts, "/", table_7_39[[#This Row],[common_layout_dir]]), ""), " -ext ", var_7_ext, " --layout ", var_7_layout, IF(OR(var_7_layout = "universal", var_7_layout = "fractal", AND(table_7_39[[#This Row],[dsb_type]] &lt;&gt; "1DSB", table_7_39[[#This Row],[strand]] = "R2")), " --reverse_complement ", ""))</f>
        <v xml:space="preserve">python 2_graph_processing/plot_graph.py -i libraries_4/WT_sgCD_R2_antisense_splicing -o plots/graphs/combined/png --layout_dir layouts/2DSBanti_CD -ext png --layout radial --reverse_complement </v>
      </c>
    </row>
    <row r="23" spans="1:7" x14ac:dyDescent="0.25">
      <c r="A23" s="1" t="s">
        <v>189</v>
      </c>
      <c r="B23" t="str">
        <f ca="1">_xlfn.TEXTJOIN(CHAR(10), TRUE, G2:G17, G20:G21)</f>
        <v xml:space="preserve">python 2_graph_processing/plot_graph.py -i libraries_4/WT_sgAB_R1_sense_branch -o plots/graphs/combined/png --layout_dir layouts/2DSB_AB -ext png --layout radial
python 2_graph_processing/plot_graph.py -i libraries_4/WT_sgAB_R1_sense_cmv -o plots/graphs/combined/png --layout_dir layouts/2DSB_AB -ext png --layout radial
python 2_graph_processing/plot_graph.py -i libraries_4/KO_sgAB_R1_sense_branch -o plots/graphs/combined/png --layout_dir layouts/2DSB_AB -ext png --layout radial
python 2_graph_processing/plot_graph.py -i libraries_4/KO_sgAB_R1_sense_cmv -o plots/graphs/combined/png --layout_dir layouts/2DSB_AB -ext png --layout radial
python 2_graph_processing/plot_graph.py -i libraries_4/WT_sgAB_R2_sense_branch -o plots/graphs/combined/png --layout_dir layouts/2DSB_AB -ext png --layout radial --reverse_complement 
python 2_graph_processing/plot_graph.py -i libraries_4/WT_sgAB_R2_sense_cmv -o plots/graphs/combined/png --layout_dir layouts/2DSB_AB -ext png --layout radial --reverse_complement 
python 2_graph_processing/plot_graph.py -i libraries_4/KO_sgAB_R2_sense_branch -o plots/graphs/combined/png --layout_dir layouts/2DSB_AB -ext png --layout radial --reverse_complement 
python 2_graph_processing/plot_graph.py -i libraries_4/KO_sgAB_R2_sense_cmv -o plots/graphs/combined/png --layout_dir layouts/2DSB_AB -ext png --layout radial --reverse_complement 
python 2_graph_processing/plot_graph.py -i libraries_4/WT_sgA_R1_sense_branch -o plots/graphs/combined/png --layout_dir layouts/1DSB_A -ext png --layout radial
python 2_graph_processing/plot_graph.py -i libraries_4/WT_sgA_R1_sense_cmv -o plots/graphs/combined/png --layout_dir layouts/1DSB_A -ext png --layout radial
python 2_graph_processing/plot_graph.py -i libraries_4/KO_sgA_R1_sense_branch -o plots/graphs/combined/png --layout_dir layouts/1DSB_A -ext png --layout radial
python 2_graph_processing/plot_graph.py -i libraries_4/KO_sgA_R1_sense_cmv -o plots/graphs/combined/png --layout_dir layouts/1DSB_A -ext png --layout radial
python 2_graph_processing/plot_graph.py -i libraries_4/WT_sgB_R2_sense_branch -o plots/graphs/combined/png --layout_dir layouts/1DSB_B -ext png --layout radial
python 2_graph_processing/plot_graph.py -i libraries_4/WT_sgB_R2_sense_cmv -o plots/graphs/combined/png --layout_dir layouts/1DSB_B -ext png --layout radial
python 2_graph_processing/plot_graph.py -i libraries_4/KO_sgB_R2_sense_branch -o plots/graphs/combined/png --layout_dir layouts/1DSB_B -ext png --layout radial
python 2_graph_processing/plot_graph.py -i libraries_4/KO_sgB_R2_sense_cmv -o plots/graphs/combined/png --layout_dir layouts/1DSB_B -ext png --layout radial
python 2_graph_processing/plot_graph.py -i libraries_4/WT_sgCD_R1_antisense_splicing -o plots/graphs/combined/png --layout_dir layouts/2DSBanti_CD -ext png --layout radial
python 2_graph_processing/plot_graph.py -i libraries_4/WT_sgCD_R2_antisense_splicing -o plots/graphs/combined/png --layout_dir layouts/2DSBanti_CD -ext png --layout radial --reverse_complement 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2022-06-18T18:07:33Z</dcterms:modified>
</cp:coreProperties>
</file>