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9C2B7B77-686E-4572-9A8D-09DFE54C5CBE}" xr6:coauthVersionLast="47" xr6:coauthVersionMax="47" xr10:uidLastSave="{00000000-0000-0000-0000-000000000000}"/>
  <bookViews>
    <workbookView xWindow="-120" yWindow="-120" windowWidth="24240" windowHeight="13020" activeTab="6" xr2:uid="{2091B41C-DDD2-4E50-B30A-30FF3CA370E5}"/>
  </bookViews>
  <sheets>
    <sheet name="globals" sheetId="3" r:id="rId1"/>
    <sheet name="1_repeats" sheetId="1" r:id="rId2"/>
    <sheet name="1_total_reads" sheetId="8" r:id="rId3"/>
    <sheet name="2_combined" sheetId="7" r:id="rId4"/>
    <sheet name="3_graph" sheetId="4" r:id="rId5"/>
    <sheet name="4_graph_combined" sheetId="5" r:id="rId6"/>
    <sheet name="5_histogram_3d" sheetId="11" r:id="rId7"/>
  </sheets>
  <definedNames>
    <definedName name="dsb">'1_repeats'!$D:$D</definedName>
    <definedName name="histogram_3d">globals!$A$6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libraries_5">globals!$A$5</definedName>
    <definedName name="subst_type">globals!$B$1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4" i="4" l="1"/>
  <c r="M45" i="4"/>
  <c r="M46" i="4"/>
  <c r="M47" i="4"/>
  <c r="M48" i="4"/>
  <c r="M49" i="4"/>
  <c r="M50" i="4"/>
  <c r="M51" i="4"/>
  <c r="M52" i="4"/>
  <c r="M53" i="4"/>
  <c r="M54" i="4"/>
  <c r="M55" i="4"/>
  <c r="M44" i="11"/>
  <c r="M45" i="11"/>
  <c r="M46" i="11"/>
  <c r="M47" i="11"/>
  <c r="M48" i="11"/>
  <c r="M49" i="11"/>
  <c r="M50" i="11"/>
  <c r="M51" i="11"/>
  <c r="M52" i="11"/>
  <c r="M53" i="11"/>
  <c r="M54" i="11"/>
  <c r="M55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N44" i="4"/>
  <c r="N45" i="4"/>
  <c r="N46" i="4"/>
  <c r="N47" i="4"/>
  <c r="N48" i="4"/>
  <c r="N49" i="4"/>
  <c r="N50" i="4"/>
  <c r="N51" i="4"/>
  <c r="N52" i="4"/>
  <c r="N53" i="4"/>
  <c r="N54" i="4"/>
  <c r="N55" i="4"/>
  <c r="M45" i="7"/>
  <c r="M46" i="7"/>
  <c r="M47" i="7"/>
  <c r="M48" i="7"/>
  <c r="M49" i="7"/>
  <c r="M50" i="7"/>
  <c r="M51" i="7"/>
  <c r="M52" i="7"/>
  <c r="M53" i="7"/>
  <c r="M54" i="7"/>
  <c r="M55" i="7"/>
  <c r="M56" i="7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I25" i="5"/>
  <c r="I26" i="5"/>
  <c r="I27" i="5"/>
  <c r="I28" i="5"/>
  <c r="I29" i="5"/>
  <c r="I30" i="5"/>
  <c r="I31" i="5"/>
  <c r="I32" i="5"/>
  <c r="I21" i="5"/>
  <c r="I20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44" i="4"/>
  <c r="L45" i="4"/>
  <c r="L46" i="4"/>
  <c r="L47" i="4"/>
  <c r="L48" i="4"/>
  <c r="L49" i="4"/>
  <c r="L50" i="4"/>
  <c r="L51" i="4"/>
  <c r="L52" i="4"/>
  <c r="L53" i="4"/>
  <c r="L54" i="4"/>
  <c r="L55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K55" i="11"/>
  <c r="J55" i="11"/>
  <c r="I55" i="11"/>
  <c r="H55" i="11"/>
  <c r="F55" i="11"/>
  <c r="G55" i="11" s="1" a="1"/>
  <c r="G55" i="11" s="1"/>
  <c r="E55" i="11"/>
  <c r="D55" i="11"/>
  <c r="C55" i="11"/>
  <c r="B55" i="11"/>
  <c r="K54" i="11"/>
  <c r="J54" i="11"/>
  <c r="I54" i="11"/>
  <c r="H54" i="11"/>
  <c r="G54" i="11" a="1"/>
  <c r="G54" i="11" s="1"/>
  <c r="F54" i="11"/>
  <c r="E54" i="11"/>
  <c r="D54" i="11"/>
  <c r="C54" i="11"/>
  <c r="B54" i="11"/>
  <c r="N54" i="11" s="1"/>
  <c r="K53" i="11"/>
  <c r="J53" i="11"/>
  <c r="I53" i="11"/>
  <c r="H53" i="11"/>
  <c r="G53" i="11"/>
  <c r="G53" i="11" a="1"/>
  <c r="F53" i="11"/>
  <c r="E53" i="11"/>
  <c r="D53" i="11"/>
  <c r="C53" i="11"/>
  <c r="B53" i="11"/>
  <c r="N53" i="11" s="1"/>
  <c r="K52" i="11"/>
  <c r="J52" i="11"/>
  <c r="I52" i="11"/>
  <c r="H52" i="11"/>
  <c r="F52" i="11"/>
  <c r="G52" i="11" s="1" a="1"/>
  <c r="G52" i="11" s="1"/>
  <c r="E52" i="11"/>
  <c r="D52" i="11"/>
  <c r="C52" i="11"/>
  <c r="B52" i="11"/>
  <c r="K51" i="11"/>
  <c r="J51" i="11"/>
  <c r="I51" i="11"/>
  <c r="H51" i="11"/>
  <c r="F51" i="11"/>
  <c r="G51" i="11" s="1" a="1"/>
  <c r="G51" i="11" s="1"/>
  <c r="E51" i="11"/>
  <c r="D51" i="11"/>
  <c r="C51" i="11"/>
  <c r="B51" i="11"/>
  <c r="K50" i="11"/>
  <c r="J50" i="11"/>
  <c r="I50" i="11"/>
  <c r="H50" i="11"/>
  <c r="G50" i="11" a="1"/>
  <c r="G50" i="11" s="1"/>
  <c r="F50" i="11"/>
  <c r="E50" i="11"/>
  <c r="D50" i="11"/>
  <c r="C50" i="11"/>
  <c r="B50" i="11"/>
  <c r="N50" i="11" s="1"/>
  <c r="K49" i="11"/>
  <c r="J49" i="11"/>
  <c r="I49" i="11"/>
  <c r="H49" i="11"/>
  <c r="F49" i="11"/>
  <c r="G49" i="11" s="1" a="1"/>
  <c r="G49" i="11" s="1"/>
  <c r="E49" i="11"/>
  <c r="D49" i="11"/>
  <c r="C49" i="11"/>
  <c r="B49" i="11"/>
  <c r="N49" i="11" s="1"/>
  <c r="K48" i="11"/>
  <c r="J48" i="11"/>
  <c r="I48" i="11"/>
  <c r="H48" i="11"/>
  <c r="G48" i="11" a="1"/>
  <c r="G48" i="11" s="1"/>
  <c r="F48" i="11"/>
  <c r="E48" i="11"/>
  <c r="D48" i="11"/>
  <c r="C48" i="11"/>
  <c r="B48" i="11"/>
  <c r="K47" i="11"/>
  <c r="J47" i="11"/>
  <c r="I47" i="11"/>
  <c r="H47" i="11"/>
  <c r="F47" i="11"/>
  <c r="G47" i="11" s="1" a="1"/>
  <c r="G47" i="11" s="1"/>
  <c r="E47" i="11"/>
  <c r="D47" i="11"/>
  <c r="C47" i="11"/>
  <c r="B47" i="11"/>
  <c r="N47" i="11" s="1"/>
  <c r="K46" i="11"/>
  <c r="J46" i="11"/>
  <c r="I46" i="11"/>
  <c r="H46" i="11"/>
  <c r="F46" i="11"/>
  <c r="G46" i="11" s="1" a="1"/>
  <c r="G46" i="11" s="1"/>
  <c r="E46" i="11"/>
  <c r="D46" i="11"/>
  <c r="C46" i="11"/>
  <c r="B46" i="11"/>
  <c r="N46" i="11" s="1"/>
  <c r="K45" i="11"/>
  <c r="J45" i="11"/>
  <c r="I45" i="11"/>
  <c r="H45" i="11"/>
  <c r="F45" i="11"/>
  <c r="G45" i="11" s="1" a="1"/>
  <c r="G45" i="11" s="1"/>
  <c r="E45" i="11"/>
  <c r="D45" i="11"/>
  <c r="C45" i="11"/>
  <c r="B45" i="11"/>
  <c r="N45" i="11" s="1"/>
  <c r="K44" i="11"/>
  <c r="J44" i="11"/>
  <c r="I44" i="11"/>
  <c r="H44" i="11"/>
  <c r="F44" i="11"/>
  <c r="G44" i="11" s="1" a="1"/>
  <c r="G44" i="11" s="1"/>
  <c r="E44" i="11"/>
  <c r="D44" i="11"/>
  <c r="C44" i="11"/>
  <c r="B44" i="11"/>
  <c r="N44" i="11" s="1"/>
  <c r="F53" i="4"/>
  <c r="G53" i="4" s="1" a="1"/>
  <c r="G53" i="4" s="1"/>
  <c r="J53" i="4"/>
  <c r="C54" i="4"/>
  <c r="J55" i="4"/>
  <c r="F52" i="4"/>
  <c r="G52" i="4" s="1" a="1"/>
  <c r="G52" i="4" s="1"/>
  <c r="J52" i="4"/>
  <c r="C45" i="4"/>
  <c r="C49" i="4"/>
  <c r="E46" i="7"/>
  <c r="F46" i="7"/>
  <c r="J45" i="4" s="1"/>
  <c r="G46" i="7"/>
  <c r="H46" i="7"/>
  <c r="I46" i="7"/>
  <c r="K46" i="7"/>
  <c r="L46" i="7"/>
  <c r="E47" i="7"/>
  <c r="F47" i="7"/>
  <c r="G47" i="7"/>
  <c r="H46" i="4" s="1"/>
  <c r="H47" i="7"/>
  <c r="I47" i="7"/>
  <c r="K47" i="7"/>
  <c r="L47" i="7"/>
  <c r="E48" i="7"/>
  <c r="F48" i="7"/>
  <c r="J47" i="4" s="1"/>
  <c r="G48" i="7"/>
  <c r="H48" i="7"/>
  <c r="J48" i="7" s="1"/>
  <c r="I48" i="7"/>
  <c r="K48" i="7"/>
  <c r="L48" i="7"/>
  <c r="E49" i="7"/>
  <c r="F49" i="7"/>
  <c r="G49" i="7"/>
  <c r="H49" i="7"/>
  <c r="I49" i="7"/>
  <c r="K49" i="7"/>
  <c r="L49" i="7"/>
  <c r="E50" i="7"/>
  <c r="F50" i="7"/>
  <c r="G50" i="7"/>
  <c r="H50" i="7"/>
  <c r="I50" i="7"/>
  <c r="K50" i="7"/>
  <c r="L50" i="7"/>
  <c r="E51" i="7"/>
  <c r="F51" i="7"/>
  <c r="J50" i="4" s="1"/>
  <c r="G51" i="7"/>
  <c r="H50" i="4" s="1"/>
  <c r="H51" i="7"/>
  <c r="I51" i="7"/>
  <c r="K51" i="7"/>
  <c r="L51" i="7"/>
  <c r="E52" i="7"/>
  <c r="F52" i="7"/>
  <c r="G52" i="7"/>
  <c r="H51" i="4" s="1"/>
  <c r="H52" i="7"/>
  <c r="I52" i="7"/>
  <c r="K52" i="7"/>
  <c r="L52" i="7"/>
  <c r="E53" i="7"/>
  <c r="E52" i="4" s="1"/>
  <c r="F53" i="7"/>
  <c r="G53" i="7"/>
  <c r="H52" i="4" s="1"/>
  <c r="H53" i="7"/>
  <c r="K52" i="4" s="1"/>
  <c r="I53" i="7"/>
  <c r="I52" i="4" s="1"/>
  <c r="K53" i="7"/>
  <c r="L53" i="7"/>
  <c r="E54" i="7"/>
  <c r="E53" i="4" s="1"/>
  <c r="F54" i="7"/>
  <c r="G54" i="7"/>
  <c r="H53" i="4" s="1"/>
  <c r="H54" i="7"/>
  <c r="I54" i="7"/>
  <c r="I53" i="4" s="1"/>
  <c r="K54" i="7"/>
  <c r="L54" i="7"/>
  <c r="E55" i="7"/>
  <c r="E54" i="4" s="1"/>
  <c r="F55" i="7"/>
  <c r="J54" i="4" s="1"/>
  <c r="G55" i="7"/>
  <c r="H54" i="4" s="1"/>
  <c r="H55" i="7"/>
  <c r="K54" i="4" s="1"/>
  <c r="I55" i="7"/>
  <c r="K55" i="7"/>
  <c r="L55" i="7"/>
  <c r="E56" i="7"/>
  <c r="E55" i="4" s="1"/>
  <c r="F56" i="7"/>
  <c r="G56" i="7"/>
  <c r="H55" i="4" s="1"/>
  <c r="H56" i="7"/>
  <c r="K55" i="4" s="1"/>
  <c r="I56" i="7"/>
  <c r="I55" i="4" s="1"/>
  <c r="K56" i="7"/>
  <c r="L56" i="7"/>
  <c r="D46" i="7"/>
  <c r="D47" i="7"/>
  <c r="D48" i="7"/>
  <c r="F47" i="4" s="1"/>
  <c r="G47" i="4" s="1" a="1"/>
  <c r="G47" i="4" s="1"/>
  <c r="D49" i="7"/>
  <c r="F48" i="4" s="1"/>
  <c r="G48" i="4" s="1" a="1"/>
  <c r="G48" i="4" s="1"/>
  <c r="D50" i="7"/>
  <c r="D51" i="7"/>
  <c r="D52" i="7"/>
  <c r="F51" i="4" s="1"/>
  <c r="G51" i="4" s="1" a="1"/>
  <c r="G51" i="4" s="1"/>
  <c r="D53" i="7"/>
  <c r="D54" i="7"/>
  <c r="D55" i="7"/>
  <c r="F54" i="4" s="1"/>
  <c r="G54" i="4" s="1" a="1"/>
  <c r="G54" i="4" s="1"/>
  <c r="D56" i="7"/>
  <c r="F55" i="4" s="1"/>
  <c r="G55" i="4" s="1" a="1"/>
  <c r="G55" i="4" s="1"/>
  <c r="C46" i="7"/>
  <c r="C47" i="7"/>
  <c r="C46" i="4" s="1"/>
  <c r="C48" i="7"/>
  <c r="C47" i="4" s="1"/>
  <c r="C49" i="7"/>
  <c r="C48" i="4" s="1"/>
  <c r="C50" i="7"/>
  <c r="C51" i="7"/>
  <c r="C50" i="4" s="1"/>
  <c r="C52" i="7"/>
  <c r="C51" i="4" s="1"/>
  <c r="C53" i="7"/>
  <c r="C52" i="4" s="1"/>
  <c r="C54" i="7"/>
  <c r="C53" i="4" s="1"/>
  <c r="C55" i="7"/>
  <c r="C56" i="7"/>
  <c r="C55" i="4" s="1"/>
  <c r="B46" i="7"/>
  <c r="B47" i="7"/>
  <c r="B48" i="7"/>
  <c r="B49" i="7"/>
  <c r="B50" i="7"/>
  <c r="B51" i="7"/>
  <c r="B52" i="7"/>
  <c r="B53" i="7"/>
  <c r="D52" i="4" s="1"/>
  <c r="B54" i="7"/>
  <c r="D53" i="4" s="1"/>
  <c r="B55" i="7"/>
  <c r="D54" i="4" s="1"/>
  <c r="B56" i="7"/>
  <c r="D55" i="4" s="1"/>
  <c r="C45" i="7"/>
  <c r="C44" i="4" s="1"/>
  <c r="D45" i="7"/>
  <c r="F44" i="4" s="1"/>
  <c r="G44" i="4" s="1" a="1"/>
  <c r="G44" i="4" s="1"/>
  <c r="F45" i="7"/>
  <c r="J44" i="4" s="1"/>
  <c r="G45" i="7"/>
  <c r="H44" i="4" s="1"/>
  <c r="H45" i="7"/>
  <c r="K44" i="4" s="1"/>
  <c r="I45" i="7"/>
  <c r="I44" i="4" s="1"/>
  <c r="F45" i="4"/>
  <c r="G45" i="4" s="1" a="1"/>
  <c r="G45" i="4" s="1"/>
  <c r="H45" i="4"/>
  <c r="K45" i="4"/>
  <c r="I45" i="4"/>
  <c r="F46" i="4"/>
  <c r="G46" i="4" s="1" a="1"/>
  <c r="G46" i="4" s="1"/>
  <c r="J46" i="4"/>
  <c r="K46" i="4"/>
  <c r="I46" i="4"/>
  <c r="H47" i="4"/>
  <c r="K47" i="4"/>
  <c r="I47" i="4"/>
  <c r="J48" i="4"/>
  <c r="H48" i="4"/>
  <c r="K48" i="4"/>
  <c r="F49" i="4"/>
  <c r="G49" i="4" s="1" a="1"/>
  <c r="G49" i="4" s="1"/>
  <c r="J49" i="4"/>
  <c r="H49" i="4"/>
  <c r="I49" i="4"/>
  <c r="F50" i="4"/>
  <c r="G50" i="4" s="1" a="1"/>
  <c r="G50" i="4" s="1"/>
  <c r="K50" i="4"/>
  <c r="I50" i="4"/>
  <c r="J51" i="4"/>
  <c r="K51" i="4"/>
  <c r="I51" i="4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45" i="7" s="1"/>
  <c r="L168" i="1"/>
  <c r="L163" i="1"/>
  <c r="L169" i="1"/>
  <c r="L164" i="1"/>
  <c r="L170" i="1"/>
  <c r="L165" i="1"/>
  <c r="L171" i="1"/>
  <c r="L166" i="1"/>
  <c r="L172" i="1"/>
  <c r="L167" i="1"/>
  <c r="L173" i="1"/>
  <c r="L2" i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E37" i="7" s="1"/>
  <c r="E36" i="11" s="1"/>
  <c r="H139" i="1" a="1"/>
  <c r="H139" i="1" s="1"/>
  <c r="H140" i="1" a="1"/>
  <c r="H140" i="1" s="1"/>
  <c r="H141" i="1" a="1"/>
  <c r="H141" i="1" s="1"/>
  <c r="H142" i="1" a="1"/>
  <c r="H142" i="1" s="1"/>
  <c r="E38" i="7" s="1"/>
  <c r="E37" i="1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E41" i="7" s="1"/>
  <c r="E40" i="11" s="1"/>
  <c r="H155" i="1" a="1"/>
  <c r="H155" i="1" s="1"/>
  <c r="H156" i="1" a="1"/>
  <c r="H156" i="1" s="1"/>
  <c r="H157" i="1" a="1"/>
  <c r="H157" i="1" s="1"/>
  <c r="H158" i="1" a="1"/>
  <c r="H158" i="1" s="1"/>
  <c r="E42" i="7" s="1"/>
  <c r="E41" i="11" s="1"/>
  <c r="H159" i="1" a="1"/>
  <c r="H159" i="1" s="1"/>
  <c r="H160" i="1" a="1"/>
  <c r="H160" i="1" s="1"/>
  <c r="H161" i="1" a="1"/>
  <c r="H161" i="1" s="1"/>
  <c r="H162" i="1" a="1"/>
  <c r="H162" i="1" s="1"/>
  <c r="E45" i="7" s="1"/>
  <c r="E44" i="4" s="1"/>
  <c r="H168" i="1" a="1"/>
  <c r="H168" i="1" s="1"/>
  <c r="E45" i="4" s="1"/>
  <c r="H163" i="1" a="1"/>
  <c r="H163" i="1" s="1"/>
  <c r="E46" i="4" s="1"/>
  <c r="H169" i="1" a="1"/>
  <c r="H169" i="1" s="1"/>
  <c r="E47" i="4" s="1"/>
  <c r="H164" i="1" a="1"/>
  <c r="H164" i="1" s="1"/>
  <c r="E48" i="4" s="1"/>
  <c r="H170" i="1" a="1"/>
  <c r="H170" i="1" s="1"/>
  <c r="H165" i="1" a="1"/>
  <c r="H165" i="1" s="1"/>
  <c r="E50" i="4" s="1"/>
  <c r="H171" i="1" a="1"/>
  <c r="H171" i="1" s="1"/>
  <c r="E51" i="4" s="1"/>
  <c r="H166" i="1" a="1"/>
  <c r="H166" i="1" s="1"/>
  <c r="H172" i="1" a="1"/>
  <c r="H172" i="1" s="1"/>
  <c r="H167" i="1" a="1"/>
  <c r="H167" i="1" s="1"/>
  <c r="H173" i="1" a="1"/>
  <c r="H173" i="1" s="1"/>
  <c r="D3" i="7"/>
  <c r="F2" i="4" s="1"/>
  <c r="G2" i="4" s="1" a="1"/>
  <c r="G2" i="4" s="1"/>
  <c r="D4" i="7"/>
  <c r="F3" i="4" s="1"/>
  <c r="G3" i="4" s="1" a="1"/>
  <c r="G3" i="4" s="1"/>
  <c r="D5" i="7"/>
  <c r="F4" i="4" s="1"/>
  <c r="G4" i="4" s="1" a="1"/>
  <c r="G4" i="4" s="1"/>
  <c r="D6" i="7"/>
  <c r="D7" i="7"/>
  <c r="D8" i="7"/>
  <c r="F7" i="4" s="1"/>
  <c r="G7" i="4" s="1" a="1"/>
  <c r="G7" i="4" s="1"/>
  <c r="D9" i="7"/>
  <c r="F8" i="4" s="1"/>
  <c r="G8" i="4" s="1" a="1"/>
  <c r="G8" i="4" s="1"/>
  <c r="D10" i="7"/>
  <c r="D11" i="7"/>
  <c r="D12" i="7"/>
  <c r="F11" i="4" s="1"/>
  <c r="G11" i="4" s="1" a="1"/>
  <c r="G11" i="4" s="1"/>
  <c r="D13" i="7"/>
  <c r="F12" i="4" s="1"/>
  <c r="G12" i="4" s="1" a="1"/>
  <c r="G12" i="4" s="1"/>
  <c r="D14" i="7"/>
  <c r="D15" i="7"/>
  <c r="D16" i="7"/>
  <c r="F15" i="4" s="1"/>
  <c r="G15" i="4" s="1" a="1"/>
  <c r="G15" i="4" s="1"/>
  <c r="D17" i="7"/>
  <c r="F16" i="11" s="1"/>
  <c r="G16" i="11" s="1" a="1"/>
  <c r="G16" i="11" s="1"/>
  <c r="D18" i="7"/>
  <c r="D19" i="7"/>
  <c r="D20" i="7"/>
  <c r="F19" i="11" s="1"/>
  <c r="G19" i="11" s="1" a="1"/>
  <c r="G19" i="11" s="1"/>
  <c r="D21" i="7"/>
  <c r="F20" i="11" s="1"/>
  <c r="G20" i="11" s="1" a="1"/>
  <c r="G20" i="11" s="1"/>
  <c r="D22" i="7"/>
  <c r="D23" i="7"/>
  <c r="D24" i="7"/>
  <c r="F23" i="11" s="1"/>
  <c r="G23" i="11" s="1" a="1"/>
  <c r="G23" i="11" s="1"/>
  <c r="D25" i="7"/>
  <c r="F24" i="11" s="1"/>
  <c r="G24" i="11" s="1" a="1"/>
  <c r="G24" i="11" s="1"/>
  <c r="D26" i="7"/>
  <c r="D27" i="7"/>
  <c r="D28" i="7"/>
  <c r="F27" i="11" s="1"/>
  <c r="G27" i="11" s="1" a="1"/>
  <c r="G27" i="11" s="1"/>
  <c r="D29" i="7"/>
  <c r="F28" i="11" s="1"/>
  <c r="G28" i="11" s="1" a="1"/>
  <c r="G28" i="11" s="1"/>
  <c r="D30" i="7"/>
  <c r="D31" i="7"/>
  <c r="F30" i="11" s="1"/>
  <c r="G30" i="11" s="1" a="1"/>
  <c r="G30" i="11" s="1"/>
  <c r="D32" i="7"/>
  <c r="F31" i="11" s="1"/>
  <c r="G31" i="11" s="1" a="1"/>
  <c r="G31" i="11" s="1"/>
  <c r="D33" i="7"/>
  <c r="F32" i="11" s="1"/>
  <c r="G32" i="11" s="1" a="1"/>
  <c r="G32" i="11" s="1"/>
  <c r="D34" i="7"/>
  <c r="F33" i="11" s="1"/>
  <c r="G33" i="11" s="1" a="1"/>
  <c r="G33" i="11" s="1"/>
  <c r="D35" i="7"/>
  <c r="F34" i="11" s="1"/>
  <c r="G34" i="11" s="1" a="1"/>
  <c r="G34" i="11" s="1"/>
  <c r="D36" i="7"/>
  <c r="F35" i="11" s="1"/>
  <c r="G35" i="11" s="1" a="1"/>
  <c r="G35" i="11" s="1"/>
  <c r="D37" i="7"/>
  <c r="F36" i="11" s="1"/>
  <c r="G36" i="11" s="1" a="1"/>
  <c r="G36" i="11" s="1"/>
  <c r="D38" i="7"/>
  <c r="F37" i="11" s="1"/>
  <c r="G37" i="11" s="1" a="1"/>
  <c r="G37" i="11" s="1"/>
  <c r="D39" i="7"/>
  <c r="F38" i="11" s="1"/>
  <c r="G38" i="11" s="1" a="1"/>
  <c r="G38" i="11" s="1"/>
  <c r="D40" i="7"/>
  <c r="F39" i="11" s="1"/>
  <c r="G39" i="11" s="1" a="1"/>
  <c r="G39" i="11" s="1"/>
  <c r="D41" i="7"/>
  <c r="F40" i="11" s="1"/>
  <c r="G40" i="11" s="1" a="1"/>
  <c r="G40" i="11" s="1"/>
  <c r="D42" i="7"/>
  <c r="F41" i="11" s="1"/>
  <c r="G41" i="11" s="1" a="1"/>
  <c r="G41" i="11" s="1"/>
  <c r="C3" i="7"/>
  <c r="C2" i="4" s="1"/>
  <c r="C4" i="7"/>
  <c r="C3" i="4" s="1"/>
  <c r="B2" i="5" s="1"/>
  <c r="C5" i="7"/>
  <c r="C4" i="4" s="1"/>
  <c r="C6" i="7"/>
  <c r="C7" i="7"/>
  <c r="C6" i="4" s="1"/>
  <c r="B4" i="5" s="1"/>
  <c r="C8" i="7"/>
  <c r="C7" i="4" s="1"/>
  <c r="C9" i="7"/>
  <c r="C10" i="7"/>
  <c r="C11" i="7"/>
  <c r="C10" i="4" s="1"/>
  <c r="C12" i="7"/>
  <c r="C11" i="4" s="1"/>
  <c r="C13" i="7"/>
  <c r="C14" i="7"/>
  <c r="C15" i="7"/>
  <c r="C14" i="4" s="1"/>
  <c r="C16" i="7"/>
  <c r="C15" i="4" s="1"/>
  <c r="B10" i="5" s="1"/>
  <c r="C17" i="7"/>
  <c r="C18" i="7"/>
  <c r="C19" i="7"/>
  <c r="C18" i="11" s="1"/>
  <c r="C20" i="7"/>
  <c r="C19" i="11" s="1"/>
  <c r="C21" i="7"/>
  <c r="C22" i="7"/>
  <c r="C23" i="7"/>
  <c r="C22" i="11" s="1"/>
  <c r="C24" i="7"/>
  <c r="C23" i="11" s="1"/>
  <c r="C25" i="7"/>
  <c r="C26" i="7"/>
  <c r="C27" i="7"/>
  <c r="C26" i="11" s="1"/>
  <c r="C28" i="7"/>
  <c r="C27" i="11" s="1"/>
  <c r="C29" i="7"/>
  <c r="C30" i="7"/>
  <c r="C29" i="11" s="1"/>
  <c r="C31" i="7"/>
  <c r="C30" i="11" s="1"/>
  <c r="C32" i="7"/>
  <c r="C31" i="11" s="1"/>
  <c r="C33" i="7"/>
  <c r="C32" i="11" s="1"/>
  <c r="C34" i="7"/>
  <c r="C33" i="11" s="1"/>
  <c r="C35" i="7"/>
  <c r="C34" i="11" s="1"/>
  <c r="C36" i="7"/>
  <c r="C35" i="11" s="1"/>
  <c r="C37" i="7"/>
  <c r="C36" i="11" s="1"/>
  <c r="C38" i="7"/>
  <c r="C37" i="11" s="1"/>
  <c r="C39" i="7"/>
  <c r="C38" i="11" s="1"/>
  <c r="C40" i="7"/>
  <c r="C39" i="11" s="1"/>
  <c r="C41" i="7"/>
  <c r="C40" i="11" s="1"/>
  <c r="C42" i="7"/>
  <c r="C41" i="11" s="1"/>
  <c r="E35" i="7"/>
  <c r="E34" i="11" s="1"/>
  <c r="F35" i="7"/>
  <c r="J34" i="11" s="1"/>
  <c r="G35" i="7"/>
  <c r="H34" i="11" s="1"/>
  <c r="H35" i="7"/>
  <c r="K34" i="11" s="1"/>
  <c r="I35" i="7"/>
  <c r="I34" i="11" s="1"/>
  <c r="E36" i="7"/>
  <c r="E35" i="11" s="1"/>
  <c r="F36" i="7"/>
  <c r="J35" i="11" s="1"/>
  <c r="G36" i="7"/>
  <c r="H35" i="11" s="1"/>
  <c r="H36" i="7"/>
  <c r="K35" i="11" s="1"/>
  <c r="I36" i="7"/>
  <c r="I35" i="11" s="1"/>
  <c r="F37" i="7"/>
  <c r="J36" i="11" s="1"/>
  <c r="G37" i="7"/>
  <c r="H36" i="11" s="1"/>
  <c r="H37" i="7"/>
  <c r="K36" i="11" s="1"/>
  <c r="I37" i="7"/>
  <c r="I36" i="11" s="1"/>
  <c r="F38" i="7"/>
  <c r="J37" i="11" s="1"/>
  <c r="G38" i="7"/>
  <c r="H37" i="11" s="1"/>
  <c r="H38" i="7"/>
  <c r="K37" i="11" s="1"/>
  <c r="I38" i="7"/>
  <c r="I37" i="11" s="1"/>
  <c r="E39" i="7"/>
  <c r="E38" i="11" s="1"/>
  <c r="F39" i="7"/>
  <c r="J38" i="11" s="1"/>
  <c r="G39" i="7"/>
  <c r="H38" i="11" s="1"/>
  <c r="H39" i="7"/>
  <c r="K38" i="11" s="1"/>
  <c r="I39" i="7"/>
  <c r="I38" i="11" s="1"/>
  <c r="E40" i="7"/>
  <c r="E39" i="11" s="1"/>
  <c r="F40" i="7"/>
  <c r="J39" i="11" s="1"/>
  <c r="G40" i="7"/>
  <c r="H39" i="11" s="1"/>
  <c r="H40" i="7"/>
  <c r="K39" i="11" s="1"/>
  <c r="I40" i="7"/>
  <c r="I39" i="11" s="1"/>
  <c r="F41" i="7"/>
  <c r="J40" i="11" s="1"/>
  <c r="G41" i="7"/>
  <c r="H40" i="11" s="1"/>
  <c r="H41" i="7"/>
  <c r="K40" i="11" s="1"/>
  <c r="I41" i="7"/>
  <c r="I40" i="11" s="1"/>
  <c r="F42" i="7"/>
  <c r="J41" i="11" s="1"/>
  <c r="G42" i="7"/>
  <c r="H41" i="11" s="1"/>
  <c r="H42" i="7"/>
  <c r="K41" i="11" s="1"/>
  <c r="I42" i="7"/>
  <c r="I41" i="11" s="1"/>
  <c r="E31" i="7"/>
  <c r="E30" i="11" s="1"/>
  <c r="F31" i="7"/>
  <c r="J30" i="11" s="1"/>
  <c r="G31" i="7"/>
  <c r="H30" i="11" s="1"/>
  <c r="H31" i="7"/>
  <c r="K30" i="11" s="1"/>
  <c r="I31" i="7"/>
  <c r="I30" i="11" s="1"/>
  <c r="E32" i="7"/>
  <c r="E31" i="11" s="1"/>
  <c r="F32" i="7"/>
  <c r="J31" i="11" s="1"/>
  <c r="G32" i="7"/>
  <c r="H31" i="11" s="1"/>
  <c r="H32" i="7"/>
  <c r="K31" i="11" s="1"/>
  <c r="I32" i="7"/>
  <c r="I31" i="11" s="1"/>
  <c r="E33" i="7"/>
  <c r="E32" i="11" s="1"/>
  <c r="F33" i="7"/>
  <c r="J32" i="11" s="1"/>
  <c r="G33" i="7"/>
  <c r="H32" i="11" s="1"/>
  <c r="H33" i="7"/>
  <c r="K32" i="11" s="1"/>
  <c r="I33" i="7"/>
  <c r="I32" i="11" s="1"/>
  <c r="E34" i="7"/>
  <c r="E33" i="11" s="1"/>
  <c r="F34" i="7"/>
  <c r="J33" i="11" s="1"/>
  <c r="G34" i="7"/>
  <c r="H33" i="11" s="1"/>
  <c r="H34" i="7"/>
  <c r="K33" i="11" s="1"/>
  <c r="I34" i="7"/>
  <c r="I33" i="11" s="1"/>
  <c r="I3" i="7"/>
  <c r="I2" i="4" s="1"/>
  <c r="I4" i="7"/>
  <c r="I3" i="4" s="1"/>
  <c r="I5" i="7"/>
  <c r="I4" i="4" s="1"/>
  <c r="I6" i="7"/>
  <c r="I7" i="7"/>
  <c r="I8" i="7"/>
  <c r="I7" i="4" s="1"/>
  <c r="I9" i="7"/>
  <c r="I8" i="4" s="1"/>
  <c r="I10" i="7"/>
  <c r="I11" i="7"/>
  <c r="I12" i="7"/>
  <c r="I11" i="4" s="1"/>
  <c r="I13" i="7"/>
  <c r="I12" i="4" s="1"/>
  <c r="I14" i="7"/>
  <c r="I15" i="7"/>
  <c r="I16" i="7"/>
  <c r="I15" i="4" s="1"/>
  <c r="I17" i="7"/>
  <c r="I16" i="11" s="1"/>
  <c r="I18" i="7"/>
  <c r="I19" i="7"/>
  <c r="I20" i="7"/>
  <c r="I19" i="11" s="1"/>
  <c r="I21" i="7"/>
  <c r="I20" i="11" s="1"/>
  <c r="I22" i="7"/>
  <c r="I23" i="7"/>
  <c r="I24" i="7"/>
  <c r="I23" i="11" s="1"/>
  <c r="I25" i="7"/>
  <c r="I24" i="11" s="1"/>
  <c r="I26" i="7"/>
  <c r="I27" i="7"/>
  <c r="I28" i="7"/>
  <c r="I27" i="11" s="1"/>
  <c r="I29" i="7"/>
  <c r="I28" i="11" s="1"/>
  <c r="I30" i="7"/>
  <c r="I29" i="11" s="1"/>
  <c r="H3" i="7"/>
  <c r="K2" i="4" s="1"/>
  <c r="C2" i="5" s="1"/>
  <c r="G3" i="7"/>
  <c r="H2" i="4" s="1"/>
  <c r="G4" i="7"/>
  <c r="H3" i="4" s="1"/>
  <c r="G5" i="7"/>
  <c r="H4" i="4" s="1"/>
  <c r="G6" i="7"/>
  <c r="H5" i="4" s="1"/>
  <c r="G7" i="7"/>
  <c r="G8" i="7"/>
  <c r="G9" i="7"/>
  <c r="H8" i="4" s="1"/>
  <c r="G10" i="7"/>
  <c r="H9" i="4" s="1"/>
  <c r="G11" i="7"/>
  <c r="G12" i="7"/>
  <c r="G13" i="7"/>
  <c r="H12" i="4" s="1"/>
  <c r="G14" i="7"/>
  <c r="H13" i="4" s="1"/>
  <c r="G15" i="7"/>
  <c r="G16" i="7"/>
  <c r="G17" i="7"/>
  <c r="H16" i="11" s="1"/>
  <c r="G18" i="7"/>
  <c r="H17" i="11" s="1"/>
  <c r="G19" i="7"/>
  <c r="G20" i="7"/>
  <c r="G21" i="7"/>
  <c r="H20" i="11" s="1"/>
  <c r="G22" i="7"/>
  <c r="H21" i="11" s="1"/>
  <c r="G23" i="7"/>
  <c r="G24" i="7"/>
  <c r="G25" i="7"/>
  <c r="H24" i="11" s="1"/>
  <c r="G26" i="7"/>
  <c r="H25" i="11" s="1"/>
  <c r="G27" i="7"/>
  <c r="G28" i="7"/>
  <c r="G29" i="7"/>
  <c r="H28" i="11" s="1"/>
  <c r="G30" i="7"/>
  <c r="H29" i="11" s="1"/>
  <c r="F3" i="7"/>
  <c r="J2" i="4" s="1"/>
  <c r="F4" i="7"/>
  <c r="J3" i="4" s="1"/>
  <c r="F5" i="7"/>
  <c r="F6" i="7"/>
  <c r="F7" i="7"/>
  <c r="J6" i="4" s="1"/>
  <c r="F8" i="7"/>
  <c r="J7" i="4" s="1"/>
  <c r="F9" i="7"/>
  <c r="F10" i="7"/>
  <c r="F11" i="7"/>
  <c r="J10" i="4" s="1"/>
  <c r="F12" i="7"/>
  <c r="J11" i="4" s="1"/>
  <c r="F13" i="7"/>
  <c r="F14" i="7"/>
  <c r="F15" i="7"/>
  <c r="J14" i="4" s="1"/>
  <c r="F16" i="7"/>
  <c r="J15" i="4" s="1"/>
  <c r="F17" i="7"/>
  <c r="F18" i="7"/>
  <c r="F19" i="7"/>
  <c r="J18" i="11" s="1"/>
  <c r="F20" i="7"/>
  <c r="J19" i="11" s="1"/>
  <c r="F21" i="7"/>
  <c r="F22" i="7"/>
  <c r="F23" i="7"/>
  <c r="J22" i="11" s="1"/>
  <c r="F24" i="7"/>
  <c r="J23" i="11" s="1"/>
  <c r="F25" i="7"/>
  <c r="F26" i="7"/>
  <c r="F27" i="7"/>
  <c r="J26" i="11" s="1"/>
  <c r="F28" i="7"/>
  <c r="J27" i="11" s="1"/>
  <c r="F29" i="7"/>
  <c r="F30" i="7"/>
  <c r="J29" i="11" s="1"/>
  <c r="H30" i="7"/>
  <c r="K29" i="11" s="1"/>
  <c r="H29" i="7"/>
  <c r="K28" i="11" s="1"/>
  <c r="H28" i="7"/>
  <c r="H27" i="7"/>
  <c r="K26" i="11" s="1"/>
  <c r="H26" i="7"/>
  <c r="K25" i="11" s="1"/>
  <c r="H25" i="7"/>
  <c r="H24" i="7"/>
  <c r="H23" i="7"/>
  <c r="K22" i="11" s="1"/>
  <c r="H22" i="7"/>
  <c r="K21" i="11" s="1"/>
  <c r="H21" i="7"/>
  <c r="H20" i="7"/>
  <c r="H19" i="7"/>
  <c r="K18" i="11" s="1"/>
  <c r="H18" i="7"/>
  <c r="K17" i="11" s="1"/>
  <c r="H17" i="7"/>
  <c r="H16" i="7"/>
  <c r="H15" i="7"/>
  <c r="K14" i="4" s="1"/>
  <c r="C10" i="5" s="1"/>
  <c r="H14" i="7"/>
  <c r="K13" i="4" s="1"/>
  <c r="E9" i="5" s="1"/>
  <c r="H13" i="7"/>
  <c r="H12" i="7"/>
  <c r="H11" i="7"/>
  <c r="K10" i="4" s="1"/>
  <c r="E7" i="5" s="1"/>
  <c r="H10" i="7"/>
  <c r="K9" i="4" s="1"/>
  <c r="E6" i="5" s="1"/>
  <c r="H9" i="7"/>
  <c r="H8" i="7"/>
  <c r="H7" i="7"/>
  <c r="K6" i="4" s="1"/>
  <c r="E4" i="5" s="1"/>
  <c r="H6" i="7"/>
  <c r="K5" i="4" s="1"/>
  <c r="C4" i="5" s="1"/>
  <c r="H5" i="7"/>
  <c r="H4" i="7"/>
  <c r="K3" i="4" s="1"/>
  <c r="E2" i="5" s="1"/>
  <c r="J2" i="1"/>
  <c r="K3" i="7" s="1"/>
  <c r="J3" i="1"/>
  <c r="M3" i="7" s="1"/>
  <c r="J4" i="1"/>
  <c r="O3" i="7" s="1"/>
  <c r="J5" i="1"/>
  <c r="Q3" i="7" s="1"/>
  <c r="J6" i="1"/>
  <c r="K4" i="7" s="1"/>
  <c r="J7" i="1"/>
  <c r="M4" i="7" s="1"/>
  <c r="J8" i="1"/>
  <c r="O4" i="7" s="1"/>
  <c r="J9" i="1"/>
  <c r="Q4" i="7" s="1"/>
  <c r="J10" i="1"/>
  <c r="K5" i="7" s="1"/>
  <c r="J11" i="1"/>
  <c r="M5" i="7" s="1"/>
  <c r="J12" i="1"/>
  <c r="O5" i="7" s="1"/>
  <c r="J13" i="1"/>
  <c r="Q5" i="7" s="1"/>
  <c r="J14" i="1"/>
  <c r="K6" i="7" s="1"/>
  <c r="J15" i="1"/>
  <c r="M6" i="7" s="1"/>
  <c r="J16" i="1"/>
  <c r="O6" i="7" s="1"/>
  <c r="J17" i="1"/>
  <c r="Q6" i="7" s="1"/>
  <c r="J18" i="1"/>
  <c r="K7" i="7" s="1"/>
  <c r="J19" i="1"/>
  <c r="M7" i="7" s="1"/>
  <c r="J20" i="1"/>
  <c r="O7" i="7" s="1"/>
  <c r="J21" i="1"/>
  <c r="Q7" i="7" s="1"/>
  <c r="J22" i="1"/>
  <c r="K8" i="7" s="1"/>
  <c r="J23" i="1"/>
  <c r="M8" i="7" s="1"/>
  <c r="J24" i="1"/>
  <c r="O8" i="7" s="1"/>
  <c r="J25" i="1"/>
  <c r="Q8" i="7" s="1"/>
  <c r="J26" i="1"/>
  <c r="K9" i="7" s="1"/>
  <c r="J27" i="1"/>
  <c r="M9" i="7" s="1"/>
  <c r="J28" i="1"/>
  <c r="O9" i="7" s="1"/>
  <c r="J29" i="1"/>
  <c r="Q9" i="7" s="1"/>
  <c r="J30" i="1"/>
  <c r="K10" i="7" s="1"/>
  <c r="J31" i="1"/>
  <c r="M10" i="7" s="1"/>
  <c r="J32" i="1"/>
  <c r="O10" i="7" s="1"/>
  <c r="J33" i="1"/>
  <c r="Q10" i="7" s="1"/>
  <c r="J34" i="1"/>
  <c r="K11" i="7" s="1"/>
  <c r="J35" i="1"/>
  <c r="M11" i="7" s="1"/>
  <c r="J36" i="1"/>
  <c r="O11" i="7" s="1"/>
  <c r="J37" i="1"/>
  <c r="Q11" i="7" s="1"/>
  <c r="J38" i="1"/>
  <c r="K12" i="7" s="1"/>
  <c r="J39" i="1"/>
  <c r="M12" i="7" s="1"/>
  <c r="J40" i="1"/>
  <c r="O12" i="7" s="1"/>
  <c r="J41" i="1"/>
  <c r="Q12" i="7" s="1"/>
  <c r="J42" i="1"/>
  <c r="K13" i="7" s="1"/>
  <c r="J43" i="1"/>
  <c r="M13" i="7" s="1"/>
  <c r="J44" i="1"/>
  <c r="O13" i="7" s="1"/>
  <c r="J45" i="1"/>
  <c r="Q13" i="7" s="1"/>
  <c r="J46" i="1"/>
  <c r="K14" i="7" s="1"/>
  <c r="J47" i="1"/>
  <c r="M14" i="7" s="1"/>
  <c r="J48" i="1"/>
  <c r="O14" i="7" s="1"/>
  <c r="J49" i="1"/>
  <c r="Q14" i="7" s="1"/>
  <c r="J50" i="1"/>
  <c r="K15" i="7" s="1"/>
  <c r="J51" i="1"/>
  <c r="M15" i="7" s="1"/>
  <c r="J52" i="1"/>
  <c r="O15" i="7" s="1"/>
  <c r="J53" i="1"/>
  <c r="Q15" i="7" s="1"/>
  <c r="J54" i="1"/>
  <c r="K16" i="7" s="1"/>
  <c r="J55" i="1"/>
  <c r="M16" i="7" s="1"/>
  <c r="J56" i="1"/>
  <c r="O16" i="7" s="1"/>
  <c r="J57" i="1"/>
  <c r="Q16" i="7" s="1"/>
  <c r="J58" i="1"/>
  <c r="K17" i="7" s="1"/>
  <c r="J59" i="1"/>
  <c r="M17" i="7" s="1"/>
  <c r="J60" i="1"/>
  <c r="O17" i="7" s="1"/>
  <c r="J61" i="1"/>
  <c r="Q17" i="7" s="1"/>
  <c r="J62" i="1"/>
  <c r="K18" i="7" s="1"/>
  <c r="J63" i="1"/>
  <c r="M18" i="7" s="1"/>
  <c r="J64" i="1"/>
  <c r="O18" i="7" s="1"/>
  <c r="J65" i="1"/>
  <c r="Q18" i="7" s="1"/>
  <c r="J66" i="1"/>
  <c r="K19" i="7" s="1"/>
  <c r="J67" i="1"/>
  <c r="M19" i="7" s="1"/>
  <c r="J68" i="1"/>
  <c r="O19" i="7" s="1"/>
  <c r="J69" i="1"/>
  <c r="Q19" i="7" s="1"/>
  <c r="J70" i="1"/>
  <c r="K20" i="7" s="1"/>
  <c r="J71" i="1"/>
  <c r="M20" i="7" s="1"/>
  <c r="J72" i="1"/>
  <c r="O20" i="7" s="1"/>
  <c r="J73" i="1"/>
  <c r="Q20" i="7" s="1"/>
  <c r="J74" i="1"/>
  <c r="K21" i="7" s="1"/>
  <c r="J75" i="1"/>
  <c r="M21" i="7" s="1"/>
  <c r="J76" i="1"/>
  <c r="O21" i="7" s="1"/>
  <c r="J77" i="1"/>
  <c r="Q21" i="7" s="1"/>
  <c r="J78" i="1"/>
  <c r="K22" i="7" s="1"/>
  <c r="J79" i="1"/>
  <c r="M22" i="7" s="1"/>
  <c r="J80" i="1"/>
  <c r="O22" i="7" s="1"/>
  <c r="J81" i="1"/>
  <c r="Q22" i="7" s="1"/>
  <c r="J82" i="1"/>
  <c r="K23" i="7" s="1"/>
  <c r="J83" i="1"/>
  <c r="M23" i="7" s="1"/>
  <c r="J84" i="1"/>
  <c r="O23" i="7" s="1"/>
  <c r="J85" i="1"/>
  <c r="Q23" i="7" s="1"/>
  <c r="J86" i="1"/>
  <c r="K24" i="7" s="1"/>
  <c r="J87" i="1"/>
  <c r="M24" i="7" s="1"/>
  <c r="J88" i="1"/>
  <c r="O24" i="7" s="1"/>
  <c r="J89" i="1"/>
  <c r="Q24" i="7" s="1"/>
  <c r="J90" i="1"/>
  <c r="K25" i="7" s="1"/>
  <c r="J91" i="1"/>
  <c r="M25" i="7" s="1"/>
  <c r="J92" i="1"/>
  <c r="O25" i="7" s="1"/>
  <c r="J93" i="1"/>
  <c r="Q25" i="7" s="1"/>
  <c r="J94" i="1"/>
  <c r="K26" i="7" s="1"/>
  <c r="J95" i="1"/>
  <c r="M26" i="7" s="1"/>
  <c r="J96" i="1"/>
  <c r="O26" i="7" s="1"/>
  <c r="J97" i="1"/>
  <c r="Q26" i="7" s="1"/>
  <c r="J98" i="1"/>
  <c r="K27" i="7" s="1"/>
  <c r="J99" i="1"/>
  <c r="M27" i="7" s="1"/>
  <c r="J100" i="1"/>
  <c r="O27" i="7" s="1"/>
  <c r="J101" i="1"/>
  <c r="Q27" i="7" s="1"/>
  <c r="J102" i="1"/>
  <c r="K28" i="7" s="1"/>
  <c r="J103" i="1"/>
  <c r="M28" i="7" s="1"/>
  <c r="J104" i="1"/>
  <c r="O28" i="7" s="1"/>
  <c r="J105" i="1"/>
  <c r="Q28" i="7" s="1"/>
  <c r="J106" i="1"/>
  <c r="K29" i="7" s="1"/>
  <c r="J107" i="1"/>
  <c r="M29" i="7" s="1"/>
  <c r="J108" i="1"/>
  <c r="O29" i="7" s="1"/>
  <c r="J109" i="1"/>
  <c r="Q29" i="7" s="1"/>
  <c r="J110" i="1"/>
  <c r="K30" i="7" s="1"/>
  <c r="J111" i="1"/>
  <c r="M30" i="7" s="1"/>
  <c r="J112" i="1"/>
  <c r="O30" i="7" s="1"/>
  <c r="J113" i="1"/>
  <c r="Q30" i="7" s="1"/>
  <c r="J162" i="1"/>
  <c r="K45" i="7" s="1"/>
  <c r="J168" i="1"/>
  <c r="J163" i="1"/>
  <c r="J169" i="1"/>
  <c r="J164" i="1"/>
  <c r="J170" i="1"/>
  <c r="J165" i="1"/>
  <c r="J171" i="1"/>
  <c r="J166" i="1"/>
  <c r="J172" i="1"/>
  <c r="J167" i="1"/>
  <c r="J173" i="1"/>
  <c r="J114" i="1"/>
  <c r="K31" i="7" s="1"/>
  <c r="J115" i="1"/>
  <c r="M31" i="7" s="1"/>
  <c r="J116" i="1"/>
  <c r="O31" i="7" s="1"/>
  <c r="J117" i="1"/>
  <c r="Q31" i="7" s="1"/>
  <c r="J118" i="1"/>
  <c r="K32" i="7" s="1"/>
  <c r="J119" i="1"/>
  <c r="M32" i="7" s="1"/>
  <c r="J120" i="1"/>
  <c r="O32" i="7" s="1"/>
  <c r="J121" i="1"/>
  <c r="Q32" i="7" s="1"/>
  <c r="J122" i="1"/>
  <c r="K33" i="7" s="1"/>
  <c r="J123" i="1"/>
  <c r="M33" i="7" s="1"/>
  <c r="J124" i="1"/>
  <c r="O33" i="7" s="1"/>
  <c r="J125" i="1"/>
  <c r="Q33" i="7" s="1"/>
  <c r="J126" i="1"/>
  <c r="K34" i="7" s="1"/>
  <c r="J127" i="1"/>
  <c r="M34" i="7" s="1"/>
  <c r="J128" i="1"/>
  <c r="O34" i="7" s="1"/>
  <c r="J129" i="1"/>
  <c r="Q34" i="7" s="1"/>
  <c r="J130" i="1"/>
  <c r="K35" i="7" s="1"/>
  <c r="J131" i="1"/>
  <c r="M35" i="7" s="1"/>
  <c r="J132" i="1"/>
  <c r="O35" i="7" s="1"/>
  <c r="J133" i="1"/>
  <c r="Q35" i="7" s="1"/>
  <c r="J134" i="1"/>
  <c r="K36" i="7" s="1"/>
  <c r="J135" i="1"/>
  <c r="M36" i="7" s="1"/>
  <c r="J136" i="1"/>
  <c r="O36" i="7" s="1"/>
  <c r="J137" i="1"/>
  <c r="Q36" i="7" s="1"/>
  <c r="J138" i="1"/>
  <c r="K37" i="7" s="1"/>
  <c r="J139" i="1"/>
  <c r="M37" i="7" s="1"/>
  <c r="J140" i="1"/>
  <c r="O37" i="7" s="1"/>
  <c r="J141" i="1"/>
  <c r="Q37" i="7" s="1"/>
  <c r="J142" i="1"/>
  <c r="K38" i="7" s="1"/>
  <c r="J143" i="1"/>
  <c r="M38" i="7" s="1"/>
  <c r="J144" i="1"/>
  <c r="O38" i="7" s="1"/>
  <c r="J145" i="1"/>
  <c r="Q38" i="7" s="1"/>
  <c r="J146" i="1"/>
  <c r="K39" i="7" s="1"/>
  <c r="J147" i="1"/>
  <c r="M39" i="7" s="1"/>
  <c r="J148" i="1"/>
  <c r="O39" i="7" s="1"/>
  <c r="J149" i="1"/>
  <c r="Q39" i="7" s="1"/>
  <c r="J150" i="1"/>
  <c r="K40" i="7" s="1"/>
  <c r="J151" i="1"/>
  <c r="M40" i="7" s="1"/>
  <c r="J152" i="1"/>
  <c r="O40" i="7" s="1"/>
  <c r="J153" i="1"/>
  <c r="Q40" i="7" s="1"/>
  <c r="J154" i="1"/>
  <c r="K41" i="7" s="1"/>
  <c r="J155" i="1"/>
  <c r="M41" i="7" s="1"/>
  <c r="J156" i="1"/>
  <c r="O41" i="7" s="1"/>
  <c r="J157" i="1"/>
  <c r="Q41" i="7" s="1"/>
  <c r="J158" i="1"/>
  <c r="K42" i="7" s="1"/>
  <c r="J159" i="1"/>
  <c r="M42" i="7" s="1"/>
  <c r="J160" i="1"/>
  <c r="O42" i="7" s="1"/>
  <c r="J161" i="1"/>
  <c r="Q42" i="7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62" i="1"/>
  <c r="I168" i="1"/>
  <c r="I163" i="1"/>
  <c r="I169" i="1"/>
  <c r="I164" i="1"/>
  <c r="I170" i="1"/>
  <c r="I165" i="1"/>
  <c r="I171" i="1"/>
  <c r="I166" i="1"/>
  <c r="I172" i="1"/>
  <c r="I167" i="1"/>
  <c r="I17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M161" i="1"/>
  <c r="K161" i="1"/>
  <c r="M160" i="1"/>
  <c r="K160" i="1"/>
  <c r="M159" i="1"/>
  <c r="K159" i="1"/>
  <c r="M158" i="1"/>
  <c r="K158" i="1"/>
  <c r="B42" i="7" s="1"/>
  <c r="D41" i="11" s="1"/>
  <c r="M157" i="1"/>
  <c r="K157" i="1"/>
  <c r="M156" i="1"/>
  <c r="K156" i="1"/>
  <c r="M155" i="1"/>
  <c r="K155" i="1"/>
  <c r="M154" i="1"/>
  <c r="K154" i="1"/>
  <c r="B41" i="7" s="1"/>
  <c r="D40" i="11" s="1"/>
  <c r="M153" i="1"/>
  <c r="K153" i="1"/>
  <c r="M152" i="1"/>
  <c r="K152" i="1"/>
  <c r="M151" i="1"/>
  <c r="K151" i="1"/>
  <c r="M150" i="1"/>
  <c r="K150" i="1"/>
  <c r="B40" i="7" s="1"/>
  <c r="D39" i="11" s="1"/>
  <c r="M149" i="1"/>
  <c r="K149" i="1"/>
  <c r="M148" i="1"/>
  <c r="K148" i="1"/>
  <c r="M147" i="1"/>
  <c r="K147" i="1"/>
  <c r="M146" i="1"/>
  <c r="K146" i="1"/>
  <c r="B39" i="7" s="1"/>
  <c r="D38" i="11" s="1"/>
  <c r="M145" i="1"/>
  <c r="K145" i="1"/>
  <c r="M144" i="1"/>
  <c r="K144" i="1"/>
  <c r="M143" i="1"/>
  <c r="K143" i="1"/>
  <c r="M142" i="1"/>
  <c r="K142" i="1"/>
  <c r="B38" i="7" s="1"/>
  <c r="D37" i="11" s="1"/>
  <c r="M141" i="1"/>
  <c r="K141" i="1"/>
  <c r="M140" i="1"/>
  <c r="K140" i="1"/>
  <c r="M139" i="1"/>
  <c r="K139" i="1"/>
  <c r="M138" i="1"/>
  <c r="K138" i="1"/>
  <c r="B37" i="7" s="1"/>
  <c r="D36" i="11" s="1"/>
  <c r="M137" i="1"/>
  <c r="K137" i="1"/>
  <c r="M136" i="1"/>
  <c r="K136" i="1"/>
  <c r="M135" i="1"/>
  <c r="K135" i="1"/>
  <c r="M134" i="1"/>
  <c r="K134" i="1"/>
  <c r="B36" i="7" s="1"/>
  <c r="D35" i="11" s="1"/>
  <c r="M133" i="1"/>
  <c r="K133" i="1"/>
  <c r="M132" i="1"/>
  <c r="K132" i="1"/>
  <c r="M131" i="1"/>
  <c r="K131" i="1"/>
  <c r="M130" i="1"/>
  <c r="K130" i="1"/>
  <c r="B35" i="7" s="1"/>
  <c r="D34" i="11" s="1"/>
  <c r="M129" i="1"/>
  <c r="K129" i="1"/>
  <c r="M128" i="1"/>
  <c r="K128" i="1"/>
  <c r="M127" i="1"/>
  <c r="K127" i="1"/>
  <c r="M126" i="1"/>
  <c r="K126" i="1"/>
  <c r="B34" i="7" s="1"/>
  <c r="D33" i="11" s="1"/>
  <c r="M125" i="1"/>
  <c r="K125" i="1"/>
  <c r="M124" i="1"/>
  <c r="K124" i="1"/>
  <c r="M123" i="1"/>
  <c r="K123" i="1"/>
  <c r="M122" i="1"/>
  <c r="K122" i="1"/>
  <c r="B33" i="7" s="1"/>
  <c r="D32" i="11" s="1"/>
  <c r="M121" i="1"/>
  <c r="K121" i="1"/>
  <c r="M120" i="1"/>
  <c r="K120" i="1"/>
  <c r="M119" i="1"/>
  <c r="K119" i="1"/>
  <c r="M118" i="1"/>
  <c r="K118" i="1"/>
  <c r="B32" i="7" s="1"/>
  <c r="D31" i="11" s="1"/>
  <c r="M117" i="1"/>
  <c r="K117" i="1"/>
  <c r="M116" i="1"/>
  <c r="K116" i="1"/>
  <c r="M115" i="1"/>
  <c r="K115" i="1"/>
  <c r="M114" i="1"/>
  <c r="K114" i="1"/>
  <c r="B31" i="7" s="1"/>
  <c r="D30" i="11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62" i="1"/>
  <c r="M168" i="1"/>
  <c r="M163" i="1"/>
  <c r="M169" i="1"/>
  <c r="M164" i="1"/>
  <c r="M170" i="1"/>
  <c r="M165" i="1"/>
  <c r="M171" i="1"/>
  <c r="M166" i="1"/>
  <c r="M172" i="1"/>
  <c r="M167" i="1"/>
  <c r="M173" i="1"/>
  <c r="K2" i="1"/>
  <c r="B3" i="7" s="1"/>
  <c r="D2" i="4" s="1"/>
  <c r="K3" i="1"/>
  <c r="K4" i="1"/>
  <c r="K5" i="1"/>
  <c r="K6" i="1"/>
  <c r="B4" i="7" s="1"/>
  <c r="D3" i="4" s="1"/>
  <c r="K7" i="1"/>
  <c r="K8" i="1"/>
  <c r="K9" i="1"/>
  <c r="K10" i="1"/>
  <c r="B5" i="7" s="1"/>
  <c r="D4" i="4" s="1"/>
  <c r="K11" i="1"/>
  <c r="K12" i="1"/>
  <c r="K13" i="1"/>
  <c r="K14" i="1"/>
  <c r="B6" i="7" s="1"/>
  <c r="D5" i="4" s="1"/>
  <c r="K15" i="1"/>
  <c r="K16" i="1"/>
  <c r="K17" i="1"/>
  <c r="K18" i="1"/>
  <c r="B7" i="7" s="1"/>
  <c r="D6" i="4" s="1"/>
  <c r="K19" i="1"/>
  <c r="K20" i="1"/>
  <c r="K21" i="1"/>
  <c r="K22" i="1"/>
  <c r="B8" i="7" s="1"/>
  <c r="K23" i="1"/>
  <c r="K24" i="1"/>
  <c r="K25" i="1"/>
  <c r="K26" i="1"/>
  <c r="B9" i="7" s="1"/>
  <c r="K27" i="1"/>
  <c r="K28" i="1"/>
  <c r="K29" i="1"/>
  <c r="K30" i="1"/>
  <c r="B10" i="7" s="1"/>
  <c r="D9" i="4" s="1"/>
  <c r="K31" i="1"/>
  <c r="K32" i="1"/>
  <c r="K33" i="1"/>
  <c r="K34" i="1"/>
  <c r="B11" i="7" s="1"/>
  <c r="D10" i="4" s="1"/>
  <c r="K35" i="1"/>
  <c r="K36" i="1"/>
  <c r="K37" i="1"/>
  <c r="K38" i="1"/>
  <c r="B12" i="7" s="1"/>
  <c r="K39" i="1"/>
  <c r="K40" i="1"/>
  <c r="K41" i="1"/>
  <c r="K42" i="1"/>
  <c r="B13" i="7" s="1"/>
  <c r="K43" i="1"/>
  <c r="K44" i="1"/>
  <c r="K45" i="1"/>
  <c r="K46" i="1"/>
  <c r="B14" i="7" s="1"/>
  <c r="D13" i="4" s="1"/>
  <c r="K47" i="1"/>
  <c r="K48" i="1"/>
  <c r="K49" i="1"/>
  <c r="K50" i="1"/>
  <c r="B15" i="7" s="1"/>
  <c r="D14" i="4" s="1"/>
  <c r="K51" i="1"/>
  <c r="K52" i="1"/>
  <c r="K53" i="1"/>
  <c r="K54" i="1"/>
  <c r="B16" i="7" s="1"/>
  <c r="K55" i="1"/>
  <c r="K56" i="1"/>
  <c r="K57" i="1"/>
  <c r="K58" i="1"/>
  <c r="B17" i="7" s="1"/>
  <c r="K59" i="1"/>
  <c r="K60" i="1"/>
  <c r="K61" i="1"/>
  <c r="K62" i="1"/>
  <c r="B18" i="7" s="1"/>
  <c r="D17" i="11" s="1"/>
  <c r="K63" i="1"/>
  <c r="K64" i="1"/>
  <c r="K65" i="1"/>
  <c r="K66" i="1"/>
  <c r="B19" i="7" s="1"/>
  <c r="D18" i="11" s="1"/>
  <c r="K67" i="1"/>
  <c r="K68" i="1"/>
  <c r="K69" i="1"/>
  <c r="K70" i="1"/>
  <c r="B20" i="7" s="1"/>
  <c r="K71" i="1"/>
  <c r="K72" i="1"/>
  <c r="K73" i="1"/>
  <c r="K74" i="1"/>
  <c r="B21" i="7" s="1"/>
  <c r="K75" i="1"/>
  <c r="K76" i="1"/>
  <c r="K77" i="1"/>
  <c r="K78" i="1"/>
  <c r="B22" i="7" s="1"/>
  <c r="D21" i="11" s="1"/>
  <c r="K79" i="1"/>
  <c r="K80" i="1"/>
  <c r="K81" i="1"/>
  <c r="K82" i="1"/>
  <c r="B23" i="7" s="1"/>
  <c r="D22" i="11" s="1"/>
  <c r="K83" i="1"/>
  <c r="K84" i="1"/>
  <c r="K85" i="1"/>
  <c r="K86" i="1"/>
  <c r="B24" i="7" s="1"/>
  <c r="K87" i="1"/>
  <c r="K88" i="1"/>
  <c r="K89" i="1"/>
  <c r="K90" i="1"/>
  <c r="B25" i="7" s="1"/>
  <c r="K91" i="1"/>
  <c r="K92" i="1"/>
  <c r="K93" i="1"/>
  <c r="K94" i="1"/>
  <c r="B26" i="7" s="1"/>
  <c r="D25" i="11" s="1"/>
  <c r="K95" i="1"/>
  <c r="K96" i="1"/>
  <c r="K97" i="1"/>
  <c r="K98" i="1"/>
  <c r="B27" i="7" s="1"/>
  <c r="D26" i="11" s="1"/>
  <c r="K99" i="1"/>
  <c r="K100" i="1"/>
  <c r="K101" i="1"/>
  <c r="K102" i="1"/>
  <c r="B28" i="7" s="1"/>
  <c r="K103" i="1"/>
  <c r="K104" i="1"/>
  <c r="K105" i="1"/>
  <c r="K106" i="1"/>
  <c r="B29" i="7" s="1"/>
  <c r="D28" i="11" s="1"/>
  <c r="K107" i="1"/>
  <c r="K108" i="1"/>
  <c r="K109" i="1"/>
  <c r="K110" i="1"/>
  <c r="B30" i="7" s="1"/>
  <c r="D29" i="11" s="1"/>
  <c r="K111" i="1"/>
  <c r="K112" i="1"/>
  <c r="K113" i="1"/>
  <c r="K162" i="1"/>
  <c r="B45" i="7" s="1"/>
  <c r="D44" i="4" s="1"/>
  <c r="K168" i="1"/>
  <c r="K163" i="1"/>
  <c r="D46" i="4" s="1"/>
  <c r="K169" i="1"/>
  <c r="D47" i="4" s="1"/>
  <c r="K164" i="1"/>
  <c r="D48" i="4" s="1"/>
  <c r="K170" i="1"/>
  <c r="K165" i="1"/>
  <c r="D50" i="4" s="1"/>
  <c r="K171" i="1"/>
  <c r="D51" i="4" s="1"/>
  <c r="K166" i="1"/>
  <c r="K172" i="1"/>
  <c r="K167" i="1"/>
  <c r="K173" i="1"/>
  <c r="L36" i="7" a="1"/>
  <c r="L40" i="7" a="1"/>
  <c r="R35" i="7" a="1"/>
  <c r="R39" i="7" a="1"/>
  <c r="P35" i="7" a="1"/>
  <c r="P39" i="7" a="1"/>
  <c r="N35" i="7" a="1"/>
  <c r="N40" i="7" a="1"/>
  <c r="L32" i="7" a="1"/>
  <c r="R31" i="7" a="1"/>
  <c r="P31" i="7" a="1"/>
  <c r="N31" i="7" a="1"/>
  <c r="R5" i="7" a="1"/>
  <c r="R13" i="7" a="1"/>
  <c r="R21" i="7" a="1"/>
  <c r="R29" i="7" a="1"/>
  <c r="R10" i="7" a="1"/>
  <c r="R18" i="7" a="1"/>
  <c r="R26" i="7" a="1"/>
  <c r="P5" i="7" a="1"/>
  <c r="P13" i="7" a="1"/>
  <c r="P21" i="7" a="1"/>
  <c r="P29" i="7" a="1"/>
  <c r="P10" i="7" a="1"/>
  <c r="P18" i="7" a="1"/>
  <c r="P26" i="7" a="1"/>
  <c r="L5" i="7" a="1"/>
  <c r="L13" i="7" a="1"/>
  <c r="L21" i="7" a="1"/>
  <c r="L29" i="7" a="1"/>
  <c r="L10" i="7" a="1"/>
  <c r="L18" i="7" a="1"/>
  <c r="L26" i="7" a="1"/>
  <c r="N7" i="7" a="1"/>
  <c r="N15" i="7" a="1"/>
  <c r="N23" i="7" a="1"/>
  <c r="N6" i="7" a="1"/>
  <c r="N12" i="7" a="1"/>
  <c r="N20" i="7" a="1"/>
  <c r="N28" i="7" a="1"/>
  <c r="N9" i="7" a="1"/>
  <c r="N17" i="7" a="1"/>
  <c r="N4" i="7" a="1"/>
  <c r="N22" i="7" a="1"/>
  <c r="N30" i="7" a="1"/>
  <c r="L42" i="7" a="1"/>
  <c r="R37" i="7" a="1"/>
  <c r="P37" i="7" a="1"/>
  <c r="N37" i="7" a="1"/>
  <c r="L34" i="7" a="1"/>
  <c r="R33" i="7" a="1"/>
  <c r="N33" i="7" a="1"/>
  <c r="R17" i="7" a="1"/>
  <c r="R25" i="7" a="1"/>
  <c r="R14" i="7" a="1"/>
  <c r="R30" i="7" a="1"/>
  <c r="P17" i="7" a="1"/>
  <c r="P25" i="7" a="1"/>
  <c r="P14" i="7" a="1"/>
  <c r="P30" i="7" a="1"/>
  <c r="L17" i="7" a="1"/>
  <c r="L25" i="7" a="1"/>
  <c r="L14" i="7" a="1"/>
  <c r="L30" i="7" a="1"/>
  <c r="N19" i="7" a="1"/>
  <c r="N27" i="7" a="1"/>
  <c r="N16" i="7" a="1"/>
  <c r="N5" i="7" a="1"/>
  <c r="L35" i="7" a="1"/>
  <c r="N39" i="7" a="1"/>
  <c r="R38" i="7" a="1"/>
  <c r="P38" i="7" a="1"/>
  <c r="P42" i="7" a="1"/>
  <c r="L31" i="7" a="1"/>
  <c r="R34" i="7" a="1"/>
  <c r="R3" i="7" a="1"/>
  <c r="R19" i="7" a="1"/>
  <c r="R27" i="7" a="1"/>
  <c r="R16" i="7" a="1"/>
  <c r="P3" i="7" a="1"/>
  <c r="P11" i="7" a="1"/>
  <c r="P27" i="7" a="1"/>
  <c r="P16" i="7" a="1"/>
  <c r="P24" i="7" a="1"/>
  <c r="L11" i="7" a="1"/>
  <c r="L27" i="7" a="1"/>
  <c r="L16" i="7" a="1"/>
  <c r="N3" i="7" a="1"/>
  <c r="N13" i="7" a="1"/>
  <c r="N29" i="7" a="1"/>
  <c r="N18" i="7" a="1"/>
  <c r="N26" i="7" a="1"/>
  <c r="L37" i="7" a="1"/>
  <c r="L41" i="7" a="1"/>
  <c r="R36" i="7" a="1"/>
  <c r="R40" i="7" a="1"/>
  <c r="P36" i="7" a="1"/>
  <c r="P40" i="7" a="1"/>
  <c r="N36" i="7" a="1"/>
  <c r="N41" i="7" a="1"/>
  <c r="L33" i="7" a="1"/>
  <c r="R32" i="7" a="1"/>
  <c r="P32" i="7" a="1"/>
  <c r="N32" i="7" a="1"/>
  <c r="R7" i="7" a="1"/>
  <c r="R15" i="7" a="1"/>
  <c r="R23" i="7" a="1"/>
  <c r="R4" i="7" a="1"/>
  <c r="R12" i="7" a="1"/>
  <c r="R20" i="7" a="1"/>
  <c r="R28" i="7" a="1"/>
  <c r="P7" i="7" a="1"/>
  <c r="P15" i="7" a="1"/>
  <c r="P23" i="7" a="1"/>
  <c r="P4" i="7" a="1"/>
  <c r="P12" i="7" a="1"/>
  <c r="P20" i="7" a="1"/>
  <c r="P28" i="7" a="1"/>
  <c r="L7" i="7" a="1"/>
  <c r="L15" i="7" a="1"/>
  <c r="L23" i="7" a="1"/>
  <c r="L4" i="7" a="1"/>
  <c r="L12" i="7" a="1"/>
  <c r="L20" i="7" a="1"/>
  <c r="L28" i="7" a="1"/>
  <c r="N25" i="7" a="1"/>
  <c r="N14" i="7" a="1"/>
  <c r="L38" i="7" a="1"/>
  <c r="R41" i="7" a="1"/>
  <c r="P41" i="7" a="1"/>
  <c r="N42" i="7" a="1"/>
  <c r="P33" i="7" a="1"/>
  <c r="R9" i="7" a="1"/>
  <c r="R6" i="7" a="1"/>
  <c r="R22" i="7" a="1"/>
  <c r="P9" i="7" a="1"/>
  <c r="P6" i="7" a="1"/>
  <c r="P22" i="7" a="1"/>
  <c r="L9" i="7" a="1"/>
  <c r="L6" i="7" a="1"/>
  <c r="L22" i="7" a="1"/>
  <c r="N11" i="7" a="1"/>
  <c r="N8" i="7" a="1"/>
  <c r="N24" i="7" a="1"/>
  <c r="L39" i="7" a="1"/>
  <c r="R42" i="7" a="1"/>
  <c r="N38" i="7" a="1"/>
  <c r="N34" i="7" a="1"/>
  <c r="P34" i="7" a="1"/>
  <c r="R11" i="7" a="1"/>
  <c r="R8" i="7" a="1"/>
  <c r="R24" i="7" a="1"/>
  <c r="P19" i="7" a="1"/>
  <c r="P8" i="7" a="1"/>
  <c r="L3" i="7" a="1"/>
  <c r="L19" i="7" a="1"/>
  <c r="L8" i="7" a="1"/>
  <c r="L24" i="7" a="1"/>
  <c r="N21" i="7" a="1"/>
  <c r="N10" i="7" a="1"/>
  <c r="N55" i="11" l="1"/>
  <c r="N51" i="11"/>
  <c r="N48" i="11"/>
  <c r="N52" i="11"/>
  <c r="C4" i="11"/>
  <c r="F4" i="11"/>
  <c r="G4" i="11" s="1" a="1"/>
  <c r="G4" i="11" s="1"/>
  <c r="F12" i="11"/>
  <c r="G12" i="11" s="1" a="1"/>
  <c r="G12" i="11" s="1"/>
  <c r="H26" i="4"/>
  <c r="H26" i="11"/>
  <c r="H22" i="4"/>
  <c r="H22" i="11"/>
  <c r="H18" i="4"/>
  <c r="H18" i="11"/>
  <c r="H14" i="4"/>
  <c r="H14" i="11"/>
  <c r="H10" i="4"/>
  <c r="H10" i="11"/>
  <c r="H6" i="4"/>
  <c r="H6" i="11"/>
  <c r="D2" i="11"/>
  <c r="K2" i="11"/>
  <c r="C3" i="11"/>
  <c r="J3" i="11"/>
  <c r="C6" i="11"/>
  <c r="J6" i="11"/>
  <c r="F7" i="11"/>
  <c r="G7" i="11" s="1" a="1"/>
  <c r="G7" i="11" s="1"/>
  <c r="H8" i="11"/>
  <c r="D9" i="11"/>
  <c r="K9" i="11"/>
  <c r="I11" i="11"/>
  <c r="C14" i="11"/>
  <c r="J14" i="11"/>
  <c r="F15" i="11"/>
  <c r="G15" i="11" s="1" a="1"/>
  <c r="G15" i="11" s="1"/>
  <c r="D11" i="4"/>
  <c r="D11" i="11"/>
  <c r="J25" i="4"/>
  <c r="J25" i="11"/>
  <c r="J21" i="4"/>
  <c r="J21" i="11"/>
  <c r="J17" i="4"/>
  <c r="J17" i="11"/>
  <c r="J13" i="4"/>
  <c r="J13" i="11"/>
  <c r="J9" i="4"/>
  <c r="J9" i="11"/>
  <c r="J5" i="4"/>
  <c r="J5" i="11"/>
  <c r="I26" i="4"/>
  <c r="I26" i="11"/>
  <c r="I22" i="4"/>
  <c r="I22" i="11"/>
  <c r="I18" i="4"/>
  <c r="I18" i="11"/>
  <c r="I14" i="4"/>
  <c r="I14" i="11"/>
  <c r="I10" i="4"/>
  <c r="I10" i="11"/>
  <c r="I6" i="4"/>
  <c r="I6" i="11"/>
  <c r="F26" i="4"/>
  <c r="G26" i="4" s="1" a="1"/>
  <c r="G26" i="4" s="1"/>
  <c r="F26" i="11"/>
  <c r="G26" i="11" s="1" a="1"/>
  <c r="G26" i="11" s="1"/>
  <c r="F22" i="4"/>
  <c r="G22" i="4" s="1" a="1"/>
  <c r="G22" i="4" s="1"/>
  <c r="F22" i="11"/>
  <c r="G22" i="11" s="1" a="1"/>
  <c r="G22" i="11" s="1"/>
  <c r="F18" i="4"/>
  <c r="G18" i="4" s="1" a="1"/>
  <c r="G18" i="4" s="1"/>
  <c r="F18" i="11"/>
  <c r="G18" i="11" s="1" a="1"/>
  <c r="G18" i="11" s="1"/>
  <c r="F14" i="4"/>
  <c r="G14" i="4" s="1" a="1"/>
  <c r="G14" i="4" s="1"/>
  <c r="F14" i="11"/>
  <c r="G14" i="11" s="1" a="1"/>
  <c r="G14" i="11" s="1"/>
  <c r="F10" i="4"/>
  <c r="G10" i="4" s="1" a="1"/>
  <c r="G10" i="4" s="1"/>
  <c r="F10" i="11"/>
  <c r="G10" i="11" s="1" a="1"/>
  <c r="G10" i="11" s="1"/>
  <c r="F6" i="4"/>
  <c r="G6" i="4" s="1" a="1"/>
  <c r="G6" i="4" s="1"/>
  <c r="F6" i="11"/>
  <c r="G6" i="11" s="1" a="1"/>
  <c r="G6" i="11" s="1"/>
  <c r="H2" i="11"/>
  <c r="D3" i="11"/>
  <c r="K3" i="11"/>
  <c r="H5" i="11"/>
  <c r="D6" i="11"/>
  <c r="K6" i="11"/>
  <c r="I8" i="11"/>
  <c r="C11" i="11"/>
  <c r="J11" i="11"/>
  <c r="H13" i="11"/>
  <c r="D14" i="11"/>
  <c r="K14" i="11"/>
  <c r="D23" i="4"/>
  <c r="D23" i="11"/>
  <c r="D19" i="4"/>
  <c r="D19" i="11"/>
  <c r="D12" i="4"/>
  <c r="D12" i="11"/>
  <c r="D8" i="4"/>
  <c r="D8" i="11"/>
  <c r="K7" i="4"/>
  <c r="E5" i="5" s="1"/>
  <c r="K7" i="11"/>
  <c r="K11" i="4"/>
  <c r="C8" i="5" s="1"/>
  <c r="K11" i="11"/>
  <c r="K15" i="4"/>
  <c r="E10" i="5" s="1"/>
  <c r="G10" i="5" s="1"/>
  <c r="K15" i="11"/>
  <c r="K19" i="4"/>
  <c r="E13" i="5" s="1"/>
  <c r="K19" i="11"/>
  <c r="K23" i="4"/>
  <c r="C16" i="5" s="1"/>
  <c r="K23" i="11"/>
  <c r="K27" i="4"/>
  <c r="E20" i="5" s="1"/>
  <c r="K27" i="11"/>
  <c r="J28" i="4"/>
  <c r="J28" i="11"/>
  <c r="J24" i="4"/>
  <c r="J24" i="11"/>
  <c r="J20" i="4"/>
  <c r="J20" i="11"/>
  <c r="J16" i="4"/>
  <c r="J16" i="11"/>
  <c r="J12" i="4"/>
  <c r="J12" i="11"/>
  <c r="J8" i="4"/>
  <c r="J8" i="11"/>
  <c r="J4" i="4"/>
  <c r="J4" i="11"/>
  <c r="I25" i="4"/>
  <c r="I25" i="11"/>
  <c r="I21" i="4"/>
  <c r="I21" i="11"/>
  <c r="I17" i="4"/>
  <c r="I17" i="11"/>
  <c r="I13" i="4"/>
  <c r="I13" i="11"/>
  <c r="I9" i="4"/>
  <c r="I9" i="11"/>
  <c r="I5" i="4"/>
  <c r="I5" i="11"/>
  <c r="C25" i="4"/>
  <c r="C25" i="11"/>
  <c r="C21" i="4"/>
  <c r="B14" i="5" s="1"/>
  <c r="C21" i="11"/>
  <c r="C17" i="4"/>
  <c r="C17" i="11"/>
  <c r="C13" i="4"/>
  <c r="C13" i="11"/>
  <c r="C9" i="4"/>
  <c r="B6" i="5" s="1"/>
  <c r="C9" i="11"/>
  <c r="C5" i="4"/>
  <c r="C5" i="11"/>
  <c r="F29" i="4"/>
  <c r="G29" i="4" s="1" a="1"/>
  <c r="G29" i="4" s="1"/>
  <c r="F29" i="11"/>
  <c r="G29" i="11" s="1" a="1"/>
  <c r="G29" i="11" s="1"/>
  <c r="F25" i="4"/>
  <c r="G25" i="4" s="1" a="1"/>
  <c r="G25" i="4" s="1"/>
  <c r="F25" i="11"/>
  <c r="G25" i="11" s="1" a="1"/>
  <c r="G25" i="11" s="1"/>
  <c r="F21" i="4"/>
  <c r="G21" i="4" s="1" a="1"/>
  <c r="G21" i="4" s="1"/>
  <c r="F21" i="11"/>
  <c r="G21" i="11" s="1" a="1"/>
  <c r="G21" i="11" s="1"/>
  <c r="F17" i="4"/>
  <c r="G17" i="4" s="1" a="1"/>
  <c r="G17" i="4" s="1"/>
  <c r="F17" i="11"/>
  <c r="G17" i="11" s="1" a="1"/>
  <c r="G17" i="11" s="1"/>
  <c r="F13" i="4"/>
  <c r="G13" i="4" s="1" a="1"/>
  <c r="G13" i="4" s="1"/>
  <c r="F13" i="11"/>
  <c r="G13" i="11" s="1" a="1"/>
  <c r="G13" i="11" s="1"/>
  <c r="F9" i="4"/>
  <c r="G9" i="4" s="1" a="1"/>
  <c r="G9" i="4" s="1"/>
  <c r="F9" i="11"/>
  <c r="G9" i="11" s="1" a="1"/>
  <c r="G9" i="11" s="1"/>
  <c r="F5" i="4"/>
  <c r="G5" i="4" s="1" a="1"/>
  <c r="G5" i="4" s="1"/>
  <c r="F5" i="11"/>
  <c r="G5" i="11" s="1" a="1"/>
  <c r="G5" i="11" s="1"/>
  <c r="F2" i="11"/>
  <c r="G2" i="11" s="1" a="1"/>
  <c r="G2" i="11" s="1"/>
  <c r="I2" i="11"/>
  <c r="H3" i="11"/>
  <c r="D4" i="11"/>
  <c r="H4" i="11"/>
  <c r="D5" i="11"/>
  <c r="K5" i="11"/>
  <c r="I7" i="11"/>
  <c r="C10" i="11"/>
  <c r="J10" i="11"/>
  <c r="F11" i="11"/>
  <c r="G11" i="11" s="1" a="1"/>
  <c r="G11" i="11" s="1"/>
  <c r="H12" i="11"/>
  <c r="D13" i="11"/>
  <c r="K13" i="11"/>
  <c r="I15" i="11"/>
  <c r="D27" i="4"/>
  <c r="D27" i="11"/>
  <c r="D24" i="4"/>
  <c r="D24" i="11"/>
  <c r="D20" i="4"/>
  <c r="D20" i="11"/>
  <c r="D16" i="4"/>
  <c r="D16" i="11"/>
  <c r="D15" i="4"/>
  <c r="D15" i="11"/>
  <c r="D7" i="4"/>
  <c r="D7" i="11"/>
  <c r="K4" i="4"/>
  <c r="E3" i="5" s="1"/>
  <c r="K4" i="11"/>
  <c r="K8" i="4"/>
  <c r="C6" i="5" s="1"/>
  <c r="G6" i="5" s="1"/>
  <c r="K8" i="11"/>
  <c r="K12" i="4"/>
  <c r="E8" i="5" s="1"/>
  <c r="K12" i="11"/>
  <c r="K16" i="4"/>
  <c r="E11" i="5" s="1"/>
  <c r="K16" i="11"/>
  <c r="K20" i="4"/>
  <c r="C14" i="5" s="1"/>
  <c r="K20" i="11"/>
  <c r="K24" i="4"/>
  <c r="E16" i="5" s="1"/>
  <c r="K24" i="11"/>
  <c r="H27" i="4"/>
  <c r="H27" i="11"/>
  <c r="H23" i="4"/>
  <c r="H23" i="11"/>
  <c r="H19" i="4"/>
  <c r="H19" i="11"/>
  <c r="H15" i="4"/>
  <c r="H15" i="11"/>
  <c r="H11" i="4"/>
  <c r="H11" i="11"/>
  <c r="H7" i="4"/>
  <c r="H7" i="11"/>
  <c r="C28" i="4"/>
  <c r="B21" i="5" s="1"/>
  <c r="C28" i="11"/>
  <c r="C24" i="4"/>
  <c r="B16" i="5" s="1"/>
  <c r="C24" i="11"/>
  <c r="C20" i="4"/>
  <c r="C20" i="11"/>
  <c r="C16" i="4"/>
  <c r="C16" i="11"/>
  <c r="C12" i="4"/>
  <c r="B8" i="5" s="1"/>
  <c r="C12" i="11"/>
  <c r="C8" i="4"/>
  <c r="C8" i="11"/>
  <c r="C2" i="11"/>
  <c r="J2" i="11"/>
  <c r="F3" i="11"/>
  <c r="G3" i="11" s="1" a="1"/>
  <c r="G3" i="11" s="1"/>
  <c r="I3" i="11"/>
  <c r="I4" i="11"/>
  <c r="C7" i="11"/>
  <c r="J7" i="11"/>
  <c r="F8" i="11"/>
  <c r="G8" i="11" s="1" a="1"/>
  <c r="G8" i="11" s="1"/>
  <c r="H9" i="11"/>
  <c r="D10" i="11"/>
  <c r="K10" i="11"/>
  <c r="I12" i="11"/>
  <c r="C15" i="11"/>
  <c r="J15" i="11"/>
  <c r="D49" i="4"/>
  <c r="D45" i="4"/>
  <c r="E49" i="4"/>
  <c r="J56" i="7"/>
  <c r="B55" i="4" s="1"/>
  <c r="J55" i="7"/>
  <c r="B54" i="4" s="1"/>
  <c r="J54" i="7"/>
  <c r="J52" i="7"/>
  <c r="J51" i="7"/>
  <c r="J50" i="7"/>
  <c r="I54" i="4"/>
  <c r="J47" i="7"/>
  <c r="J46" i="7"/>
  <c r="J53" i="7"/>
  <c r="B52" i="4" s="1"/>
  <c r="J49" i="7"/>
  <c r="K53" i="4"/>
  <c r="G4" i="5"/>
  <c r="G2" i="5"/>
  <c r="K49" i="4"/>
  <c r="I48" i="4"/>
  <c r="B49" i="4"/>
  <c r="B45" i="4"/>
  <c r="B47" i="4"/>
  <c r="B50" i="4"/>
  <c r="B48" i="4"/>
  <c r="J45" i="7"/>
  <c r="B44" i="4" s="1"/>
  <c r="C5" i="5"/>
  <c r="C11" i="5"/>
  <c r="C3" i="5"/>
  <c r="B5" i="5"/>
  <c r="B11" i="5"/>
  <c r="B3" i="5"/>
  <c r="D32" i="4"/>
  <c r="D35" i="4"/>
  <c r="D38" i="4"/>
  <c r="D41" i="4"/>
  <c r="D29" i="4"/>
  <c r="D28" i="4"/>
  <c r="D26" i="4"/>
  <c r="D25" i="4"/>
  <c r="D22" i="4"/>
  <c r="D21" i="4"/>
  <c r="D18" i="4"/>
  <c r="D17" i="4"/>
  <c r="K18" i="4"/>
  <c r="K22" i="4"/>
  <c r="K26" i="4"/>
  <c r="C20" i="5" s="1"/>
  <c r="J29" i="4"/>
  <c r="H29" i="4"/>
  <c r="H25" i="4"/>
  <c r="H21" i="4"/>
  <c r="H17" i="4"/>
  <c r="I33" i="4"/>
  <c r="E33" i="4"/>
  <c r="H32" i="4"/>
  <c r="I31" i="4"/>
  <c r="E31" i="4"/>
  <c r="H30" i="4"/>
  <c r="I41" i="4"/>
  <c r="E41" i="4"/>
  <c r="H40" i="4"/>
  <c r="I39" i="4"/>
  <c r="E39" i="4"/>
  <c r="H38" i="4"/>
  <c r="I37" i="4"/>
  <c r="E37" i="4"/>
  <c r="H36" i="4"/>
  <c r="I35" i="4"/>
  <c r="E35" i="4"/>
  <c r="H34" i="4"/>
  <c r="C40" i="4"/>
  <c r="C36" i="4"/>
  <c r="C32" i="4"/>
  <c r="F41" i="4"/>
  <c r="G41" i="4" s="1" a="1"/>
  <c r="G41" i="4" s="1"/>
  <c r="F37" i="4"/>
  <c r="G37" i="4" s="1" a="1"/>
  <c r="G37" i="4" s="1"/>
  <c r="F33" i="4"/>
  <c r="G33" i="4" s="1" a="1"/>
  <c r="G33" i="4" s="1"/>
  <c r="F40" i="4"/>
  <c r="G40" i="4" s="1" a="1"/>
  <c r="G40" i="4" s="1"/>
  <c r="F36" i="4"/>
  <c r="G36" i="4" s="1" a="1"/>
  <c r="G36" i="4" s="1"/>
  <c r="F32" i="4"/>
  <c r="G32" i="4" s="1" a="1"/>
  <c r="G32" i="4" s="1"/>
  <c r="F28" i="4"/>
  <c r="G28" i="4" s="1" a="1"/>
  <c r="G28" i="4" s="1"/>
  <c r="F24" i="4"/>
  <c r="G24" i="4" s="1" a="1"/>
  <c r="G24" i="4" s="1"/>
  <c r="F20" i="4"/>
  <c r="G20" i="4" s="1" a="1"/>
  <c r="G20" i="4" s="1"/>
  <c r="F16" i="4"/>
  <c r="G16" i="4" s="1" a="1"/>
  <c r="G16" i="4" s="1"/>
  <c r="D30" i="4"/>
  <c r="D33" i="4"/>
  <c r="D36" i="4"/>
  <c r="D40" i="4"/>
  <c r="H24" i="4"/>
  <c r="I29" i="4"/>
  <c r="K33" i="4"/>
  <c r="J32" i="4"/>
  <c r="K41" i="4"/>
  <c r="E32" i="5" s="1"/>
  <c r="J40" i="4"/>
  <c r="K39" i="4"/>
  <c r="J38" i="4"/>
  <c r="J36" i="4"/>
  <c r="K35" i="4"/>
  <c r="E28" i="5" s="1"/>
  <c r="C39" i="4"/>
  <c r="C35" i="4"/>
  <c r="C31" i="4"/>
  <c r="C27" i="4"/>
  <c r="C23" i="4"/>
  <c r="C19" i="4"/>
  <c r="K28" i="4"/>
  <c r="C21" i="5" s="1"/>
  <c r="J27" i="4"/>
  <c r="J23" i="4"/>
  <c r="J19" i="4"/>
  <c r="I28" i="4"/>
  <c r="I24" i="4"/>
  <c r="I20" i="4"/>
  <c r="I16" i="4"/>
  <c r="H33" i="4"/>
  <c r="I32" i="4"/>
  <c r="E32" i="4"/>
  <c r="H31" i="4"/>
  <c r="I30" i="4"/>
  <c r="E30" i="4"/>
  <c r="H41" i="4"/>
  <c r="I40" i="4"/>
  <c r="E40" i="4"/>
  <c r="H39" i="4"/>
  <c r="I38" i="4"/>
  <c r="E38" i="4"/>
  <c r="H37" i="4"/>
  <c r="I36" i="4"/>
  <c r="E36" i="4"/>
  <c r="H35" i="4"/>
  <c r="I34" i="4"/>
  <c r="E34" i="4"/>
  <c r="C38" i="4"/>
  <c r="C34" i="4"/>
  <c r="C30" i="4"/>
  <c r="C26" i="4"/>
  <c r="B20" i="5" s="1"/>
  <c r="C22" i="4"/>
  <c r="C18" i="4"/>
  <c r="F39" i="4"/>
  <c r="G39" i="4" s="1" a="1"/>
  <c r="G39" i="4" s="1"/>
  <c r="F35" i="4"/>
  <c r="G35" i="4" s="1" a="1"/>
  <c r="G35" i="4" s="1"/>
  <c r="F31" i="4"/>
  <c r="G31" i="4" s="1" a="1"/>
  <c r="G31" i="4" s="1"/>
  <c r="F27" i="4"/>
  <c r="G27" i="4" s="1" a="1"/>
  <c r="G27" i="4" s="1"/>
  <c r="F23" i="4"/>
  <c r="G23" i="4" s="1" a="1"/>
  <c r="G23" i="4" s="1"/>
  <c r="F19" i="4"/>
  <c r="G19" i="4" s="1" a="1"/>
  <c r="G19" i="4" s="1"/>
  <c r="D31" i="4"/>
  <c r="D34" i="4"/>
  <c r="D37" i="4"/>
  <c r="D39" i="4"/>
  <c r="H28" i="4"/>
  <c r="H20" i="4"/>
  <c r="H16" i="4"/>
  <c r="K31" i="4"/>
  <c r="E25" i="5" s="1"/>
  <c r="J30" i="4"/>
  <c r="K37" i="4"/>
  <c r="E29" i="5" s="1"/>
  <c r="J34" i="4"/>
  <c r="K17" i="4"/>
  <c r="K21" i="4"/>
  <c r="K25" i="4"/>
  <c r="K29" i="4"/>
  <c r="E21" i="5" s="1"/>
  <c r="J26" i="4"/>
  <c r="J22" i="4"/>
  <c r="J18" i="4"/>
  <c r="I27" i="4"/>
  <c r="I23" i="4"/>
  <c r="I19" i="4"/>
  <c r="J33" i="4"/>
  <c r="K32" i="4"/>
  <c r="E26" i="5" s="1"/>
  <c r="J31" i="4"/>
  <c r="K30" i="4"/>
  <c r="J41" i="4"/>
  <c r="K40" i="4"/>
  <c r="E31" i="5" s="1"/>
  <c r="J39" i="4"/>
  <c r="K38" i="4"/>
  <c r="E30" i="5" s="1"/>
  <c r="J37" i="4"/>
  <c r="K36" i="4"/>
  <c r="J35" i="4"/>
  <c r="K34" i="4"/>
  <c r="E27" i="5" s="1"/>
  <c r="C41" i="4"/>
  <c r="C37" i="4"/>
  <c r="C33" i="4"/>
  <c r="C29" i="4"/>
  <c r="F38" i="4"/>
  <c r="G38" i="4" s="1" a="1"/>
  <c r="G38" i="4" s="1"/>
  <c r="F34" i="4"/>
  <c r="G34" i="4" s="1" a="1"/>
  <c r="G34" i="4" s="1"/>
  <c r="F30" i="4"/>
  <c r="G30" i="4" s="1" a="1"/>
  <c r="G30" i="4" s="1"/>
  <c r="J42" i="7"/>
  <c r="B41" i="11" s="1"/>
  <c r="M41" i="11" s="1"/>
  <c r="J38" i="7"/>
  <c r="J34" i="7"/>
  <c r="B33" i="11" s="1"/>
  <c r="M33" i="11" s="1"/>
  <c r="J30" i="7"/>
  <c r="B29" i="11" s="1"/>
  <c r="M29" i="11" s="1"/>
  <c r="J26" i="7"/>
  <c r="B25" i="11" s="1"/>
  <c r="M25" i="11" s="1"/>
  <c r="J22" i="7"/>
  <c r="J18" i="7"/>
  <c r="B17" i="11" s="1"/>
  <c r="M17" i="11" s="1"/>
  <c r="J14" i="7"/>
  <c r="B13" i="11" s="1"/>
  <c r="M13" i="11" s="1"/>
  <c r="J10" i="7"/>
  <c r="J6" i="7"/>
  <c r="B5" i="11" s="1"/>
  <c r="M5" i="11" s="1"/>
  <c r="J41" i="7"/>
  <c r="B40" i="11" s="1"/>
  <c r="M40" i="11" s="1"/>
  <c r="J37" i="7"/>
  <c r="B36" i="11" s="1"/>
  <c r="M36" i="11" s="1"/>
  <c r="J33" i="7"/>
  <c r="B32" i="11" s="1"/>
  <c r="M32" i="11" s="1"/>
  <c r="J29" i="7"/>
  <c r="J25" i="7"/>
  <c r="B24" i="11" s="1"/>
  <c r="M24" i="11" s="1"/>
  <c r="J21" i="7"/>
  <c r="B20" i="11" s="1"/>
  <c r="M20" i="11" s="1"/>
  <c r="J17" i="7"/>
  <c r="B16" i="11" s="1"/>
  <c r="M16" i="11" s="1"/>
  <c r="J13" i="7"/>
  <c r="J9" i="7"/>
  <c r="B8" i="11" s="1"/>
  <c r="M8" i="11" s="1"/>
  <c r="J5" i="7"/>
  <c r="B4" i="11" s="1"/>
  <c r="M4" i="11" s="1"/>
  <c r="J40" i="7"/>
  <c r="J36" i="7"/>
  <c r="J32" i="7"/>
  <c r="B31" i="11" s="1"/>
  <c r="M31" i="11" s="1"/>
  <c r="J28" i="7"/>
  <c r="B27" i="11" s="1"/>
  <c r="M27" i="11" s="1"/>
  <c r="J24" i="7"/>
  <c r="J20" i="7"/>
  <c r="B19" i="11" s="1"/>
  <c r="M19" i="11" s="1"/>
  <c r="J16" i="7"/>
  <c r="B15" i="11" s="1"/>
  <c r="M15" i="11" s="1"/>
  <c r="J12" i="7"/>
  <c r="B11" i="11" s="1"/>
  <c r="M11" i="11" s="1"/>
  <c r="J8" i="7"/>
  <c r="B7" i="11" s="1"/>
  <c r="M7" i="11" s="1"/>
  <c r="J4" i="7"/>
  <c r="B3" i="11" s="1"/>
  <c r="M3" i="11" s="1"/>
  <c r="J39" i="7"/>
  <c r="B38" i="11" s="1"/>
  <c r="M38" i="11" s="1"/>
  <c r="J35" i="7"/>
  <c r="B34" i="11" s="1"/>
  <c r="M34" i="11" s="1"/>
  <c r="J31" i="7"/>
  <c r="B30" i="11" s="1"/>
  <c r="M30" i="11" s="1"/>
  <c r="J27" i="7"/>
  <c r="J23" i="7"/>
  <c r="B22" i="11" s="1"/>
  <c r="M22" i="11" s="1"/>
  <c r="J19" i="7"/>
  <c r="B18" i="11" s="1"/>
  <c r="M18" i="11" s="1"/>
  <c r="J15" i="7"/>
  <c r="B14" i="11" s="1"/>
  <c r="M14" i="11" s="1"/>
  <c r="J11" i="7"/>
  <c r="B10" i="11" s="1"/>
  <c r="M10" i="11" s="1"/>
  <c r="J7" i="7"/>
  <c r="B6" i="11" s="1"/>
  <c r="M6" i="11" s="1"/>
  <c r="J3" i="7"/>
  <c r="B41" i="4"/>
  <c r="N42" i="7"/>
  <c r="N41" i="7"/>
  <c r="N40" i="7"/>
  <c r="N38" i="7"/>
  <c r="N37" i="7"/>
  <c r="N36" i="7"/>
  <c r="N35" i="7"/>
  <c r="P42" i="7"/>
  <c r="P41" i="7"/>
  <c r="P40" i="7"/>
  <c r="P39" i="7"/>
  <c r="P38" i="7"/>
  <c r="P37" i="7"/>
  <c r="P36" i="7"/>
  <c r="P35" i="7"/>
  <c r="R42" i="7"/>
  <c r="R41" i="7"/>
  <c r="R40" i="7"/>
  <c r="R39" i="7"/>
  <c r="R38" i="7"/>
  <c r="R37" i="7"/>
  <c r="R36" i="7"/>
  <c r="R35" i="7"/>
  <c r="N39" i="7"/>
  <c r="L42" i="7"/>
  <c r="L41" i="7"/>
  <c r="L40" i="7"/>
  <c r="L39" i="7"/>
  <c r="L38" i="7"/>
  <c r="L37" i="7"/>
  <c r="L36" i="7"/>
  <c r="L35" i="7"/>
  <c r="N33" i="7"/>
  <c r="N32" i="7"/>
  <c r="N31" i="7"/>
  <c r="P34" i="7"/>
  <c r="P33" i="7"/>
  <c r="P32" i="7"/>
  <c r="P31" i="7"/>
  <c r="R34" i="7"/>
  <c r="R33" i="7"/>
  <c r="R32" i="7"/>
  <c r="R31" i="7"/>
  <c r="N34" i="7"/>
  <c r="L34" i="7"/>
  <c r="L33" i="7"/>
  <c r="L32" i="7"/>
  <c r="S32" i="7" s="1"/>
  <c r="L31" i="7"/>
  <c r="E29" i="7"/>
  <c r="E28" i="11" s="1"/>
  <c r="E25" i="7"/>
  <c r="E24" i="11" s="1"/>
  <c r="E21" i="7"/>
  <c r="E20" i="11" s="1"/>
  <c r="E17" i="7"/>
  <c r="E16" i="11" s="1"/>
  <c r="E13" i="7"/>
  <c r="E12" i="11" s="1"/>
  <c r="E9" i="7"/>
  <c r="E8" i="11" s="1"/>
  <c r="E5" i="7"/>
  <c r="E4" i="11" s="1"/>
  <c r="E28" i="7"/>
  <c r="E27" i="11" s="1"/>
  <c r="E24" i="7"/>
  <c r="E23" i="11" s="1"/>
  <c r="E20" i="7"/>
  <c r="E19" i="11" s="1"/>
  <c r="E16" i="7"/>
  <c r="E15" i="11" s="1"/>
  <c r="E12" i="7"/>
  <c r="E11" i="11" s="1"/>
  <c r="E8" i="7"/>
  <c r="E7" i="11" s="1"/>
  <c r="E4" i="7"/>
  <c r="E3" i="11" s="1"/>
  <c r="E27" i="7"/>
  <c r="E26" i="11" s="1"/>
  <c r="E23" i="7"/>
  <c r="E22" i="11" s="1"/>
  <c r="E19" i="7"/>
  <c r="E18" i="11" s="1"/>
  <c r="E15" i="7"/>
  <c r="E14" i="11" s="1"/>
  <c r="E11" i="7"/>
  <c r="E10" i="11" s="1"/>
  <c r="E7" i="7"/>
  <c r="E6" i="11" s="1"/>
  <c r="E3" i="7"/>
  <c r="E2" i="11" s="1"/>
  <c r="E30" i="7"/>
  <c r="E29" i="11" s="1"/>
  <c r="E26" i="7"/>
  <c r="E25" i="11" s="1"/>
  <c r="E22" i="7"/>
  <c r="E21" i="11" s="1"/>
  <c r="E18" i="7"/>
  <c r="E17" i="11" s="1"/>
  <c r="E14" i="7"/>
  <c r="E13" i="11" s="1"/>
  <c r="E10" i="7"/>
  <c r="E9" i="11" s="1"/>
  <c r="E6" i="7"/>
  <c r="E5" i="11" s="1"/>
  <c r="R30" i="7"/>
  <c r="R28" i="7"/>
  <c r="R26" i="7"/>
  <c r="R24" i="7"/>
  <c r="R22" i="7"/>
  <c r="R20" i="7"/>
  <c r="R18" i="7"/>
  <c r="R16" i="7"/>
  <c r="R14" i="7"/>
  <c r="R12" i="7"/>
  <c r="R10" i="7"/>
  <c r="R8" i="7"/>
  <c r="R6" i="7"/>
  <c r="R4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R3" i="7"/>
  <c r="P30" i="7"/>
  <c r="P28" i="7"/>
  <c r="P26" i="7"/>
  <c r="P24" i="7"/>
  <c r="P22" i="7"/>
  <c r="P20" i="7"/>
  <c r="P18" i="7"/>
  <c r="P16" i="7"/>
  <c r="P14" i="7"/>
  <c r="P12" i="7"/>
  <c r="P10" i="7"/>
  <c r="P8" i="7"/>
  <c r="P6" i="7"/>
  <c r="P4" i="7"/>
  <c r="P29" i="7"/>
  <c r="P27" i="7"/>
  <c r="P25" i="7"/>
  <c r="P23" i="7"/>
  <c r="P21" i="7"/>
  <c r="P19" i="7"/>
  <c r="P17" i="7"/>
  <c r="P15" i="7"/>
  <c r="P13" i="7"/>
  <c r="P11" i="7"/>
  <c r="P9" i="7"/>
  <c r="P7" i="7"/>
  <c r="P5" i="7"/>
  <c r="P3" i="7"/>
  <c r="L30" i="7"/>
  <c r="L28" i="7"/>
  <c r="L26" i="7"/>
  <c r="L24" i="7"/>
  <c r="L22" i="7"/>
  <c r="L20" i="7"/>
  <c r="L18" i="7"/>
  <c r="L16" i="7"/>
  <c r="L14" i="7"/>
  <c r="L12" i="7"/>
  <c r="L10" i="7"/>
  <c r="L8" i="7"/>
  <c r="L6" i="7"/>
  <c r="L4" i="7"/>
  <c r="L29" i="7"/>
  <c r="L27" i="7"/>
  <c r="L25" i="7"/>
  <c r="L23" i="7"/>
  <c r="L21" i="7"/>
  <c r="L19" i="7"/>
  <c r="L17" i="7"/>
  <c r="L15" i="7"/>
  <c r="L13" i="7"/>
  <c r="L11" i="7"/>
  <c r="L9" i="7"/>
  <c r="L7" i="7"/>
  <c r="L5" i="7"/>
  <c r="L3" i="7"/>
  <c r="N5" i="7"/>
  <c r="N30" i="7"/>
  <c r="N28" i="7"/>
  <c r="N26" i="7"/>
  <c r="N24" i="7"/>
  <c r="N22" i="7"/>
  <c r="N20" i="7"/>
  <c r="N18" i="7"/>
  <c r="N16" i="7"/>
  <c r="N14" i="7"/>
  <c r="N12" i="7"/>
  <c r="N10" i="7"/>
  <c r="N8" i="7"/>
  <c r="N4" i="7"/>
  <c r="N6" i="7"/>
  <c r="N29" i="7"/>
  <c r="N27" i="7"/>
  <c r="N25" i="7"/>
  <c r="N23" i="7"/>
  <c r="N21" i="7"/>
  <c r="N19" i="7"/>
  <c r="N17" i="7"/>
  <c r="N15" i="7"/>
  <c r="N13" i="7"/>
  <c r="N11" i="7"/>
  <c r="N9" i="7"/>
  <c r="N7" i="7"/>
  <c r="S7" i="7" s="1"/>
  <c r="N3" i="7"/>
  <c r="S40" i="7" l="1"/>
  <c r="S9" i="7"/>
  <c r="S17" i="7"/>
  <c r="S25" i="7"/>
  <c r="S22" i="7"/>
  <c r="S30" i="7"/>
  <c r="S34" i="7"/>
  <c r="S38" i="7"/>
  <c r="S42" i="7"/>
  <c r="S39" i="7"/>
  <c r="S11" i="7"/>
  <c r="S19" i="7"/>
  <c r="S27" i="7"/>
  <c r="S8" i="7"/>
  <c r="S16" i="7"/>
  <c r="S24" i="7"/>
  <c r="S31" i="7"/>
  <c r="N41" i="4"/>
  <c r="M41" i="4"/>
  <c r="S5" i="7"/>
  <c r="S21" i="7"/>
  <c r="S29" i="7"/>
  <c r="S10" i="7"/>
  <c r="S18" i="7"/>
  <c r="S26" i="7"/>
  <c r="S36" i="7"/>
  <c r="S35" i="7"/>
  <c r="S3" i="7"/>
  <c r="S6" i="7"/>
  <c r="S13" i="7"/>
  <c r="S15" i="7"/>
  <c r="S23" i="7"/>
  <c r="S4" i="7"/>
  <c r="S12" i="7"/>
  <c r="S20" i="7"/>
  <c r="S28" i="7"/>
  <c r="S33" i="7"/>
  <c r="S37" i="7"/>
  <c r="S41" i="7"/>
  <c r="S14" i="7"/>
  <c r="C9" i="5"/>
  <c r="G9" i="5" s="1"/>
  <c r="G20" i="5"/>
  <c r="B7" i="5"/>
  <c r="C15" i="5"/>
  <c r="G3" i="5"/>
  <c r="G8" i="5"/>
  <c r="B17" i="5"/>
  <c r="G16" i="5"/>
  <c r="B15" i="5"/>
  <c r="G5" i="5"/>
  <c r="C7" i="5"/>
  <c r="G7" i="5" s="1"/>
  <c r="B9" i="5"/>
  <c r="G11" i="5"/>
  <c r="C17" i="5"/>
  <c r="B39" i="4"/>
  <c r="B39" i="11"/>
  <c r="M39" i="11" s="1"/>
  <c r="B23" i="4"/>
  <c r="B23" i="11"/>
  <c r="M23" i="11" s="1"/>
  <c r="B9" i="4"/>
  <c r="B9" i="11"/>
  <c r="M9" i="11" s="1"/>
  <c r="B26" i="4"/>
  <c r="B26" i="11"/>
  <c r="M26" i="11" s="1"/>
  <c r="B35" i="4"/>
  <c r="B35" i="11"/>
  <c r="M35" i="11" s="1"/>
  <c r="B12" i="4"/>
  <c r="B12" i="11"/>
  <c r="M12" i="11" s="1"/>
  <c r="B28" i="4"/>
  <c r="B28" i="11"/>
  <c r="M28" i="11" s="1"/>
  <c r="B21" i="4"/>
  <c r="B21" i="11"/>
  <c r="M21" i="11" s="1"/>
  <c r="B37" i="4"/>
  <c r="B37" i="11"/>
  <c r="M37" i="11" s="1"/>
  <c r="B2" i="4"/>
  <c r="B2" i="11"/>
  <c r="M2" i="11" s="1"/>
  <c r="B51" i="4"/>
  <c r="B53" i="4"/>
  <c r="B46" i="4"/>
  <c r="F32" i="5"/>
  <c r="G21" i="5"/>
  <c r="C29" i="5"/>
  <c r="G29" i="5" s="1"/>
  <c r="C30" i="5"/>
  <c r="G30" i="5" s="1"/>
  <c r="C31" i="5"/>
  <c r="G31" i="5" s="1"/>
  <c r="C32" i="5"/>
  <c r="G32" i="5" s="1"/>
  <c r="C27" i="5"/>
  <c r="G27" i="5" s="1"/>
  <c r="C28" i="5"/>
  <c r="G28" i="5" s="1"/>
  <c r="C25" i="5"/>
  <c r="G25" i="5" s="1"/>
  <c r="C26" i="5"/>
  <c r="G26" i="5" s="1"/>
  <c r="B29" i="5"/>
  <c r="B30" i="5"/>
  <c r="B27" i="5"/>
  <c r="B28" i="5"/>
  <c r="B25" i="5"/>
  <c r="B26" i="5"/>
  <c r="B31" i="5"/>
  <c r="B32" i="5"/>
  <c r="E15" i="5"/>
  <c r="E12" i="5"/>
  <c r="E14" i="5"/>
  <c r="G14" i="5" s="1"/>
  <c r="E17" i="5"/>
  <c r="C12" i="5"/>
  <c r="C13" i="5"/>
  <c r="G13" i="5" s="1"/>
  <c r="B12" i="5"/>
  <c r="B13" i="5"/>
  <c r="B5" i="4"/>
  <c r="B22" i="4"/>
  <c r="E17" i="4"/>
  <c r="E7" i="4"/>
  <c r="E28" i="4"/>
  <c r="B6" i="4"/>
  <c r="B15" i="4"/>
  <c r="B24" i="4"/>
  <c r="E21" i="4"/>
  <c r="E22" i="4"/>
  <c r="E27" i="4"/>
  <c r="B33" i="4"/>
  <c r="B10" i="4"/>
  <c r="B3" i="4"/>
  <c r="E18" i="4"/>
  <c r="E12" i="4"/>
  <c r="B38" i="4"/>
  <c r="M38" i="4" s="1"/>
  <c r="B8" i="4"/>
  <c r="B40" i="4"/>
  <c r="M40" i="4" s="1"/>
  <c r="E5" i="4"/>
  <c r="E6" i="4"/>
  <c r="E11" i="4"/>
  <c r="E16" i="4"/>
  <c r="E9" i="4"/>
  <c r="E25" i="4"/>
  <c r="E10" i="4"/>
  <c r="E26" i="4"/>
  <c r="E15" i="4"/>
  <c r="E4" i="4"/>
  <c r="E20" i="4"/>
  <c r="B19" i="4"/>
  <c r="B14" i="4"/>
  <c r="B30" i="4"/>
  <c r="B7" i="4"/>
  <c r="B16" i="4"/>
  <c r="B32" i="4"/>
  <c r="M32" i="4" s="1"/>
  <c r="B25" i="4"/>
  <c r="E2" i="4"/>
  <c r="E23" i="4"/>
  <c r="B31" i="4"/>
  <c r="M31" i="4" s="1"/>
  <c r="B17" i="4"/>
  <c r="E13" i="4"/>
  <c r="E29" i="4"/>
  <c r="E14" i="4"/>
  <c r="E3" i="4"/>
  <c r="E19" i="4"/>
  <c r="E8" i="4"/>
  <c r="E24" i="4"/>
  <c r="B18" i="4"/>
  <c r="B34" i="4"/>
  <c r="M34" i="4" s="1"/>
  <c r="B11" i="4"/>
  <c r="B27" i="4"/>
  <c r="B4" i="4"/>
  <c r="B20" i="4"/>
  <c r="B36" i="4"/>
  <c r="B13" i="4"/>
  <c r="B29" i="4"/>
  <c r="N20" i="4" l="1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D3" i="5"/>
  <c r="N2" i="4"/>
  <c r="F8" i="5"/>
  <c r="N12" i="4"/>
  <c r="N40" i="4"/>
  <c r="G15" i="5"/>
  <c r="D20" i="5"/>
  <c r="D21" i="5"/>
  <c r="F28" i="5"/>
  <c r="F6" i="5"/>
  <c r="D2" i="5"/>
  <c r="D17" i="5"/>
  <c r="D16" i="5"/>
  <c r="F29" i="5"/>
  <c r="F14" i="5"/>
  <c r="G17" i="5"/>
  <c r="D32" i="5"/>
  <c r="D31" i="5"/>
  <c r="G12" i="5"/>
  <c r="F20" i="5"/>
  <c r="F25" i="5"/>
  <c r="F26" i="5"/>
  <c r="F27" i="5"/>
  <c r="F31" i="5"/>
  <c r="F21" i="5"/>
  <c r="F30" i="5"/>
  <c r="D29" i="5"/>
  <c r="D30" i="5"/>
  <c r="D25" i="5"/>
  <c r="D26" i="5"/>
  <c r="D27" i="5"/>
  <c r="D28" i="5"/>
  <c r="F15" i="5"/>
  <c r="F3" i="5"/>
  <c r="F12" i="5"/>
  <c r="F11" i="5"/>
  <c r="F13" i="5"/>
  <c r="F16" i="5"/>
  <c r="F4" i="5"/>
  <c r="F7" i="5"/>
  <c r="F9" i="5"/>
  <c r="F17" i="5"/>
  <c r="F5" i="5"/>
  <c r="F10" i="5"/>
  <c r="F2" i="5"/>
  <c r="D10" i="5"/>
  <c r="D11" i="5"/>
  <c r="D6" i="5"/>
  <c r="D7" i="5"/>
  <c r="D12" i="5"/>
  <c r="D13" i="5"/>
  <c r="D4" i="5"/>
  <c r="D5" i="5"/>
  <c r="D14" i="5"/>
  <c r="D15" i="5"/>
  <c r="D8" i="5"/>
  <c r="D9" i="5"/>
  <c r="H28" i="5" l="1"/>
  <c r="K28" i="5" s="1"/>
  <c r="H30" i="5"/>
  <c r="K30" i="5" s="1"/>
  <c r="H27" i="5"/>
  <c r="K27" i="5" s="1"/>
  <c r="H29" i="5"/>
  <c r="K29" i="5" s="1"/>
  <c r="H32" i="5"/>
  <c r="K32" i="5" s="1"/>
  <c r="H31" i="5"/>
  <c r="K31" i="5" s="1"/>
  <c r="H20" i="5"/>
  <c r="K20" i="5" s="1"/>
  <c r="H5" i="5"/>
  <c r="K5" i="5" s="1"/>
  <c r="H8" i="5"/>
  <c r="K8" i="5" s="1"/>
  <c r="H4" i="5"/>
  <c r="K4" i="5" s="1"/>
  <c r="H6" i="5"/>
  <c r="K6" i="5" s="1"/>
  <c r="H9" i="5"/>
  <c r="K9" i="5" s="1"/>
  <c r="H7" i="5"/>
  <c r="K7" i="5" s="1"/>
  <c r="H13" i="5"/>
  <c r="K13" i="5" s="1"/>
  <c r="H11" i="5"/>
  <c r="K11" i="5" s="1"/>
  <c r="H2" i="5"/>
  <c r="K2" i="5" s="1"/>
  <c r="H16" i="5"/>
  <c r="K16" i="5" s="1"/>
  <c r="H14" i="5"/>
  <c r="K14" i="5" s="1"/>
  <c r="H10" i="5"/>
  <c r="K10" i="5" s="1"/>
  <c r="H3" i="5"/>
  <c r="K3" i="5" s="1"/>
  <c r="H15" i="5"/>
  <c r="K15" i="5" s="1"/>
  <c r="H17" i="5"/>
  <c r="K17" i="5" s="1"/>
  <c r="H12" i="5"/>
  <c r="J12" i="5" s="1"/>
  <c r="H25" i="5"/>
  <c r="J25" i="5" s="1"/>
  <c r="H26" i="5"/>
  <c r="J26" i="5" s="1"/>
  <c r="H21" i="5"/>
  <c r="J21" i="5" s="1"/>
  <c r="J20" i="5" l="1"/>
  <c r="J29" i="5"/>
  <c r="J30" i="5"/>
  <c r="J32" i="5"/>
  <c r="J31" i="5"/>
  <c r="J27" i="5"/>
  <c r="J28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K25" i="5"/>
  <c r="K26" i="5"/>
  <c r="K21" i="5"/>
  <c r="K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<sst xmlns="http://schemas.openxmlformats.org/spreadsheetml/2006/main" count="1447" uniqueCount="176">
  <si>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</si>
  <si>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</si>
  <si>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</si>
  <si>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</si>
  <si>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</si>
  <si>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</si>
  <si>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</si>
  <si>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</si>
  <si>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</si>
  <si>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</si>
  <si>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</si>
  <si>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</si>
  <si>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</si>
  <si>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</si>
  <si>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</si>
  <si>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</si>
  <si>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</si>
  <si>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</si>
  <si>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</si>
  <si>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</si>
  <si>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</si>
  <si>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</si>
  <si>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</si>
  <si>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</si>
  <si>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</si>
  <si>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</si>
  <si>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</si>
  <si>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</si>
  <si>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</si>
  <si>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</si>
  <si>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</si>
  <si>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</si>
  <si>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</si>
  <si>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</si>
  <si>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</si>
  <si>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</si>
  <si>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</si>
  <si>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</si>
  <si>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</si>
  <si>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</si>
  <si>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</si>
  <si>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</si>
  <si>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</si>
  <si>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</si>
  <si>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</si>
  <si>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</si>
  <si>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</si>
  <si>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</si>
  <si>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</si>
  <si>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</si>
  <si>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</si>
  <si>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</si>
  <si>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</si>
  <si>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</si>
  <si>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</si>
  <si>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</si>
  <si>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</si>
  <si>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</si>
  <si>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</si>
  <si>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</si>
  <si>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</si>
  <si>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</si>
  <si>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</si>
  <si>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</si>
  <si>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</si>
  <si>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</si>
  <si>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</si>
  <si>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</si>
  <si>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</si>
  <si>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</si>
  <si>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</si>
  <si>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</si>
  <si>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</si>
  <si>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</si>
  <si>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</si>
  <si>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</si>
  <si>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</si>
  <si>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</si>
  <si>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</si>
  <si>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</si>
  <si>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</si>
  <si>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cell_line</t>
  </si>
  <si>
    <t>dsb</t>
  </si>
  <si>
    <t>treatment</t>
  </si>
  <si>
    <t>strand</t>
  </si>
  <si>
    <t>R1</t>
  </si>
  <si>
    <t>R2</t>
  </si>
  <si>
    <t>file_out</t>
  </si>
  <si>
    <t>ref_file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</si>
  <si>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</si>
  <si>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</si>
  <si>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</si>
  <si>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</si>
  <si>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</si>
  <si>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</si>
  <si>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</si>
  <si>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</si>
  <si>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</si>
  <si>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</si>
  <si>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</si>
  <si>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</si>
  <si>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</si>
  <si>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</si>
  <si>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</si>
  <si>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</si>
  <si>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</si>
  <si>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</si>
  <si>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</si>
  <si>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libraries_5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</si>
  <si>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</si>
  <si>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</si>
  <si>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</si>
  <si>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</si>
  <si>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</si>
  <si>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</si>
  <si>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</si>
  <si>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</si>
  <si>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</si>
  <si>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</si>
  <si>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</si>
  <si>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</si>
  <si>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</si>
  <si>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</si>
  <si>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</si>
  <si>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</si>
  <si>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</si>
  <si>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</si>
  <si>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</si>
  <si>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</si>
  <si>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</si>
  <si>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</si>
  <si>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</si>
  <si>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</si>
  <si>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</si>
  <si>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</si>
  <si>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command_combine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</si>
  <si>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</si>
  <si>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</si>
  <si>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</si>
  <si>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</si>
  <si>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</si>
  <si>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</si>
  <si>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</si>
  <si>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</si>
  <si>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</si>
  <si>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</si>
  <si>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</si>
  <si>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</si>
  <si>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</si>
  <si>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</si>
  <si>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</si>
  <si>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</si>
  <si>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</si>
  <si>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</si>
  <si>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</si>
  <si>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</si>
  <si>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</si>
  <si>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</si>
  <si>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</si>
  <si>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</si>
  <si>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</si>
  <si>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</si>
  <si>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</si>
  <si>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</si>
  <si>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</si>
  <si>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</si>
  <si>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</si>
  <si>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</si>
  <si>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</si>
  <si>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</si>
  <si>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</si>
  <si>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</si>
  <si>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</si>
  <si>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SCRATCH 30BP DOWN COMBINED! THE REFERENCE SEQUENCES WONT BE THE SAME!</t>
  </si>
  <si>
    <t>plots/histogram_3d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</si>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</sst>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Font="1"/>
    <xf numFmtId="0" fontId="0" fillId="0" borderId="0" xfId="0" applyNumberFormat="1" applyFont="1"/>
    <xf numFmtId="0" fontId="1" fillId="2" borderId="0" xfId="0" applyFont="1" applyFill="1" applyProtection="1">
      <protection locked="0"/>
    </xf>
    <xf numFmtId="0" fontId="0" fillId="2" borderId="0" xfId="0" applyNumberFormat="1" applyFont="1" applyFill="1" applyProtection="1">
      <protection locked="0"/>
    </xf>
    <xf numFmtId="0" fontId="0" fillId="2" borderId="0" xfId="0" applyNumberFormat="1" applyFill="1" applyProtection="1">
      <protection locked="0"/>
    </xf>
    <xf numFmtId="0" fontId="0" fillId="2" borderId="0" xfId="0" applyFill="1" applyProtection="1">
      <protection locked="0"/>
    </xf>
    <xf numFmtId="0" fontId="0" fillId="2" borderId="0" xfId="0" applyFont="1" applyFill="1" applyProtection="1">
      <protection locked="0"/>
    </xf>
  </cellXfs>
  <cellStyles count="2">
    <cellStyle name="Normal" xfId="0" builtinId="0"/>
    <cellStyle name="Normal 2" xfId="1" xr:uid="{FFD19645-61C4-4244-A560-0232B787F38C}"/>
  </cellStyles>
  <dxfs count="100">
    <dxf>
      <fill>
        <patternFill patternType="solid">
          <fgColor indexed="64"/>
          <bgColor rgb="FFFF0000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1" displayName="Table1" ref="A1:N173" totalsRowShown="0" headerRowDxfId="99">
  <autoFilter ref="A1:N173" xr:uid="{22A90416-B904-4D3D-A6DB-EFCB9FD1EAED}"/>
  <tableColumns count="14">
    <tableColumn id="1" xr3:uid="{5C1CDEE9-AAC7-4E12-B88F-1314CF422335}" name="library"/>
    <tableColumn id="2" xr3:uid="{D4B174CF-F774-4DA7-B75D-573BC94EE10F}" name="cell_line"/>
    <tableColumn id="3" xr3:uid="{83898EC9-96DA-46D4-B0B8-F68C7607DCF2}" name="control"/>
    <tableColumn id="4" xr3:uid="{6C3B7ECA-FD10-45FC-8614-73CEC6144945}" name="dsb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98">
      <calculatedColumnFormula array="1">IF(D2="2DSB", IF(G2="R1", 67, 46), IF(D2="1DSB", IF(G2="R1", 67, 46), IF(D2="2DSBanti", IF(G2="R1", 50, 47), NA))) + IF(Table1[[#This Row],[control]]="30bpDown", 30, 0)</calculatedColumnFormula>
    </tableColumn>
    <tableColumn id="9" xr3:uid="{CCF6021C-1B60-4954-A92E-3F2848564215}" name="file_in" dataDxfId="97">
      <calculatedColumnFormula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calculatedColumnFormula>
    </tableColumn>
    <tableColumn id="10" xr3:uid="{58220462-2A11-4DAD-A247-C0871AFCFDB4}" name="file_out" dataDxfId="96">
      <calculatedColumnFormula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calculatedColumnFormula>
    </tableColumn>
    <tableColumn id="11" xr3:uid="{775EE7A9-3C78-4568-BF98-500DE451177C}" name="ref_file" dataDxfId="95">
      <calculatedColumnFormula>_xlfn.CONCAT(Table1[[#This Row],[dsb]],"_", Table1[[#This Row],[strand]],"_", Table1[[#This Row],[treatment]], ".fa")</calculatedColumnFormula>
    </tableColumn>
    <tableColumn id="12" xr3:uid="{5B945FB6-D054-40C4-AAEF-BB50B19F8936}" name="total_reads">
      <calculatedColumnFormula>VLOOKUP(Table1[[#This Row],[library]], Table9[#All], 2)</calculatedColumnFormula>
    </tableColumn>
    <tableColumn id="13" xr3:uid="{66485B06-471E-47D3-BA91-FC751F58FA5A}" name="min_length" dataDxfId="94">
      <calculatedColumnFormula>IF(LEFT(Table1[[#This Row],[dsb]], 1) = "2", 50, 130)</calculatedColumnFormula>
    </tableColumn>
    <tableColumn id="14" xr3:uid="{DF3C46EA-690D-4E6A-99CF-BBC2B2F74AFF}" name="command_filter_nhej" dataDxfId="25">
      <calculatedColumnFormula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DD99B1-A1DC-4958-9D7C-0B83AE43AAAA}" name="Table9" displayName="Table9" ref="A1:B100" totalsRowShown="0">
  <autoFilter ref="A1:B100" xr:uid="{7DDD99B1-A1DC-4958-9D7C-0B83AE43AAAA}"/>
  <tableColumns count="2">
    <tableColumn id="1" xr3:uid="{FB7F09DA-7AB7-4BB4-8377-583EACA7748D}" name="library"/>
    <tableColumn id="2" xr3:uid="{E693A0E2-3C01-4129-9FD7-3B30F2ED0D9D}" name="total_read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3" displayName="Table3" ref="A2:S42" totalsRowShown="0" headerRowDxfId="93">
  <autoFilter ref="A2:S42" xr:uid="{DE05925F-1FF6-4367-AF1E-BAECCA464E36}"/>
  <tableColumns count="19">
    <tableColumn id="1" xr3:uid="{C373869E-A92E-4B06-B8E5-C5A873420ED4}" name="index" dataDxfId="92"/>
    <tableColumn id="2" xr3:uid="{A28AAC50-FA09-494A-B052-8489F07A5A70}" name="ref" dataDxfId="91">
      <calculatedColumnFormula>OFFSET('1_repeats'!$K$2, 4 * (Table3[[#This Row],[index]] - 1), 0)</calculatedColumnFormula>
    </tableColumn>
    <tableColumn id="18" xr3:uid="{07D57089-9737-4983-8884-C4ACCDCFF6CB}" name="control" dataDxfId="90">
      <calculatedColumnFormula>OFFSET('1_repeats'!$C$2, 4 * (Table3[[#This Row],[index]] - 1), 0)</calculatedColumnFormula>
    </tableColumn>
    <tableColumn id="19" xr3:uid="{C6423FEA-272F-48D3-BC6A-909FCA937DA9}" name="dsb" dataDxfId="89">
      <calculatedColumnFormula>OFFSET('1_repeats'!$D$2, 4 * (Table3[[#This Row],[index]] - 1), 0)</calculatedColumnFormula>
    </tableColumn>
    <tableColumn id="3" xr3:uid="{B8F61088-5FFA-4860-BF4E-1BFB301A31D9}" name="dsb_pos" dataDxfId="88">
      <calculatedColumnFormula>OFFSET('1_repeats'!$H$2, 4 * (Table3[[#This Row],[index]] - 1), 0)</calculatedColumnFormula>
    </tableColumn>
    <tableColumn id="4" xr3:uid="{524D5B3D-BB20-420D-B7E9-93A7F77CA728}" name="cell" dataDxfId="87">
      <calculatedColumnFormula>OFFSET('1_repeats'!$B$2, 4 * (Table3[[#This Row],[index]] - 1), 0)</calculatedColumnFormula>
    </tableColumn>
    <tableColumn id="5" xr3:uid="{CC918D20-5D79-4223-9717-2CA0EFFA213F}" name="strand" dataDxfId="86">
      <calculatedColumnFormula>OFFSET('1_repeats'!$G$2, 4 * (Table3[[#This Row],[index]] - 1), 0)</calculatedColumnFormula>
    </tableColumn>
    <tableColumn id="6" xr3:uid="{B2851465-D533-4787-80C4-E844BB2ABB8C}" name="treatment">
      <calculatedColumnFormula>OFFSET('1_repeats'!$F$2, 4 * (A3 - 1), 0)</calculatedColumnFormula>
    </tableColumn>
    <tableColumn id="7" xr3:uid="{849BE448-7739-4815-A2C5-5843F62D83D7}" name="hguide" dataDxfId="85">
      <calculatedColumnFormula>OFFSET('1_repeats'!$E$2, 4 * (Table3[[#This Row],[index]]- 1), 0)</calculatedColumnFormula>
    </tableColumn>
    <tableColumn id="8" xr3:uid="{343716D9-C3A9-4F90-A58A-42B1B9C79EBF}" name="output_dir" dataDxfId="63">
      <calculatedColumnFormula>_xlfn.CONCAT(Table3[[#This Row],[cell]], "_", Table3[[#This Row],[hguide]], "_", Table3[[#This Row],[strand]], "_", Table3[[#This Row],[treatment]], IF(Table3[[#This Row],[control]]&lt;&gt;"none",_xlfn.CONCAT("_", Table3[[#This Row],[control]]), ""))</calculatedColumnFormula>
    </tableColumn>
    <tableColumn id="9" xr3:uid="{D29558AA-D418-4CDD-81AE-A987E7BC501D}" name="input_1" dataDxfId="84">
      <calculatedColumnFormula>OFFSET('1_repeats'!$J$1, 4 * (Table3[[#This Row],[index]] - 1)  + ($K$1), 0)</calculatedColumnFormula>
    </tableColumn>
    <tableColumn id="10" xr3:uid="{E2ABF5A3-B032-47F7-9141-9F269EFD9D49}" name="total_reads_1" dataDxfId="83">
      <calculatedColumnFormula array="1">OFFSET('1_repeats'!$L$1, 4 * (Table3[[#This Row],[index]] - 1)  + INDIRECT(ADDRESS(1, COLUMN())), 0)</calculatedColumnFormula>
    </tableColumn>
    <tableColumn id="11" xr3:uid="{6B1B21F6-1584-4712-844D-99F3DBE8B3D9}" name="input_2" dataDxfId="82">
      <calculatedColumnFormula>OFFSET('1_repeats'!$J$1, 4 * (Table3[[#This Row],[index]] - 1)  + ($M$1), 0)</calculatedColumnFormula>
    </tableColumn>
    <tableColumn id="12" xr3:uid="{C7B1BE14-3BD6-413B-8575-DE9712F9761A}" name="total_reads_2" dataDxfId="81">
      <calculatedColumnFormula array="1">OFFSET('1_repeats'!$L$1, 4 * (Table3[[#This Row],[index]] - 1)  + INDIRECT(ADDRESS(1, COLUMN())), 0)</calculatedColumnFormula>
    </tableColumn>
    <tableColumn id="13" xr3:uid="{6BE840C3-79BA-41DC-90D3-918C6C412936}" name="input_3" dataDxfId="80">
      <calculatedColumnFormula>OFFSET('1_repeats'!$J$1, 4 * (Table3[[#This Row],[index]] - 1)  + ($O$1), 0)</calculatedColumnFormula>
    </tableColumn>
    <tableColumn id="14" xr3:uid="{6A8CE344-45B9-42E3-95D8-8EB6A485D968}" name="total_reads_3" dataDxfId="79">
      <calculatedColumnFormula array="1">OFFSET('1_repeats'!$L$1, 4 * (Table3[[#This Row],[index]] - 1)  + INDIRECT(ADDRESS(1, COLUMN())), 0)</calculatedColumnFormula>
    </tableColumn>
    <tableColumn id="15" xr3:uid="{17F598DE-E755-49D6-AFC6-70309C0348FD}" name="input_4" dataDxfId="78">
      <calculatedColumnFormula>OFFSET('1_repeats'!$J$1, 4 * (Table3[[#This Row],[index]] - 1)  + ($Q$1), 0)</calculatedColumnFormula>
    </tableColumn>
    <tableColumn id="16" xr3:uid="{AC170216-9CAE-43B8-A8E2-8FE1529F6D55}" name="total_reads_4" dataDxfId="77">
      <calculatedColumnFormula array="1">OFFSET('1_repeats'!$L$1, 4 * (Table3[[#This Row],[index]] - 1)  + INDIRECT(ADDRESS(1, COLUMN())), 0)</calculatedColumnFormula>
    </tableColumn>
    <tableColumn id="17" xr3:uid="{A285A0DD-6F6D-404D-AE2A-0D1FC3DDB459}" name="command_combine" dataDxfId="15">
      <calculatedColumnFormula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11" displayName="Table11" ref="A44:M56" totalsRowShown="0">
  <autoFilter ref="A44:M56" xr:uid="{7D969AC7-2D2F-45B0-BA99-D174130B0A52}"/>
  <tableColumns count="13">
    <tableColumn id="1" xr3:uid="{D612E3DF-AA8E-4EE0-9306-7903B4821992}" name="index" dataDxfId="49"/>
    <tableColumn id="2" xr3:uid="{B00239B6-16E0-4472-B8C9-F25D625D21DD}" name="ref">
      <calculatedColumnFormula>'1_repeats'!K162</calculatedColumnFormula>
    </tableColumn>
    <tableColumn id="3" xr3:uid="{47FE94A7-C208-4138-B063-127D4AE215A0}" name="control">
      <calculatedColumnFormula>'1_repeats'!C162</calculatedColumnFormula>
    </tableColumn>
    <tableColumn id="4" xr3:uid="{43B4F550-AB35-4206-AAAB-820BBA723DEA}" name="dsb">
      <calculatedColumnFormula>'1_repeats'!D162</calculatedColumnFormula>
    </tableColumn>
    <tableColumn id="5" xr3:uid="{7233C674-8249-48C9-814C-599A94DF6097}" name="dsb_pos">
      <calculatedColumnFormula>'1_repeats'!H162</calculatedColumnFormula>
    </tableColumn>
    <tableColumn id="6" xr3:uid="{8FD419DF-3888-4BC8-ACF7-F31E7AB24754}" name="cell">
      <calculatedColumnFormula>'1_repeats'!B162</calculatedColumnFormula>
    </tableColumn>
    <tableColumn id="7" xr3:uid="{612FF909-1004-49E1-BC8F-F65A8C97EEFC}" name="strand">
      <calculatedColumnFormula>'1_repeats'!G162</calculatedColumnFormula>
    </tableColumn>
    <tableColumn id="8" xr3:uid="{C57AB4D7-F308-46D6-8F19-069619F8CF1B}" name="treatment">
      <calculatedColumnFormula>'1_repeats'!F162</calculatedColumnFormula>
    </tableColumn>
    <tableColumn id="9" xr3:uid="{27DAC4C9-BDB2-4621-A4F1-0094D063284E}" name="hguide">
      <calculatedColumnFormula>'1_repeats'!E162</calculatedColumnFormula>
    </tableColumn>
    <tableColumn id="10" xr3:uid="{E0E9E8C1-4E85-4EFB-8220-84140FBAAF8E}" name="output_dir">
      <calculatedColumnFormula>_xlfn.CONCAT(F45, "_", I45, "_", G45, "_", H45, "_nodsb")</calculatedColumnFormula>
    </tableColumn>
    <tableColumn id="11" xr3:uid="{CAC474F1-3930-4766-B491-65C86C5752E8}" name="input">
      <calculatedColumnFormula>'1_repeats'!J162</calculatedColumnFormula>
    </tableColumn>
    <tableColumn id="12" xr3:uid="{BB84920E-3487-4670-93ED-5671EACD3061}" name="total_reads">
      <calculatedColumnFormula>'1_repeats'!L162</calculatedColumnFormula>
    </tableColumn>
    <tableColumn id="13" xr3:uid="{0CE6DAF6-0C4C-4EC5-8FE5-9B3840A02412}" name="command_combine" dataDxfId="24">
      <calculatedColumnFormula>_xlfn.CONCAT("python 1_process_nhej/combine_repeats.py -i ", libraries_2, "/", Table11[[#This Row],[input]], ".tsv ", " --total_reads ", Table11[[#This Row],[total_reads]], " -o ", libraries_3, "/", Table11[[#This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5" displayName="Table5" ref="A1:N41" totalsRowShown="0" headerRowDxfId="76">
  <autoFilter ref="A1:N41" xr:uid="{5C7BFDB7-8825-4FA5-A5E3-550303D41F99}"/>
  <tableColumns count="14">
    <tableColumn id="25" xr3:uid="{93D2F09B-24D5-4FE1-BF34-C037E361889F}" name="index" dataDxfId="75"/>
    <tableColumn id="1" xr3:uid="{2F28DC66-449D-4F81-AA63-8F24B25F33D1}" name="dir" dataDxfId="74">
      <calculatedColumnFormula>'2_combined'!J3</calculatedColumnFormula>
    </tableColumn>
    <tableColumn id="13" xr3:uid="{3DF6F698-1F9A-4B05-A310-657CCFCE9F66}" name="control" dataDxfId="64">
      <calculatedColumnFormula>'2_combined'!C3</calculatedColumnFormula>
    </tableColumn>
    <tableColumn id="2" xr3:uid="{362C2395-52F7-4A62-B7BA-2DD97ED5E6FB}" name="ref" dataDxfId="73">
      <calculatedColumnFormula>'2_combined'!B3</calculatedColumnFormula>
    </tableColumn>
    <tableColumn id="3" xr3:uid="{5F0895D9-2EF2-4524-8BC7-15A33FE68636}" name="dsb_pos" dataDxfId="72">
      <calculatedColumnFormula>'2_combined'!E3</calculatedColumnFormula>
    </tableColumn>
    <tableColumn id="4" xr3:uid="{C6D28829-46E6-4D97-8EA4-0AD12EF6CF10}" name="dsb_type" dataDxfId="71">
      <calculatedColumnFormula>'2_combined'!D3</calculatedColumnFormula>
    </tableColumn>
    <tableColumn id="12" xr3:uid="{E8B2E211-C273-4602-86F0-60EA4259B7A4}" name="dsb_type_command" dataDxfId="70">
      <calculatedColumnFormula array="1">IF(Table5[[#This Row],[dsb_type]]="2DSB", "2", IF(Table5[[#This Row],[dsb_type]]="2DSBanti", "2a", IF(Table5[[#This Row],[dsb_type]]="1DSB", "1", NA)))</calculatedColumnFormula>
    </tableColumn>
    <tableColumn id="5" xr3:uid="{15578E86-B7BE-4D8E-8FD4-E6C9C4F35C9C}" name="strand" dataDxfId="69">
      <calculatedColumnFormula>'2_combined'!G3</calculatedColumnFormula>
    </tableColumn>
    <tableColumn id="6" xr3:uid="{3366AC40-6578-4797-B607-19265E7DBF5C}" name="hguide" dataDxfId="68">
      <calculatedColumnFormula>MID('2_combined'!I3, 3, 100)</calculatedColumnFormula>
    </tableColumn>
    <tableColumn id="7" xr3:uid="{554F4E79-98DE-474B-A5C8-D4B536772E95}" name="cell" dataDxfId="67">
      <calculatedColumnFormula>'2_combined'!F3</calculatedColumnFormula>
    </tableColumn>
    <tableColumn id="8" xr3:uid="{32FC5061-DD85-4234-9ED8-FEAF6D9E3BC0}" name="treatment" dataDxfId="66">
      <calculatedColumnFormula>'2_combined'!H3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">
      <calculatedColumnFormula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calculatedColumnFormula>
    </tableColumn>
    <tableColumn id="11" xr3:uid="{4A65279E-321E-4E3E-8383-26D448C2012F}" name="command_graph_data" dataDxfId="23">
      <calculatedColumnFormula>_xlfn.CONCAT("python 2_graph_processing/make_graph_data.py", " --subst_type ", Table5[[#This Row],[subst_type]], " -dir ", libraries_4, "/", Table5[[#This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E85F3F-2349-4949-BA20-3963E68FECC0}" name="Table10" displayName="Table10" ref="A43:N55" totalsRowShown="0">
  <autoFilter ref="A43:N55" xr:uid="{0CE85F3F-2349-4949-BA20-3963E68FECC0}"/>
  <tableColumns count="14">
    <tableColumn id="1" xr3:uid="{92421F36-D68B-4126-B5F8-BE67DBECB0C5}" name="index"/>
    <tableColumn id="2" xr3:uid="{5B7F1A2A-EC69-4E5A-BEF9-DA0BB1F6D84F}" name="dir">
      <calculatedColumnFormula>'2_combined'!J45</calculatedColumnFormula>
    </tableColumn>
    <tableColumn id="3" xr3:uid="{5911EF6D-9D4A-4737-925D-230D175C0AD0}" name="control" dataDxfId="44">
      <calculatedColumnFormula>SUBSTITUTE('2_combined'!C45, "dsb", "DSB")</calculatedColumnFormula>
    </tableColumn>
    <tableColumn id="4" xr3:uid="{8DB9ADE6-D3E8-4451-9780-7AC62CFAAC8A}" name="ref">
      <calculatedColumnFormula>'2_combined'!B45</calculatedColumnFormula>
    </tableColumn>
    <tableColumn id="5" xr3:uid="{9B8E885A-1625-467F-BADB-89B0A82CD2D8}" name="dsb_pos">
      <calculatedColumnFormula>'2_combined'!E45</calculatedColumnFormula>
    </tableColumn>
    <tableColumn id="6" xr3:uid="{8068C981-18AC-4741-B2DA-C268A8165C66}" name="dsb_type">
      <calculatedColumnFormula>'2_combined'!D45</calculatedColumnFormula>
    </tableColumn>
    <tableColumn id="7" xr3:uid="{312E7D40-E8DE-4C3F-A17A-4C6877E40C4F}" name="dsb_type_command">
      <calculatedColumnFormula array="1">IF(Table10[[#This Row],[dsb_type]]="2DSB", "2", IF(Table10[[#This Row],[dsb_type]]="2DSBanti", "2a", IF(Table10[[#This Row],[dsb_type]]="1DSB", "1", NA)))</calculatedColumnFormula>
    </tableColumn>
    <tableColumn id="8" xr3:uid="{567E30CF-C20C-4A34-88BE-2B7E44D139B6}" name="strand">
      <calculatedColumnFormula>'2_combined'!G45</calculatedColumnFormula>
    </tableColumn>
    <tableColumn id="9" xr3:uid="{F5BE3002-0742-4BA1-A59B-DDA7004CE14B}" name="hguide">
      <calculatedColumnFormula>MID('2_combined'!I45, 3, 100)</calculatedColumnFormula>
    </tableColumn>
    <tableColumn id="10" xr3:uid="{B4462191-EB37-4F30-AB1B-815C125B4368}" name="cell">
      <calculatedColumnFormula>'2_combined'!F45</calculatedColumnFormula>
    </tableColumn>
    <tableColumn id="11" xr3:uid="{08EAD756-AA31-4DE2-B500-71FE3AA9EA6F}" name="treatment">
      <calculatedColumnFormula>'2_combined'!H45</calculatedColumnFormula>
    </tableColumn>
    <tableColumn id="12" xr3:uid="{79869E15-3FDE-43F8-AD44-2CB6888FCFF5}" name="subst_type" dataDxfId="27">
      <calculatedColumnFormula>subst_type</calculatedColumnFormula>
    </tableColumn>
    <tableColumn id="13" xr3:uid="{F52A28AD-B89A-419E-8DBE-A81D738193B6}" name="command_main_data" dataDxfId="13">
      <calculatedColumnFormula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calculatedColumnFormula>
    </tableColumn>
    <tableColumn id="14" xr3:uid="{AC6F291F-482F-4B13-86D4-8C748D325E95}" name="command_graph_data" dataDxfId="22">
      <calculatedColumnFormula>_xlfn.CONCAT("python 2_graph_processing/make_graph_data.py", " --subst_type ", Table10[[#This Row],[subst_type]], " -dir ", libraries_4, "/", Table10[[#This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6" displayName="Table6" ref="A1:K17" totalsRowShown="0" headerRowDxfId="65">
  <autoFilter ref="A1:K17" xr:uid="{3ADBC687-3D92-491E-B36B-6CC1BB3B3380}"/>
  <tableColumns count="11">
    <tableColumn id="1" xr3:uid="{B7EC223D-BA24-48F1-9EE3-DC56DEFDE4C2}" name="index" dataDxfId="61"/>
    <tableColumn id="7" xr3:uid="{D9F1ADDA-18A2-4F81-862D-6B0F786079FF}" name="control" dataDxfId="59">
      <calculatedColumnFormula>OFFSET('3_graph'!$C$3, 3 * QUOTIENT(Table6[[#This Row],[index]] - 1, 2), 0)</calculatedColumnFormula>
    </tableColumn>
    <tableColumn id="8" xr3:uid="{0EA5A81F-6EA1-4256-9717-03273165F7BF}" name="treatment_1" dataDxfId="58">
      <calculatedColumnFormula>OFFSET('3_graph'!$K$2, 3 * QUOTIENT(Table6[[#This Row],[index]] - 1, 2), 0)</calculatedColumnFormula>
    </tableColumn>
    <tableColumn id="2" xr3:uid="{5F6D005A-96D8-4801-93E2-101BAE551BA8}" name="dir_1" dataDxfId="60">
      <calculatedColumnFormula>OFFSET('3_graph'!$B$2, 3 * QUOTIENT(Table6[[#This Row],[index]] - 1, 2), 0)</calculatedColumnFormula>
    </tableColumn>
    <tableColumn id="9" xr3:uid="{C21D1AF7-7ABE-4181-AA2A-42227869A8DD}" name="treatment_2" dataDxfId="57">
      <calculatedColumnFormula>OFFSET('3_graph'!$K$2, 3 * QUOTIENT(Table6[[#This Row],[index]] - 1, 2) + 1 + MOD(Table6[[#This Row],[index]] - 1, 2), 0)</calculatedColumnFormula>
    </tableColumn>
    <tableColumn id="3" xr3:uid="{D66426AC-E0B2-4B07-A4D4-5A74AA033E80}" name="dir_2" dataDxfId="62">
      <calculatedColumnFormula>OFFSET('3_graph'!$B$2, 3 * QUOTIENT(Table6[[#This Row],[index]] - 1, 2) + 1 + MOD(Table6[[#This Row],[index]] - 1, 2), 0)</calculatedColumnFormula>
    </tableColumn>
    <tableColumn id="10" xr3:uid="{0C8146A0-DC77-4DC4-82FF-74F4C74CF33E}" name="treatments_out" dataDxfId="46">
      <calculatedColumnFormula>_xlfn.CONCAT(Table6[[#This Row],[treatment_1]], "_", Table6[[#This Row],[treatment_2]])</calculatedColumnFormula>
    </tableColumn>
    <tableColumn id="4" xr3:uid="{519A6397-7A3C-4009-B8B9-A71C0B3A591B}" name="dir_out" dataDxfId="45">
      <calculatedColumnFormula>SUBSTITUTE(Table6[[#This Row],[dir_1]], Table6[[#This Row],[treatment_1]], Table6[[#This Row],[treatments_out]])</calculatedColumnFormula>
    </tableColumn>
    <tableColumn id="5" xr3:uid="{E1629355-7D02-4819-98A1-EEB3B5FADE18}" name="subst_type" dataDxfId="26">
      <calculatedColumnFormula>subst_type</calculatedColumnFormula>
    </tableColumn>
    <tableColumn id="6" xr3:uid="{BC9117A0-CB6F-4D3C-A0E4-BF8395854D9A}" name="command_main_data_combined" dataDxfId="21">
      <calculatedColumnFormula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calculatedColumnFormula>
    </tableColumn>
    <tableColumn id="11" xr3:uid="{D384013E-9937-4DD8-A36A-43325757359B}" name="command_graph_data" dataDxfId="43">
      <calculatedColumnFormula>_xlfn.CONCAT("python 2_graph_processing/make_graph_data.py", " --subst_type ", Table6[[#This Row],[subst_type]], " -dir ", globals!$A$4, "/", Table6[[#This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68" displayName="Table68" ref="A19:K21" totalsRowShown="0" headerRowDxfId="56">
  <autoFilter ref="A19:K21" xr:uid="{44E39C67-02E4-4910-8670-BA7FFCEEEAF8}"/>
  <tableColumns count="11">
    <tableColumn id="1" xr3:uid="{7F5A3A15-751D-407C-A035-61B2605E693F}" name="index" dataDxfId="55"/>
    <tableColumn id="7" xr3:uid="{45863AB0-FD32-49FE-B4BF-F8EE865F7604}" name="control" dataDxfId="54">
      <calculatedColumnFormula>OFFSET('3_graph'!$C$26, 2 * (Table68[[#This Row],[index]] - 1), 0)</calculatedColumnFormula>
    </tableColumn>
    <tableColumn id="8" xr3:uid="{CD16648D-267E-410B-A366-3E12367C037C}" name="treatment_1" dataDxfId="53">
      <calculatedColumnFormula>OFFSET('3_graph'!$K$26, 2 * (Table68[[#This Row],[index]] - 1), 0)</calculatedColumnFormula>
    </tableColumn>
    <tableColumn id="2" xr3:uid="{10C9F90E-86FD-4BFE-939E-298FD6F69F12}" name="dir_1" dataDxfId="52">
      <calculatedColumnFormula>OFFSET('3_graph'!$B$26, 2 * (Table68[[#This Row],[index]] - 1), 0)</calculatedColumnFormula>
    </tableColumn>
    <tableColumn id="9" xr3:uid="{7AB3E4AB-F43B-4FDE-96D7-FBBB4A8B83BE}" name="treatment_2" dataDxfId="51">
      <calculatedColumnFormula>OFFSET('3_graph'!$K$26, 2 * (Table68[[#This Row],[index]] - 1) + 1, 0)</calculatedColumnFormula>
    </tableColumn>
    <tableColumn id="3" xr3:uid="{BF948A3E-9649-41BF-A7E7-57BFDE810FE9}" name="dir_2" dataDxfId="50">
      <calculatedColumnFormula>OFFSET('3_graph'!$B$26, 2 * (Table68[[#This Row],[index]] - 1) + 1, 0)</calculatedColumnFormula>
    </tableColumn>
    <tableColumn id="10" xr3:uid="{378119E5-F021-4785-A653-4D632F029AA6}" name="treatments_out" dataDxfId="47">
      <calculatedColumnFormula>_xlfn.CONCAT(Table68[[#This Row],[treatment_1]], "_", Table68[[#This Row],[treatment_2]])</calculatedColumnFormula>
    </tableColumn>
    <tableColumn id="4" xr3:uid="{AE1A14DC-D0C9-4818-B8CC-09A571E73BC2}" name="dir_out" dataDxfId="48">
      <calculatedColumnFormula>SUBSTITUTE(Table68[[#This Row],[dir_1]], Table68[[#This Row],[treatment_1]], Table68[[#This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20">
      <calculatedColumnFormula>_xlfn.CONCAT("python 2_graph_processing/make_main_data_combined.py", " -i ", libraries_4, "/", Table68[[#This Row],[dir_1]], " ", libraries_4, "/", Table68[[#This Row],[dir_2]], " -o ", libraries_4, "/", Table68[[#This Row],[dir_out]], " --subst_type ", Table68[[#This Row],[subst_type]])</calculatedColumnFormula>
    </tableColumn>
    <tableColumn id="11" xr3:uid="{E19D3001-2E76-4CC2-BF33-D0465C77D538}" name="command_graph_data" dataDxfId="42">
      <calculatedColumnFormula>_xlfn.CONCAT("python 2_graph_processing/make_graph_data.py", " --subst_type ", Table68[[#This Row],[subst_type]], " -dir ", globals!$A$4, "/", Table68[[#This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721F9E-54DB-422A-8466-77EDBF2287AF}" name="Table69" displayName="Table69" ref="A24:K32" totalsRowShown="0" headerRowDxfId="1" dataDxfId="0">
  <autoFilter ref="A24:K32" xr:uid="{DF721F9E-54DB-422A-8466-77EDBF2287AF}"/>
  <tableColumns count="11">
    <tableColumn id="1" xr3:uid="{4B2D38BB-C594-4CFF-A307-A134FF1DBF8B}" name="index" dataDxfId="12"/>
    <tableColumn id="7" xr3:uid="{CC939230-FB0E-416F-B345-7A4DD4839870}" name="control" dataDxfId="11">
      <calculatedColumnFormula>OFFSET('3_graph'!$C$30, 3 * QUOTIENT(Table69[[#This Row],[index]] - 1, 2), 0)</calculatedColumnFormula>
    </tableColumn>
    <tableColumn id="8" xr3:uid="{AF3BF10E-758C-4395-83F8-5F1B20B1ABB6}" name="treatment_1" dataDxfId="10">
      <calculatedColumnFormula>OFFSET('3_graph'!$K$30, 3 * QUOTIENT(Table69[[#This Row],[index]] - 1, 2), 0)</calculatedColumnFormula>
    </tableColumn>
    <tableColumn id="2" xr3:uid="{0E2E8B48-A535-4A36-B8D0-3BC864F39FE8}" name="dir_1" dataDxfId="9">
      <calculatedColumnFormula>OFFSET('3_graph'!$B$30, 3 * QUOTIENT(Table69[[#This Row],[index]] - 1, 2), 0)</calculatedColumnFormula>
    </tableColumn>
    <tableColumn id="9" xr3:uid="{10535B63-D8B1-4531-B393-DEE364AD65FC}" name="treatment_2" dataDxfId="8">
      <calculatedColumnFormula>OFFSET('3_graph'!$K$30, 3 * QUOTIENT(Table69[[#This Row],[index]] - 1, 2) + 1 + MOD(Table69[[#This Row],[index]] - 1, 2), 0)</calculatedColumnFormula>
    </tableColumn>
    <tableColumn id="3" xr3:uid="{38434F18-6E6B-4445-9468-F1AC68C767A1}" name="dir_2" dataDxfId="7">
      <calculatedColumnFormula>OFFSET('3_graph'!$B$30, 3 * QUOTIENT(Table69[[#This Row],[index]] - 1, 2) + 1 + MOD(Table69[[#This Row],[index]] - 1, 2), 0)</calculatedColumnFormula>
    </tableColumn>
    <tableColumn id="10" xr3:uid="{D8505D76-DFE0-404D-80FB-E23FCF6C4138}" name="treatments_out" dataDxfId="6">
      <calculatedColumnFormula>_xlfn.CONCAT(Table69[[#This Row],[treatment_1]], "_", Table69[[#This Row],[treatment_2]])</calculatedColumnFormula>
    </tableColumn>
    <tableColumn id="4" xr3:uid="{40A7ED64-C4FB-4223-B672-132B923E0A05}" name="dir_out" dataDxfId="5">
      <calculatedColumnFormula>SUBSTITUTE(Table69[[#This Row],[dir_1]], Table69[[#This Row],[treatment_1]], Table69[[#This Row],[treatments_out]])</calculatedColumnFormula>
    </tableColumn>
    <tableColumn id="5" xr3:uid="{8212981C-68FE-482E-8379-C30BF6F1B4E7}" name="subst_type" dataDxfId="4">
      <calculatedColumnFormula>subst_type</calculatedColumnFormula>
    </tableColumn>
    <tableColumn id="6" xr3:uid="{A4B6DFAC-3439-4952-AA76-E967563DEB87}" name="command_main_data_combined" dataDxfId="3">
      <calculatedColumnFormula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calculatedColumnFormula>
    </tableColumn>
    <tableColumn id="11" xr3:uid="{C0DE1F11-E7E3-403F-A689-174A1F923BFE}" name="command_graph_data" dataDxfId="2">
      <calculatedColumnFormula>_xlfn.CONCAT("python 2_graph_processing/make_graph_data.py", " --subst_type ", Table69[[#This Row],[subst_type]], " -dir ", globals!$A$4, "/", Table69[[#This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513" displayName="Table513" ref="A1:M41" totalsRowShown="0" headerRowDxfId="41">
  <autoFilter ref="A1:M41" xr:uid="{73BF8355-0AB0-4422-8F65-2A32E222946E}"/>
  <tableColumns count="13">
    <tableColumn id="25" xr3:uid="{43F57146-0E56-46F3-A0E3-717A41010F4A}" name="index" dataDxfId="40"/>
    <tableColumn id="1" xr3:uid="{B0B3F6B0-7577-49AC-B865-1E873B4DC53C}" name="dir" dataDxfId="39">
      <calculatedColumnFormula>'2_combined'!J3</calculatedColumnFormula>
    </tableColumn>
    <tableColumn id="13" xr3:uid="{D04F356F-9288-416D-ACDA-6BFE128B70D7}" name="control" dataDxfId="38">
      <calculatedColumnFormula>'2_combined'!C3</calculatedColumnFormula>
    </tableColumn>
    <tableColumn id="2" xr3:uid="{9C168B22-F534-40D4-947C-918239C33FD9}" name="ref" dataDxfId="37">
      <calculatedColumnFormula>'2_combined'!B3</calculatedColumnFormula>
    </tableColumn>
    <tableColumn id="3" xr3:uid="{6F64477B-0C66-4251-9156-22307A6D70A0}" name="dsb_pos" dataDxfId="36">
      <calculatedColumnFormula>'2_combined'!E3</calculatedColumnFormula>
    </tableColumn>
    <tableColumn id="4" xr3:uid="{D037F4F2-543F-4D7D-AB36-0B253FD61B0D}" name="dsb_type" dataDxfId="35">
      <calculatedColumnFormula>'2_combined'!D3</calculatedColumnFormula>
    </tableColumn>
    <tableColumn id="12" xr3:uid="{407AC5E6-13CB-409A-8E78-64B8CC121882}" name="dsb_type_command" dataDxfId="34">
      <calculatedColumnFormula array="1">IF(Table513[[#This Row],[dsb_type]]="2DSB", "2", IF(Table513[[#This Row],[dsb_type]]="2DSBanti", "2a", IF(Table513[[#This Row],[dsb_type]]="1DSB", "1", NA)))</calculatedColumnFormula>
    </tableColumn>
    <tableColumn id="5" xr3:uid="{1A24C844-2A10-4394-818F-0C25A569B414}" name="strand" dataDxfId="33">
      <calculatedColumnFormula>'2_combined'!G3</calculatedColumnFormula>
    </tableColumn>
    <tableColumn id="6" xr3:uid="{4F0A02F9-5555-489E-BA41-E3CBF81D1114}" name="hguide" dataDxfId="32">
      <calculatedColumnFormula>MID('2_combined'!I3, 3, 100)</calculatedColumnFormula>
    </tableColumn>
    <tableColumn id="7" xr3:uid="{FAE741F2-7C1B-41F2-8875-9F7A2EF40A54}" name="cell" dataDxfId="31">
      <calculatedColumnFormula>'2_combined'!F3</calculatedColumnFormula>
    </tableColumn>
    <tableColumn id="8" xr3:uid="{FE3ED128-2534-43D1-9244-11AB1FB57650}" name="treatment" dataDxfId="30">
      <calculatedColumnFormula>'2_combined'!H3</calculatedColumnFormula>
    </tableColumn>
    <tableColumn id="9" xr3:uid="{65ACBC9C-0EC8-4074-B310-05F4B70BFAD5}" name="subst_type" dataDxfId="18">
      <calculatedColumnFormula>"with"</calculatedColumnFormula>
    </tableColumn>
    <tableColumn id="10" xr3:uid="{F80F6FB9-4F35-4819-8285-D77131C6EFCE}" name="command" dataDxfId="19">
      <calculatedColumnFormula>_xlfn.CONCAT("python 2_graph_processing/make_histogram_3d.py ", "-i ", libraries_4, "/",Table513[[#This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1014" displayName="Table1014" ref="A43:N55" totalsRowShown="0">
  <autoFilter ref="A43:N55" xr:uid="{D74A5276-1A50-4DA1-9131-9669404C8622}"/>
  <tableColumns count="14">
    <tableColumn id="1" xr3:uid="{8AC09A63-4226-4C75-8801-68CF93C0F078}" name="index"/>
    <tableColumn id="2" xr3:uid="{77584C42-D70C-48A4-979A-F4DEA0B31542}" name="dir">
      <calculatedColumnFormula>'2_combined'!J45</calculatedColumnFormula>
    </tableColumn>
    <tableColumn id="3" xr3:uid="{483E3D73-4059-4B65-84EC-5DC4E7008F35}" name="control" dataDxfId="29">
      <calculatedColumnFormula>SUBSTITUTE('2_combined'!C45, "dsb", "DSB")</calculatedColumnFormula>
    </tableColumn>
    <tableColumn id="4" xr3:uid="{5859A8DB-4C52-4451-BBB6-C6BEBF497540}" name="ref">
      <calculatedColumnFormula>'2_combined'!B45</calculatedColumnFormula>
    </tableColumn>
    <tableColumn id="5" xr3:uid="{06FC4099-C18C-436C-B1E6-9739B71C7F22}" name="dsb_pos">
      <calculatedColumnFormula>'2_combined'!E45</calculatedColumnFormula>
    </tableColumn>
    <tableColumn id="6" xr3:uid="{8F043A8E-C5E7-4596-AE13-3E495C6DB33E}" name="dsb_type">
      <calculatedColumnFormula>'2_combined'!D45</calculatedColumnFormula>
    </tableColumn>
    <tableColumn id="7" xr3:uid="{E2DB136E-6FA9-4095-8B91-F094974333AF}" name="dsb_type_command">
      <calculatedColumnFormula array="1">IF(Table1014[[#This Row],[dsb_type]]="2DSB", "2", IF(Table1014[[#This Row],[dsb_type]]="2DSBanti", "2a", IF(Table1014[[#This Row],[dsb_type]]="1DSB", "1", NA)))</calculatedColumnFormula>
    </tableColumn>
    <tableColumn id="8" xr3:uid="{55CDC54E-3E43-4365-B1C9-5359F747A157}" name="strand">
      <calculatedColumnFormula>'2_combined'!G45</calculatedColumnFormula>
    </tableColumn>
    <tableColumn id="9" xr3:uid="{056BD8A0-CC40-4C61-9F22-EE7382045F66}" name="hguide">
      <calculatedColumnFormula>MID('2_combined'!I45, 3, 100)</calculatedColumnFormula>
    </tableColumn>
    <tableColumn id="10" xr3:uid="{489E156D-888A-4DDC-BB23-A4721D588249}" name="cell">
      <calculatedColumnFormula>'2_combined'!F45</calculatedColumnFormula>
    </tableColumn>
    <tableColumn id="11" xr3:uid="{0F1B5F9E-B10D-4258-9052-90BCDC89F0B0}" name="treatment">
      <calculatedColumnFormula>'2_combined'!H45</calculatedColumnFormula>
    </tableColumn>
    <tableColumn id="12" xr3:uid="{A2723EF6-80E8-4D8D-A6DC-7556C1996222}" name="subst_type" dataDxfId="17">
      <calculatedColumnFormula>"with"</calculatedColumnFormula>
    </tableColumn>
    <tableColumn id="13" xr3:uid="{02531CCA-6CDE-42BA-80E3-31C0F97A3546}" name="command_main_data" dataDxfId="16">
      <calculatedColumnFormula>_xlfn.CONCAT("python 2_graph_processing/make_histogram_3d.py ", "-i ", libraries_4, "/",Table1014[[#This Row],[dir]], " -o ", histogram_3d, "/")</calculatedColumnFormula>
    </tableColumn>
    <tableColumn id="14" xr3:uid="{044D252B-8D18-4E92-82F7-0C8FAA410CB0}" name="command_graph_data" dataDxfId="28">
      <calculatedColumnFormula>_xlfn.CONCAT("python 2_graph_processing/make_graph_data.py", " --subst_type ", Table1014[[#This Row],[subst_type]], " -dir ", globals!$A$4, "/", Table1014[[#This Row],[dir]])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6"/>
  <sheetViews>
    <sheetView workbookViewId="0">
      <selection activeCell="A6" sqref="A6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91</v>
      </c>
      <c r="B1" t="s">
        <v>110</v>
      </c>
    </row>
    <row r="2" spans="1:2" x14ac:dyDescent="0.25">
      <c r="A2" t="s">
        <v>92</v>
      </c>
    </row>
    <row r="3" spans="1:2" x14ac:dyDescent="0.25">
      <c r="A3" t="s">
        <v>93</v>
      </c>
    </row>
    <row r="4" spans="1:2" x14ac:dyDescent="0.25">
      <c r="A4" t="s">
        <v>94</v>
      </c>
    </row>
    <row r="5" spans="1:2" x14ac:dyDescent="0.25">
      <c r="A5" t="s">
        <v>108</v>
      </c>
    </row>
    <row r="6" spans="1:2" x14ac:dyDescent="0.25">
      <c r="A6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N173"/>
  <sheetViews>
    <sheetView topLeftCell="A131" workbookViewId="0">
      <selection activeCell="N2" sqref="N2:N173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4" x14ac:dyDescent="0.25">
      <c r="A1" s="1" t="s">
        <v>80</v>
      </c>
      <c r="B1" s="1" t="s">
        <v>81</v>
      </c>
      <c r="C1" s="1" t="s">
        <v>139</v>
      </c>
      <c r="D1" s="1" t="s">
        <v>82</v>
      </c>
      <c r="E1" s="1" t="s">
        <v>106</v>
      </c>
      <c r="F1" s="1" t="s">
        <v>83</v>
      </c>
      <c r="G1" s="1" t="s">
        <v>84</v>
      </c>
      <c r="H1" s="1" t="s">
        <v>104</v>
      </c>
      <c r="I1" s="1" t="s">
        <v>132</v>
      </c>
      <c r="J1" s="1" t="s">
        <v>87</v>
      </c>
      <c r="K1" s="1" t="s">
        <v>88</v>
      </c>
      <c r="L1" s="1" t="s">
        <v>95</v>
      </c>
      <c r="M1" s="1" t="s">
        <v>131</v>
      </c>
      <c r="N1" s="1" t="s">
        <v>133</v>
      </c>
    </row>
    <row r="2" spans="1:14" x14ac:dyDescent="0.25">
      <c r="A2" t="s">
        <v>0</v>
      </c>
      <c r="B2" t="s">
        <v>1</v>
      </c>
      <c r="C2" t="s">
        <v>145</v>
      </c>
      <c r="D2" t="s">
        <v>74</v>
      </c>
      <c r="E2" t="s">
        <v>130</v>
      </c>
      <c r="F2" t="s">
        <v>75</v>
      </c>
      <c r="G2" t="s">
        <v>85</v>
      </c>
      <c r="H2" cm="1">
        <f t="array" ref="H2">IF(D2="2DSB", IF(G2="R1", 67, 46), IF(D2="1DSB", IF(G2="R1", 67, 46), IF(D2="2DSBanti", IF(G2="R1", 50, 47), NA))) + IF(Table1[[#This Row],[control]]="30bpDown", 30, 0)</f>
        <v>67</v>
      </c>
      <c r="I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yjl217_R1_2DSBs.sam</v>
      </c>
      <c r="J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yjl217_WT_sgAB_R1_sense</v>
      </c>
      <c r="K2" t="str">
        <f>_xlfn.CONCAT(Table1[[#This Row],[dsb]],"_", Table1[[#This Row],[strand]],"_", Table1[[#This Row],[treatment]], ".fa")</f>
        <v>2DSB_R1_sense.fa</v>
      </c>
      <c r="L2">
        <f>VLOOKUP(Table1[[#This Row],[library]], Table9[#All], 2)</f>
        <v>6630053</v>
      </c>
      <c r="M2">
        <f>IF(LEFT(Table1[[#This Row],[dsb]], 1) = "2", 50, 130)</f>
        <v>50</v>
      </c>
      <c r="N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4" x14ac:dyDescent="0.25">
      <c r="A3" t="s">
        <v>2</v>
      </c>
      <c r="B3" t="s">
        <v>1</v>
      </c>
      <c r="C3" t="s">
        <v>145</v>
      </c>
      <c r="D3" t="s">
        <v>74</v>
      </c>
      <c r="E3" t="s">
        <v>130</v>
      </c>
      <c r="F3" t="s">
        <v>75</v>
      </c>
      <c r="G3" t="s">
        <v>85</v>
      </c>
      <c r="H3" cm="1">
        <f t="array" ref="H3">IF(D3="2DSB", IF(G3="R1", 67, 46), IF(D3="1DSB", IF(G3="R1", 67, 46), IF(D3="2DSBanti", IF(G3="R1", 50, 47), NA))) + IF(Table1[[#This Row],[control]]="30bpDown", 30, 0)</f>
        <v>67</v>
      </c>
      <c r="I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yjl218_R1_2DSBs.sam</v>
      </c>
      <c r="J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yjl218_WT_sgAB_R1_sense</v>
      </c>
      <c r="K3" t="str">
        <f>_xlfn.CONCAT(Table1[[#This Row],[dsb]],"_", Table1[[#This Row],[strand]],"_", Table1[[#This Row],[treatment]], ".fa")</f>
        <v>2DSB_R1_sense.fa</v>
      </c>
      <c r="L3">
        <f>VLOOKUP(Table1[[#This Row],[library]], Table9[#All], 2)</f>
        <v>7246619</v>
      </c>
      <c r="M3">
        <f>IF(LEFT(Table1[[#This Row],[dsb]], 1) = "2", 50, 130)</f>
        <v>50</v>
      </c>
      <c r="N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4" x14ac:dyDescent="0.25">
      <c r="A4" t="s">
        <v>3</v>
      </c>
      <c r="B4" t="s">
        <v>1</v>
      </c>
      <c r="C4" t="s">
        <v>145</v>
      </c>
      <c r="D4" t="s">
        <v>74</v>
      </c>
      <c r="E4" t="s">
        <v>130</v>
      </c>
      <c r="F4" t="s">
        <v>75</v>
      </c>
      <c r="G4" t="s">
        <v>85</v>
      </c>
      <c r="H4" cm="1">
        <f t="array" ref="H4">IF(D4="2DSB", IF(G4="R1", 67, 46), IF(D4="1DSB", IF(G4="R1", 67, 46), IF(D4="2DSBanti", IF(G4="R1", 50, 47), NA))) + IF(Table1[[#This Row],[control]]="30bpDown", 30, 0)</f>
        <v>67</v>
      </c>
      <c r="I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yjl219_R1_2DSBs.sam</v>
      </c>
      <c r="J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yjl219_WT_sgAB_R1_sense</v>
      </c>
      <c r="K4" t="str">
        <f>_xlfn.CONCAT(Table1[[#This Row],[dsb]],"_", Table1[[#This Row],[strand]],"_", Table1[[#This Row],[treatment]], ".fa")</f>
        <v>2DSB_R1_sense.fa</v>
      </c>
      <c r="L4">
        <f>VLOOKUP(Table1[[#This Row],[library]], Table9[#All], 2)</f>
        <v>8069391</v>
      </c>
      <c r="M4">
        <f>IF(LEFT(Table1[[#This Row],[dsb]], 1) = "2", 50, 130)</f>
        <v>50</v>
      </c>
      <c r="N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4" x14ac:dyDescent="0.25">
      <c r="A5" t="s">
        <v>4</v>
      </c>
      <c r="B5" t="s">
        <v>1</v>
      </c>
      <c r="C5" t="s">
        <v>145</v>
      </c>
      <c r="D5" t="s">
        <v>74</v>
      </c>
      <c r="E5" t="s">
        <v>130</v>
      </c>
      <c r="F5" t="s">
        <v>75</v>
      </c>
      <c r="G5" t="s">
        <v>85</v>
      </c>
      <c r="H5" cm="1">
        <f t="array" ref="H5">IF(D5="2DSB", IF(G5="R1", 67, 46), IF(D5="1DSB", IF(G5="R1", 67, 46), IF(D5="2DSBanti", IF(G5="R1", 50, 47), NA))) + IF(Table1[[#This Row],[control]]="30bpDown", 30, 0)</f>
        <v>67</v>
      </c>
      <c r="I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yjl220_R1_2DSBs.sam</v>
      </c>
      <c r="J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yjl220_WT_sgAB_R1_sense</v>
      </c>
      <c r="K5" t="str">
        <f>_xlfn.CONCAT(Table1[[#This Row],[dsb]],"_", Table1[[#This Row],[strand]],"_", Table1[[#This Row],[treatment]], ".fa")</f>
        <v>2DSB_R1_sense.fa</v>
      </c>
      <c r="L5">
        <f>VLOOKUP(Table1[[#This Row],[library]], Table9[#All], 2)</f>
        <v>7513691</v>
      </c>
      <c r="M5">
        <f>IF(LEFT(Table1[[#This Row],[dsb]], 1) = "2", 50, 130)</f>
        <v>50</v>
      </c>
      <c r="N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4" x14ac:dyDescent="0.25">
      <c r="A6" t="s">
        <v>5</v>
      </c>
      <c r="B6" t="s">
        <v>1</v>
      </c>
      <c r="C6" t="s">
        <v>145</v>
      </c>
      <c r="D6" t="s">
        <v>74</v>
      </c>
      <c r="E6" t="s">
        <v>130</v>
      </c>
      <c r="F6" t="s">
        <v>76</v>
      </c>
      <c r="G6" t="s">
        <v>85</v>
      </c>
      <c r="H6" cm="1">
        <f t="array" ref="H6">IF(D6="2DSB", IF(G6="R1", 67, 46), IF(D6="1DSB", IF(G6="R1", 67, 46), IF(D6="2DSBanti", IF(G6="R1", 50, 47), NA))) + IF(Table1[[#This Row],[control]]="30bpDown", 30, 0)</f>
        <v>67</v>
      </c>
      <c r="I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yjl221_R1_2DSBs.sam</v>
      </c>
      <c r="J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yjl221_WT_sgAB_R1_branch</v>
      </c>
      <c r="K6" t="str">
        <f>_xlfn.CONCAT(Table1[[#This Row],[dsb]],"_", Table1[[#This Row],[strand]],"_", Table1[[#This Row],[treatment]], ".fa")</f>
        <v>2DSB_R1_branch.fa</v>
      </c>
      <c r="L6">
        <f>VLOOKUP(Table1[[#This Row],[library]], Table9[#All], 2)</f>
        <v>9021462</v>
      </c>
      <c r="M6">
        <f>IF(LEFT(Table1[[#This Row],[dsb]], 1) = "2", 50, 130)</f>
        <v>50</v>
      </c>
      <c r="N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4" x14ac:dyDescent="0.25">
      <c r="A7" t="s">
        <v>6</v>
      </c>
      <c r="B7" t="s">
        <v>1</v>
      </c>
      <c r="C7" t="s">
        <v>145</v>
      </c>
      <c r="D7" t="s">
        <v>74</v>
      </c>
      <c r="E7" t="s">
        <v>130</v>
      </c>
      <c r="F7" t="s">
        <v>76</v>
      </c>
      <c r="G7" t="s">
        <v>85</v>
      </c>
      <c r="H7" cm="1">
        <f t="array" ref="H7">IF(D7="2DSB", IF(G7="R1", 67, 46), IF(D7="1DSB", IF(G7="R1", 67, 46), IF(D7="2DSBanti", IF(G7="R1", 50, 47), NA))) + IF(Table1[[#This Row],[control]]="30bpDown", 30, 0)</f>
        <v>67</v>
      </c>
      <c r="I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yjl222_R1_2DSBs.sam</v>
      </c>
      <c r="J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yjl222_WT_sgAB_R1_branch</v>
      </c>
      <c r="K7" t="str">
        <f>_xlfn.CONCAT(Table1[[#This Row],[dsb]],"_", Table1[[#This Row],[strand]],"_", Table1[[#This Row],[treatment]], ".fa")</f>
        <v>2DSB_R1_branch.fa</v>
      </c>
      <c r="L7">
        <f>VLOOKUP(Table1[[#This Row],[library]], Table9[#All], 2)</f>
        <v>9430938</v>
      </c>
      <c r="M7">
        <f>IF(LEFT(Table1[[#This Row],[dsb]], 1) = "2", 50, 130)</f>
        <v>50</v>
      </c>
      <c r="N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4" x14ac:dyDescent="0.25">
      <c r="A8" t="s">
        <v>7</v>
      </c>
      <c r="B8" t="s">
        <v>1</v>
      </c>
      <c r="C8" t="s">
        <v>145</v>
      </c>
      <c r="D8" t="s">
        <v>74</v>
      </c>
      <c r="E8" t="s">
        <v>130</v>
      </c>
      <c r="F8" t="s">
        <v>76</v>
      </c>
      <c r="G8" t="s">
        <v>85</v>
      </c>
      <c r="H8" cm="1">
        <f t="array" ref="H8">IF(D8="2DSB", IF(G8="R1", 67, 46), IF(D8="1DSB", IF(G8="R1", 67, 46), IF(D8="2DSBanti", IF(G8="R1", 50, 47), NA))) + IF(Table1[[#This Row],[control]]="30bpDown", 30, 0)</f>
        <v>67</v>
      </c>
      <c r="I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yjl223_R1_2DSBs.sam</v>
      </c>
      <c r="J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yjl223_WT_sgAB_R1_branch</v>
      </c>
      <c r="K8" t="str">
        <f>_xlfn.CONCAT(Table1[[#This Row],[dsb]],"_", Table1[[#This Row],[strand]],"_", Table1[[#This Row],[treatment]], ".fa")</f>
        <v>2DSB_R1_branch.fa</v>
      </c>
      <c r="L8">
        <f>VLOOKUP(Table1[[#This Row],[library]], Table9[#All], 2)</f>
        <v>9051278</v>
      </c>
      <c r="M8">
        <f>IF(LEFT(Table1[[#This Row],[dsb]], 1) = "2", 50, 130)</f>
        <v>50</v>
      </c>
      <c r="N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4" x14ac:dyDescent="0.25">
      <c r="A9" t="s">
        <v>8</v>
      </c>
      <c r="B9" t="s">
        <v>1</v>
      </c>
      <c r="C9" t="s">
        <v>145</v>
      </c>
      <c r="D9" t="s">
        <v>74</v>
      </c>
      <c r="E9" t="s">
        <v>130</v>
      </c>
      <c r="F9" t="s">
        <v>76</v>
      </c>
      <c r="G9" t="s">
        <v>85</v>
      </c>
      <c r="H9" cm="1">
        <f t="array" ref="H9">IF(D9="2DSB", IF(G9="R1", 67, 46), IF(D9="1DSB", IF(G9="R1", 67, 46), IF(D9="2DSBanti", IF(G9="R1", 50, 47), NA))) + IF(Table1[[#This Row],[control]]="30bpDown", 30, 0)</f>
        <v>67</v>
      </c>
      <c r="I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yjl224_R1_2DSBs.sam</v>
      </c>
      <c r="J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yjl224_WT_sgAB_R1_branch</v>
      </c>
      <c r="K9" t="str">
        <f>_xlfn.CONCAT(Table1[[#This Row],[dsb]],"_", Table1[[#This Row],[strand]],"_", Table1[[#This Row],[treatment]], ".fa")</f>
        <v>2DSB_R1_branch.fa</v>
      </c>
      <c r="L9">
        <f>VLOOKUP(Table1[[#This Row],[library]], Table9[#All], 2)</f>
        <v>9192054</v>
      </c>
      <c r="M9">
        <f>IF(LEFT(Table1[[#This Row],[dsb]], 1) = "2", 50, 130)</f>
        <v>50</v>
      </c>
      <c r="N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4" x14ac:dyDescent="0.25">
      <c r="A10" t="s">
        <v>9</v>
      </c>
      <c r="B10" t="s">
        <v>1</v>
      </c>
      <c r="C10" t="s">
        <v>145</v>
      </c>
      <c r="D10" t="s">
        <v>74</v>
      </c>
      <c r="E10" t="s">
        <v>130</v>
      </c>
      <c r="F10" t="s">
        <v>77</v>
      </c>
      <c r="G10" t="s">
        <v>85</v>
      </c>
      <c r="H10" cm="1">
        <f t="array" ref="H10">IF(D10="2DSB", IF(G10="R1", 67, 46), IF(D10="1DSB", IF(G10="R1", 67, 46), IF(D10="2DSBanti", IF(G10="R1", 50, 47), NA))) + IF(Table1[[#This Row],[control]]="30bpDown", 30, 0)</f>
        <v>67</v>
      </c>
      <c r="I1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yjl225_R1_2DSBs.sam</v>
      </c>
      <c r="J1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yjl225_WT_sgAB_R1_cmv</v>
      </c>
      <c r="K10" t="str">
        <f>_xlfn.CONCAT(Table1[[#This Row],[dsb]],"_", Table1[[#This Row],[strand]],"_", Table1[[#This Row],[treatment]], ".fa")</f>
        <v>2DSB_R1_cmv.fa</v>
      </c>
      <c r="L10">
        <f>VLOOKUP(Table1[[#This Row],[library]], Table9[#All], 2)</f>
        <v>7604379</v>
      </c>
      <c r="M10">
        <f>IF(LEFT(Table1[[#This Row],[dsb]], 1) = "2", 50, 130)</f>
        <v>50</v>
      </c>
      <c r="N1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4" x14ac:dyDescent="0.25">
      <c r="A11" t="s">
        <v>10</v>
      </c>
      <c r="B11" t="s">
        <v>1</v>
      </c>
      <c r="C11" t="s">
        <v>145</v>
      </c>
      <c r="D11" t="s">
        <v>74</v>
      </c>
      <c r="E11" t="s">
        <v>130</v>
      </c>
      <c r="F11" t="s">
        <v>77</v>
      </c>
      <c r="G11" t="s">
        <v>85</v>
      </c>
      <c r="H11" cm="1">
        <f t="array" ref="H11">IF(D11="2DSB", IF(G11="R1", 67, 46), IF(D11="1DSB", IF(G11="R1", 67, 46), IF(D11="2DSBanti", IF(G11="R1", 50, 47), NA))) + IF(Table1[[#This Row],[control]]="30bpDown", 30, 0)</f>
        <v>67</v>
      </c>
      <c r="I1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yjl226_R1_2DSBs.sam</v>
      </c>
      <c r="J1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yjl226_WT_sgAB_R1_cmv</v>
      </c>
      <c r="K11" t="str">
        <f>_xlfn.CONCAT(Table1[[#This Row],[dsb]],"_", Table1[[#This Row],[strand]],"_", Table1[[#This Row],[treatment]], ".fa")</f>
        <v>2DSB_R1_cmv.fa</v>
      </c>
      <c r="L11">
        <f>VLOOKUP(Table1[[#This Row],[library]], Table9[#All], 2)</f>
        <v>8885716</v>
      </c>
      <c r="M11">
        <f>IF(LEFT(Table1[[#This Row],[dsb]], 1) = "2", 50, 130)</f>
        <v>50</v>
      </c>
      <c r="N1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4" x14ac:dyDescent="0.25">
      <c r="A12" t="s">
        <v>11</v>
      </c>
      <c r="B12" t="s">
        <v>1</v>
      </c>
      <c r="C12" t="s">
        <v>145</v>
      </c>
      <c r="D12" t="s">
        <v>74</v>
      </c>
      <c r="E12" t="s">
        <v>130</v>
      </c>
      <c r="F12" t="s">
        <v>77</v>
      </c>
      <c r="G12" t="s">
        <v>85</v>
      </c>
      <c r="H12" cm="1">
        <f t="array" ref="H12">IF(D12="2DSB", IF(G12="R1", 67, 46), IF(D12="1DSB", IF(G12="R1", 67, 46), IF(D12="2DSBanti", IF(G12="R1", 50, 47), NA))) + IF(Table1[[#This Row],[control]]="30bpDown", 30, 0)</f>
        <v>67</v>
      </c>
      <c r="I1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yjl227_R1_2DSBs.sam</v>
      </c>
      <c r="J1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yjl227_WT_sgAB_R1_cmv</v>
      </c>
      <c r="K12" t="str">
        <f>_xlfn.CONCAT(Table1[[#This Row],[dsb]],"_", Table1[[#This Row],[strand]],"_", Table1[[#This Row],[treatment]], ".fa")</f>
        <v>2DSB_R1_cmv.fa</v>
      </c>
      <c r="L12">
        <f>VLOOKUP(Table1[[#This Row],[library]], Table9[#All], 2)</f>
        <v>8150455</v>
      </c>
      <c r="M12">
        <f>IF(LEFT(Table1[[#This Row],[dsb]], 1) = "2", 50, 130)</f>
        <v>50</v>
      </c>
      <c r="N1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4" x14ac:dyDescent="0.25">
      <c r="A13" t="s">
        <v>12</v>
      </c>
      <c r="B13" t="s">
        <v>1</v>
      </c>
      <c r="C13" t="s">
        <v>145</v>
      </c>
      <c r="D13" t="s">
        <v>74</v>
      </c>
      <c r="E13" t="s">
        <v>130</v>
      </c>
      <c r="F13" t="s">
        <v>77</v>
      </c>
      <c r="G13" t="s">
        <v>85</v>
      </c>
      <c r="H13" cm="1">
        <f t="array" ref="H13">IF(D13="2DSB", IF(G13="R1", 67, 46), IF(D13="1DSB", IF(G13="R1", 67, 46), IF(D13="2DSBanti", IF(G13="R1", 50, 47), NA))) + IF(Table1[[#This Row],[control]]="30bpDown", 30, 0)</f>
        <v>67</v>
      </c>
      <c r="I1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yjl228_R1_2DSBs.sam</v>
      </c>
      <c r="J1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yjl228_WT_sgAB_R1_cmv</v>
      </c>
      <c r="K13" t="str">
        <f>_xlfn.CONCAT(Table1[[#This Row],[dsb]],"_", Table1[[#This Row],[strand]],"_", Table1[[#This Row],[treatment]], ".fa")</f>
        <v>2DSB_R1_cmv.fa</v>
      </c>
      <c r="L13">
        <f>VLOOKUP(Table1[[#This Row],[library]], Table9[#All], 2)</f>
        <v>7694818</v>
      </c>
      <c r="M13">
        <f>IF(LEFT(Table1[[#This Row],[dsb]], 1) = "2", 50, 130)</f>
        <v>50</v>
      </c>
      <c r="N1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4" x14ac:dyDescent="0.25">
      <c r="A14" t="s">
        <v>13</v>
      </c>
      <c r="B14" t="s">
        <v>14</v>
      </c>
      <c r="C14" t="s">
        <v>145</v>
      </c>
      <c r="D14" t="s">
        <v>74</v>
      </c>
      <c r="E14" t="s">
        <v>130</v>
      </c>
      <c r="F14" t="s">
        <v>75</v>
      </c>
      <c r="G14" t="s">
        <v>85</v>
      </c>
      <c r="H14" cm="1">
        <f t="array" ref="H14">IF(D14="2DSB", IF(G14="R1", 67, 46), IF(D14="1DSB", IF(G14="R1", 67, 46), IF(D14="2DSBanti", IF(G14="R1", 50, 47), NA))) + IF(Table1[[#This Row],[control]]="30bpDown", 30, 0)</f>
        <v>67</v>
      </c>
      <c r="I1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yjl229_R1_2DSBs.sam</v>
      </c>
      <c r="J1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yjl229_KO_sgAB_R1_sense</v>
      </c>
      <c r="K14" t="str">
        <f>_xlfn.CONCAT(Table1[[#This Row],[dsb]],"_", Table1[[#This Row],[strand]],"_", Table1[[#This Row],[treatment]], ".fa")</f>
        <v>2DSB_R1_sense.fa</v>
      </c>
      <c r="L14">
        <f>VLOOKUP(Table1[[#This Row],[library]], Table9[#All], 2)</f>
        <v>11320509</v>
      </c>
      <c r="M14">
        <f>IF(LEFT(Table1[[#This Row],[dsb]], 1) = "2", 50, 130)</f>
        <v>50</v>
      </c>
      <c r="N1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4" x14ac:dyDescent="0.25">
      <c r="A15" t="s">
        <v>15</v>
      </c>
      <c r="B15" t="s">
        <v>14</v>
      </c>
      <c r="C15" t="s">
        <v>145</v>
      </c>
      <c r="D15" t="s">
        <v>74</v>
      </c>
      <c r="E15" t="s">
        <v>130</v>
      </c>
      <c r="F15" t="s">
        <v>75</v>
      </c>
      <c r="G15" t="s">
        <v>85</v>
      </c>
      <c r="H15" cm="1">
        <f t="array" ref="H15">IF(D15="2DSB", IF(G15="R1", 67, 46), IF(D15="1DSB", IF(G15="R1", 67, 46), IF(D15="2DSBanti", IF(G15="R1", 50, 47), NA))) + IF(Table1[[#This Row],[control]]="30bpDown", 30, 0)</f>
        <v>67</v>
      </c>
      <c r="I1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yjl230_R1_2DSBs.sam</v>
      </c>
      <c r="J1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yjl230_KO_sgAB_R1_sense</v>
      </c>
      <c r="K15" t="str">
        <f>_xlfn.CONCAT(Table1[[#This Row],[dsb]],"_", Table1[[#This Row],[strand]],"_", Table1[[#This Row],[treatment]], ".fa")</f>
        <v>2DSB_R1_sense.fa</v>
      </c>
      <c r="L15">
        <f>VLOOKUP(Table1[[#This Row],[library]], Table9[#All], 2)</f>
        <v>12480734</v>
      </c>
      <c r="M15">
        <f>IF(LEFT(Table1[[#This Row],[dsb]], 1) = "2", 50, 130)</f>
        <v>50</v>
      </c>
      <c r="N1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4" x14ac:dyDescent="0.25">
      <c r="A16" t="s">
        <v>16</v>
      </c>
      <c r="B16" t="s">
        <v>14</v>
      </c>
      <c r="C16" t="s">
        <v>145</v>
      </c>
      <c r="D16" t="s">
        <v>74</v>
      </c>
      <c r="E16" t="s">
        <v>130</v>
      </c>
      <c r="F16" t="s">
        <v>75</v>
      </c>
      <c r="G16" t="s">
        <v>85</v>
      </c>
      <c r="H16" cm="1">
        <f t="array" ref="H16">IF(D16="2DSB", IF(G16="R1", 67, 46), IF(D16="1DSB", IF(G16="R1", 67, 46), IF(D16="2DSBanti", IF(G16="R1", 50, 47), NA))) + IF(Table1[[#This Row],[control]]="30bpDown", 30, 0)</f>
        <v>67</v>
      </c>
      <c r="I1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yjl231_R1_2DSBs.sam</v>
      </c>
      <c r="J1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yjl231_KO_sgAB_R1_sense</v>
      </c>
      <c r="K16" t="str">
        <f>_xlfn.CONCAT(Table1[[#This Row],[dsb]],"_", Table1[[#This Row],[strand]],"_", Table1[[#This Row],[treatment]], ".fa")</f>
        <v>2DSB_R1_sense.fa</v>
      </c>
      <c r="L16">
        <f>VLOOKUP(Table1[[#This Row],[library]], Table9[#All], 2)</f>
        <v>12500966</v>
      </c>
      <c r="M16">
        <f>IF(LEFT(Table1[[#This Row],[dsb]], 1) = "2", 50, 130)</f>
        <v>50</v>
      </c>
      <c r="N1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4" x14ac:dyDescent="0.25">
      <c r="A17" t="s">
        <v>17</v>
      </c>
      <c r="B17" t="s">
        <v>14</v>
      </c>
      <c r="C17" t="s">
        <v>145</v>
      </c>
      <c r="D17" t="s">
        <v>74</v>
      </c>
      <c r="E17" t="s">
        <v>130</v>
      </c>
      <c r="F17" t="s">
        <v>75</v>
      </c>
      <c r="G17" t="s">
        <v>85</v>
      </c>
      <c r="H17" cm="1">
        <f t="array" ref="H17">IF(D17="2DSB", IF(G17="R1", 67, 46), IF(D17="1DSB", IF(G17="R1", 67, 46), IF(D17="2DSBanti", IF(G17="R1", 50, 47), NA))) + IF(Table1[[#This Row],[control]]="30bpDown", 30, 0)</f>
        <v>67</v>
      </c>
      <c r="I1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yjl232_R1_2DSBs.sam</v>
      </c>
      <c r="J1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yjl232_KO_sgAB_R1_sense</v>
      </c>
      <c r="K17" t="str">
        <f>_xlfn.CONCAT(Table1[[#This Row],[dsb]],"_", Table1[[#This Row],[strand]],"_", Table1[[#This Row],[treatment]], ".fa")</f>
        <v>2DSB_R1_sense.fa</v>
      </c>
      <c r="L17">
        <f>VLOOKUP(Table1[[#This Row],[library]], Table9[#All], 2)</f>
        <v>12479012</v>
      </c>
      <c r="M17">
        <f>IF(LEFT(Table1[[#This Row],[dsb]], 1) = "2", 50, 130)</f>
        <v>50</v>
      </c>
      <c r="N1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4" x14ac:dyDescent="0.25">
      <c r="A18" t="s">
        <v>18</v>
      </c>
      <c r="B18" t="s">
        <v>14</v>
      </c>
      <c r="C18" t="s">
        <v>145</v>
      </c>
      <c r="D18" t="s">
        <v>74</v>
      </c>
      <c r="E18" t="s">
        <v>130</v>
      </c>
      <c r="F18" t="s">
        <v>76</v>
      </c>
      <c r="G18" t="s">
        <v>85</v>
      </c>
      <c r="H18" cm="1">
        <f t="array" ref="H18">IF(D18="2DSB", IF(G18="R1", 67, 46), IF(D18="1DSB", IF(G18="R1", 67, 46), IF(D18="2DSBanti", IF(G18="R1", 50, 47), NA))) + IF(Table1[[#This Row],[control]]="30bpDown", 30, 0)</f>
        <v>67</v>
      </c>
      <c r="I1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yjl233_R1_2DSBs.sam</v>
      </c>
      <c r="J1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yjl233_KO_sgAB_R1_branch</v>
      </c>
      <c r="K18" t="str">
        <f>_xlfn.CONCAT(Table1[[#This Row],[dsb]],"_", Table1[[#This Row],[strand]],"_", Table1[[#This Row],[treatment]], ".fa")</f>
        <v>2DSB_R1_branch.fa</v>
      </c>
      <c r="L18">
        <f>VLOOKUP(Table1[[#This Row],[library]], Table9[#All], 2)</f>
        <v>13912975</v>
      </c>
      <c r="M18">
        <f>IF(LEFT(Table1[[#This Row],[dsb]], 1) = "2", 50, 130)</f>
        <v>50</v>
      </c>
      <c r="N1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4" x14ac:dyDescent="0.25">
      <c r="A19" t="s">
        <v>19</v>
      </c>
      <c r="B19" t="s">
        <v>14</v>
      </c>
      <c r="C19" t="s">
        <v>145</v>
      </c>
      <c r="D19" t="s">
        <v>74</v>
      </c>
      <c r="E19" t="s">
        <v>130</v>
      </c>
      <c r="F19" t="s">
        <v>76</v>
      </c>
      <c r="G19" t="s">
        <v>85</v>
      </c>
      <c r="H19" cm="1">
        <f t="array" ref="H19">IF(D19="2DSB", IF(G19="R1", 67, 46), IF(D19="1DSB", IF(G19="R1", 67, 46), IF(D19="2DSBanti", IF(G19="R1", 50, 47), NA))) + IF(Table1[[#This Row],[control]]="30bpDown", 30, 0)</f>
        <v>67</v>
      </c>
      <c r="I1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yjl234_R1_2DSBs.sam</v>
      </c>
      <c r="J1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yjl234_KO_sgAB_R1_branch</v>
      </c>
      <c r="K19" t="str">
        <f>_xlfn.CONCAT(Table1[[#This Row],[dsb]],"_", Table1[[#This Row],[strand]],"_", Table1[[#This Row],[treatment]], ".fa")</f>
        <v>2DSB_R1_branch.fa</v>
      </c>
      <c r="L19">
        <f>VLOOKUP(Table1[[#This Row],[library]], Table9[#All], 2)</f>
        <v>15839537</v>
      </c>
      <c r="M19">
        <f>IF(LEFT(Table1[[#This Row],[dsb]], 1) = "2", 50, 130)</f>
        <v>50</v>
      </c>
      <c r="N1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4" x14ac:dyDescent="0.25">
      <c r="A20" t="s">
        <v>20</v>
      </c>
      <c r="B20" t="s">
        <v>14</v>
      </c>
      <c r="C20" t="s">
        <v>145</v>
      </c>
      <c r="D20" t="s">
        <v>74</v>
      </c>
      <c r="E20" t="s">
        <v>130</v>
      </c>
      <c r="F20" t="s">
        <v>76</v>
      </c>
      <c r="G20" t="s">
        <v>85</v>
      </c>
      <c r="H20" cm="1">
        <f t="array" ref="H20">IF(D20="2DSB", IF(G20="R1", 67, 46), IF(D20="1DSB", IF(G20="R1", 67, 46), IF(D20="2DSBanti", IF(G20="R1", 50, 47), NA))) + IF(Table1[[#This Row],[control]]="30bpDown", 30, 0)</f>
        <v>67</v>
      </c>
      <c r="I2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yjl235_R1_2DSBs.sam</v>
      </c>
      <c r="J2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yjl235_KO_sgAB_R1_branch</v>
      </c>
      <c r="K20" t="str">
        <f>_xlfn.CONCAT(Table1[[#This Row],[dsb]],"_", Table1[[#This Row],[strand]],"_", Table1[[#This Row],[treatment]], ".fa")</f>
        <v>2DSB_R1_branch.fa</v>
      </c>
      <c r="L20">
        <f>VLOOKUP(Table1[[#This Row],[library]], Table9[#All], 2)</f>
        <v>13872702</v>
      </c>
      <c r="M20">
        <f>IF(LEFT(Table1[[#This Row],[dsb]], 1) = "2", 50, 130)</f>
        <v>50</v>
      </c>
      <c r="N2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4" x14ac:dyDescent="0.25">
      <c r="A21" t="s">
        <v>21</v>
      </c>
      <c r="B21" t="s">
        <v>14</v>
      </c>
      <c r="C21" t="s">
        <v>145</v>
      </c>
      <c r="D21" t="s">
        <v>74</v>
      </c>
      <c r="E21" t="s">
        <v>130</v>
      </c>
      <c r="F21" t="s">
        <v>76</v>
      </c>
      <c r="G21" t="s">
        <v>85</v>
      </c>
      <c r="H21" cm="1">
        <f t="array" ref="H21">IF(D21="2DSB", IF(G21="R1", 67, 46), IF(D21="1DSB", IF(G21="R1", 67, 46), IF(D21="2DSBanti", IF(G21="R1", 50, 47), NA))) + IF(Table1[[#This Row],[control]]="30bpDown", 30, 0)</f>
        <v>67</v>
      </c>
      <c r="I2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yjl236_R1_2DSBs.sam</v>
      </c>
      <c r="J2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yjl236_KO_sgAB_R1_branch</v>
      </c>
      <c r="K21" t="str">
        <f>_xlfn.CONCAT(Table1[[#This Row],[dsb]],"_", Table1[[#This Row],[strand]],"_", Table1[[#This Row],[treatment]], ".fa")</f>
        <v>2DSB_R1_branch.fa</v>
      </c>
      <c r="L21">
        <f>VLOOKUP(Table1[[#This Row],[library]], Table9[#All], 2)</f>
        <v>13493608</v>
      </c>
      <c r="M21">
        <f>IF(LEFT(Table1[[#This Row],[dsb]], 1) = "2", 50, 130)</f>
        <v>50</v>
      </c>
      <c r="N2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4" x14ac:dyDescent="0.25">
      <c r="A22" t="s">
        <v>22</v>
      </c>
      <c r="B22" t="s">
        <v>14</v>
      </c>
      <c r="C22" t="s">
        <v>145</v>
      </c>
      <c r="D22" t="s">
        <v>74</v>
      </c>
      <c r="E22" t="s">
        <v>130</v>
      </c>
      <c r="F22" t="s">
        <v>77</v>
      </c>
      <c r="G22" t="s">
        <v>85</v>
      </c>
      <c r="H22" cm="1">
        <f t="array" ref="H22">IF(D22="2DSB", IF(G22="R1", 67, 46), IF(D22="1DSB", IF(G22="R1", 67, 46), IF(D22="2DSBanti", IF(G22="R1", 50, 47), NA))) + IF(Table1[[#This Row],[control]]="30bpDown", 30, 0)</f>
        <v>67</v>
      </c>
      <c r="I2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yjl237_R1_2DSBs.sam</v>
      </c>
      <c r="J2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yjl237_KO_sgAB_R1_cmv</v>
      </c>
      <c r="K22" t="str">
        <f>_xlfn.CONCAT(Table1[[#This Row],[dsb]],"_", Table1[[#This Row],[strand]],"_", Table1[[#This Row],[treatment]], ".fa")</f>
        <v>2DSB_R1_cmv.fa</v>
      </c>
      <c r="L22">
        <f>VLOOKUP(Table1[[#This Row],[library]], Table9[#All], 2)</f>
        <v>11307677</v>
      </c>
      <c r="M22">
        <f>IF(LEFT(Table1[[#This Row],[dsb]], 1) = "2", 50, 130)</f>
        <v>50</v>
      </c>
      <c r="N2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4" x14ac:dyDescent="0.25">
      <c r="A23" t="s">
        <v>23</v>
      </c>
      <c r="B23" t="s">
        <v>14</v>
      </c>
      <c r="C23" t="s">
        <v>145</v>
      </c>
      <c r="D23" t="s">
        <v>74</v>
      </c>
      <c r="E23" t="s">
        <v>130</v>
      </c>
      <c r="F23" t="s">
        <v>77</v>
      </c>
      <c r="G23" t="s">
        <v>85</v>
      </c>
      <c r="H23" cm="1">
        <f t="array" ref="H23">IF(D23="2DSB", IF(G23="R1", 67, 46), IF(D23="1DSB", IF(G23="R1", 67, 46), IF(D23="2DSBanti", IF(G23="R1", 50, 47), NA))) + IF(Table1[[#This Row],[control]]="30bpDown", 30, 0)</f>
        <v>67</v>
      </c>
      <c r="I2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yjl238_R1_2DSBs.sam</v>
      </c>
      <c r="J2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yjl238_KO_sgAB_R1_cmv</v>
      </c>
      <c r="K23" t="str">
        <f>_xlfn.CONCAT(Table1[[#This Row],[dsb]],"_", Table1[[#This Row],[strand]],"_", Table1[[#This Row],[treatment]], ".fa")</f>
        <v>2DSB_R1_cmv.fa</v>
      </c>
      <c r="L23">
        <f>VLOOKUP(Table1[[#This Row],[library]], Table9[#All], 2)</f>
        <v>11757615</v>
      </c>
      <c r="M23">
        <f>IF(LEFT(Table1[[#This Row],[dsb]], 1) = "2", 50, 130)</f>
        <v>50</v>
      </c>
      <c r="N2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4" x14ac:dyDescent="0.25">
      <c r="A24" t="s">
        <v>24</v>
      </c>
      <c r="B24" t="s">
        <v>14</v>
      </c>
      <c r="C24" t="s">
        <v>145</v>
      </c>
      <c r="D24" t="s">
        <v>74</v>
      </c>
      <c r="E24" t="s">
        <v>130</v>
      </c>
      <c r="F24" t="s">
        <v>77</v>
      </c>
      <c r="G24" t="s">
        <v>85</v>
      </c>
      <c r="H24" cm="1">
        <f t="array" ref="H24">IF(D24="2DSB", IF(G24="R1", 67, 46), IF(D24="1DSB", IF(G24="R1", 67, 46), IF(D24="2DSBanti", IF(G24="R1", 50, 47), NA))) + IF(Table1[[#This Row],[control]]="30bpDown", 30, 0)</f>
        <v>67</v>
      </c>
      <c r="I2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yjl239_R1_2DSBs.sam</v>
      </c>
      <c r="J2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yjl239_KO_sgAB_R1_cmv</v>
      </c>
      <c r="K24" t="str">
        <f>_xlfn.CONCAT(Table1[[#This Row],[dsb]],"_", Table1[[#This Row],[strand]],"_", Table1[[#This Row],[treatment]], ".fa")</f>
        <v>2DSB_R1_cmv.fa</v>
      </c>
      <c r="L24">
        <f>VLOOKUP(Table1[[#This Row],[library]], Table9[#All], 2)</f>
        <v>10272339</v>
      </c>
      <c r="M24">
        <f>IF(LEFT(Table1[[#This Row],[dsb]], 1) = "2", 50, 130)</f>
        <v>50</v>
      </c>
      <c r="N2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4" x14ac:dyDescent="0.25">
      <c r="A25" t="s">
        <v>25</v>
      </c>
      <c r="B25" t="s">
        <v>14</v>
      </c>
      <c r="C25" t="s">
        <v>145</v>
      </c>
      <c r="D25" t="s">
        <v>74</v>
      </c>
      <c r="E25" t="s">
        <v>130</v>
      </c>
      <c r="F25" t="s">
        <v>77</v>
      </c>
      <c r="G25" t="s">
        <v>85</v>
      </c>
      <c r="H25" cm="1">
        <f t="array" ref="H25">IF(D25="2DSB", IF(G25="R1", 67, 46), IF(D25="1DSB", IF(G25="R1", 67, 46), IF(D25="2DSBanti", IF(G25="R1", 50, 47), NA))) + IF(Table1[[#This Row],[control]]="30bpDown", 30, 0)</f>
        <v>67</v>
      </c>
      <c r="I2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yjl240_R1_2DSBs.sam</v>
      </c>
      <c r="J2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yjl240_KO_sgAB_R1_cmv</v>
      </c>
      <c r="K25" t="str">
        <f>_xlfn.CONCAT(Table1[[#This Row],[dsb]],"_", Table1[[#This Row],[strand]],"_", Table1[[#This Row],[treatment]], ".fa")</f>
        <v>2DSB_R1_cmv.fa</v>
      </c>
      <c r="L25">
        <f>VLOOKUP(Table1[[#This Row],[library]], Table9[#All], 2)</f>
        <v>9412394</v>
      </c>
      <c r="M25">
        <f>IF(LEFT(Table1[[#This Row],[dsb]], 1) = "2", 50, 130)</f>
        <v>50</v>
      </c>
      <c r="N2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4" x14ac:dyDescent="0.25">
      <c r="A26" t="s">
        <v>0</v>
      </c>
      <c r="B26" t="s">
        <v>1</v>
      </c>
      <c r="C26" t="s">
        <v>145</v>
      </c>
      <c r="D26" t="s">
        <v>74</v>
      </c>
      <c r="E26" t="s">
        <v>130</v>
      </c>
      <c r="F26" t="s">
        <v>75</v>
      </c>
      <c r="G26" t="s">
        <v>86</v>
      </c>
      <c r="H26" cm="1">
        <f t="array" ref="H26">IF(D26="2DSB", IF(G26="R1", 67, 46), IF(D26="1DSB", IF(G26="R1", 67, 46), IF(D26="2DSBanti", IF(G26="R1", 50, 47), NA))) + IF(Table1[[#This Row],[control]]="30bpDown", 30, 0)</f>
        <v>46</v>
      </c>
      <c r="I2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yjl217_R2_2DSBs.sam</v>
      </c>
      <c r="J2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yjl217_WT_sgAB_R2_sense</v>
      </c>
      <c r="K26" t="str">
        <f>_xlfn.CONCAT(Table1[[#This Row],[dsb]],"_", Table1[[#This Row],[strand]],"_", Table1[[#This Row],[treatment]], ".fa")</f>
        <v>2DSB_R2_sense.fa</v>
      </c>
      <c r="L26">
        <f>VLOOKUP(Table1[[#This Row],[library]], Table9[#All], 2)</f>
        <v>6630053</v>
      </c>
      <c r="M26">
        <f>IF(LEFT(Table1[[#This Row],[dsb]], 1) = "2", 50, 130)</f>
        <v>50</v>
      </c>
      <c r="N2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4" x14ac:dyDescent="0.25">
      <c r="A27" t="s">
        <v>2</v>
      </c>
      <c r="B27" t="s">
        <v>1</v>
      </c>
      <c r="C27" t="s">
        <v>145</v>
      </c>
      <c r="D27" t="s">
        <v>74</v>
      </c>
      <c r="E27" t="s">
        <v>130</v>
      </c>
      <c r="F27" t="s">
        <v>75</v>
      </c>
      <c r="G27" t="s">
        <v>86</v>
      </c>
      <c r="H27" cm="1">
        <f t="array" ref="H27">IF(D27="2DSB", IF(G27="R1", 67, 46), IF(D27="1DSB", IF(G27="R1", 67, 46), IF(D27="2DSBanti", IF(G27="R1", 50, 47), NA))) + IF(Table1[[#This Row],[control]]="30bpDown", 30, 0)</f>
        <v>46</v>
      </c>
      <c r="I2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yjl218_R2_2DSBs.sam</v>
      </c>
      <c r="J2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yjl218_WT_sgAB_R2_sense</v>
      </c>
      <c r="K27" t="str">
        <f>_xlfn.CONCAT(Table1[[#This Row],[dsb]],"_", Table1[[#This Row],[strand]],"_", Table1[[#This Row],[treatment]], ".fa")</f>
        <v>2DSB_R2_sense.fa</v>
      </c>
      <c r="L27">
        <f>VLOOKUP(Table1[[#This Row],[library]], Table9[#All], 2)</f>
        <v>7246619</v>
      </c>
      <c r="M27">
        <f>IF(LEFT(Table1[[#This Row],[dsb]], 1) = "2", 50, 130)</f>
        <v>50</v>
      </c>
      <c r="N2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4" x14ac:dyDescent="0.25">
      <c r="A28" t="s">
        <v>3</v>
      </c>
      <c r="B28" t="s">
        <v>1</v>
      </c>
      <c r="C28" t="s">
        <v>145</v>
      </c>
      <c r="D28" t="s">
        <v>74</v>
      </c>
      <c r="E28" t="s">
        <v>130</v>
      </c>
      <c r="F28" t="s">
        <v>75</v>
      </c>
      <c r="G28" t="s">
        <v>86</v>
      </c>
      <c r="H28" cm="1">
        <f t="array" ref="H28">IF(D28="2DSB", IF(G28="R1", 67, 46), IF(D28="1DSB", IF(G28="R1", 67, 46), IF(D28="2DSBanti", IF(G28="R1", 50, 47), NA))) + IF(Table1[[#This Row],[control]]="30bpDown", 30, 0)</f>
        <v>46</v>
      </c>
      <c r="I2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yjl219_R2_2DSBs.sam</v>
      </c>
      <c r="J2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yjl219_WT_sgAB_R2_sense</v>
      </c>
      <c r="K28" t="str">
        <f>_xlfn.CONCAT(Table1[[#This Row],[dsb]],"_", Table1[[#This Row],[strand]],"_", Table1[[#This Row],[treatment]], ".fa")</f>
        <v>2DSB_R2_sense.fa</v>
      </c>
      <c r="L28">
        <f>VLOOKUP(Table1[[#This Row],[library]], Table9[#All], 2)</f>
        <v>8069391</v>
      </c>
      <c r="M28">
        <f>IF(LEFT(Table1[[#This Row],[dsb]], 1) = "2", 50, 130)</f>
        <v>50</v>
      </c>
      <c r="N2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4" x14ac:dyDescent="0.25">
      <c r="A29" t="s">
        <v>4</v>
      </c>
      <c r="B29" t="s">
        <v>1</v>
      </c>
      <c r="C29" t="s">
        <v>145</v>
      </c>
      <c r="D29" t="s">
        <v>74</v>
      </c>
      <c r="E29" t="s">
        <v>130</v>
      </c>
      <c r="F29" t="s">
        <v>75</v>
      </c>
      <c r="G29" t="s">
        <v>86</v>
      </c>
      <c r="H29" cm="1">
        <f t="array" ref="H29">IF(D29="2DSB", IF(G29="R1", 67, 46), IF(D29="1DSB", IF(G29="R1", 67, 46), IF(D29="2DSBanti", IF(G29="R1", 50, 47), NA))) + IF(Table1[[#This Row],[control]]="30bpDown", 30, 0)</f>
        <v>46</v>
      </c>
      <c r="I2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yjl220_R2_2DSBs.sam</v>
      </c>
      <c r="J2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yjl220_WT_sgAB_R2_sense</v>
      </c>
      <c r="K29" t="str">
        <f>_xlfn.CONCAT(Table1[[#This Row],[dsb]],"_", Table1[[#This Row],[strand]],"_", Table1[[#This Row],[treatment]], ".fa")</f>
        <v>2DSB_R2_sense.fa</v>
      </c>
      <c r="L29">
        <f>VLOOKUP(Table1[[#This Row],[library]], Table9[#All], 2)</f>
        <v>7513691</v>
      </c>
      <c r="M29">
        <f>IF(LEFT(Table1[[#This Row],[dsb]], 1) = "2", 50, 130)</f>
        <v>50</v>
      </c>
      <c r="N2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4" x14ac:dyDescent="0.25">
      <c r="A30" t="s">
        <v>5</v>
      </c>
      <c r="B30" t="s">
        <v>1</v>
      </c>
      <c r="C30" t="s">
        <v>145</v>
      </c>
      <c r="D30" t="s">
        <v>74</v>
      </c>
      <c r="E30" t="s">
        <v>130</v>
      </c>
      <c r="F30" t="s">
        <v>76</v>
      </c>
      <c r="G30" t="s">
        <v>86</v>
      </c>
      <c r="H30" cm="1">
        <f t="array" ref="H30">IF(D30="2DSB", IF(G30="R1", 67, 46), IF(D30="1DSB", IF(G30="R1", 67, 46), IF(D30="2DSBanti", IF(G30="R1", 50, 47), NA))) + IF(Table1[[#This Row],[control]]="30bpDown", 30, 0)</f>
        <v>46</v>
      </c>
      <c r="I3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yjl221_R2_2DSBs.sam</v>
      </c>
      <c r="J3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yjl221_WT_sgAB_R2_branch</v>
      </c>
      <c r="K30" t="str">
        <f>_xlfn.CONCAT(Table1[[#This Row],[dsb]],"_", Table1[[#This Row],[strand]],"_", Table1[[#This Row],[treatment]], ".fa")</f>
        <v>2DSB_R2_branch.fa</v>
      </c>
      <c r="L30">
        <f>VLOOKUP(Table1[[#This Row],[library]], Table9[#All], 2)</f>
        <v>9021462</v>
      </c>
      <c r="M30">
        <f>IF(LEFT(Table1[[#This Row],[dsb]], 1) = "2", 50, 130)</f>
        <v>50</v>
      </c>
      <c r="N3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4" x14ac:dyDescent="0.25">
      <c r="A31" t="s">
        <v>6</v>
      </c>
      <c r="B31" t="s">
        <v>1</v>
      </c>
      <c r="C31" t="s">
        <v>145</v>
      </c>
      <c r="D31" t="s">
        <v>74</v>
      </c>
      <c r="E31" t="s">
        <v>130</v>
      </c>
      <c r="F31" t="s">
        <v>76</v>
      </c>
      <c r="G31" t="s">
        <v>86</v>
      </c>
      <c r="H31" cm="1">
        <f t="array" ref="H31">IF(D31="2DSB", IF(G31="R1", 67, 46), IF(D31="1DSB", IF(G31="R1", 67, 46), IF(D31="2DSBanti", IF(G31="R1", 50, 47), NA))) + IF(Table1[[#This Row],[control]]="30bpDown", 30, 0)</f>
        <v>46</v>
      </c>
      <c r="I3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yjl222_R2_2DSBs.sam</v>
      </c>
      <c r="J3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yjl222_WT_sgAB_R2_branch</v>
      </c>
      <c r="K31" t="str">
        <f>_xlfn.CONCAT(Table1[[#This Row],[dsb]],"_", Table1[[#This Row],[strand]],"_", Table1[[#This Row],[treatment]], ".fa")</f>
        <v>2DSB_R2_branch.fa</v>
      </c>
      <c r="L31">
        <f>VLOOKUP(Table1[[#This Row],[library]], Table9[#All], 2)</f>
        <v>9430938</v>
      </c>
      <c r="M31">
        <f>IF(LEFT(Table1[[#This Row],[dsb]], 1) = "2", 50, 130)</f>
        <v>50</v>
      </c>
      <c r="N3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4" x14ac:dyDescent="0.25">
      <c r="A32" t="s">
        <v>7</v>
      </c>
      <c r="B32" t="s">
        <v>1</v>
      </c>
      <c r="C32" t="s">
        <v>145</v>
      </c>
      <c r="D32" t="s">
        <v>74</v>
      </c>
      <c r="E32" t="s">
        <v>130</v>
      </c>
      <c r="F32" t="s">
        <v>76</v>
      </c>
      <c r="G32" t="s">
        <v>86</v>
      </c>
      <c r="H32" cm="1">
        <f t="array" ref="H32">IF(D32="2DSB", IF(G32="R1", 67, 46), IF(D32="1DSB", IF(G32="R1", 67, 46), IF(D32="2DSBanti", IF(G32="R1", 50, 47), NA))) + IF(Table1[[#This Row],[control]]="30bpDown", 30, 0)</f>
        <v>46</v>
      </c>
      <c r="I3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yjl223_R2_2DSBs.sam</v>
      </c>
      <c r="J3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yjl223_WT_sgAB_R2_branch</v>
      </c>
      <c r="K32" t="str">
        <f>_xlfn.CONCAT(Table1[[#This Row],[dsb]],"_", Table1[[#This Row],[strand]],"_", Table1[[#This Row],[treatment]], ".fa")</f>
        <v>2DSB_R2_branch.fa</v>
      </c>
      <c r="L32">
        <f>VLOOKUP(Table1[[#This Row],[library]], Table9[#All], 2)</f>
        <v>9051278</v>
      </c>
      <c r="M32">
        <f>IF(LEFT(Table1[[#This Row],[dsb]], 1) = "2", 50, 130)</f>
        <v>50</v>
      </c>
      <c r="N3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4" x14ac:dyDescent="0.25">
      <c r="A33" t="s">
        <v>8</v>
      </c>
      <c r="B33" t="s">
        <v>1</v>
      </c>
      <c r="C33" t="s">
        <v>145</v>
      </c>
      <c r="D33" t="s">
        <v>74</v>
      </c>
      <c r="E33" t="s">
        <v>130</v>
      </c>
      <c r="F33" t="s">
        <v>76</v>
      </c>
      <c r="G33" t="s">
        <v>86</v>
      </c>
      <c r="H33" cm="1">
        <f t="array" ref="H33">IF(D33="2DSB", IF(G33="R1", 67, 46), IF(D33="1DSB", IF(G33="R1", 67, 46), IF(D33="2DSBanti", IF(G33="R1", 50, 47), NA))) + IF(Table1[[#This Row],[control]]="30bpDown", 30, 0)</f>
        <v>46</v>
      </c>
      <c r="I3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yjl224_R2_2DSBs.sam</v>
      </c>
      <c r="J3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yjl224_WT_sgAB_R2_branch</v>
      </c>
      <c r="K33" t="str">
        <f>_xlfn.CONCAT(Table1[[#This Row],[dsb]],"_", Table1[[#This Row],[strand]],"_", Table1[[#This Row],[treatment]], ".fa")</f>
        <v>2DSB_R2_branch.fa</v>
      </c>
      <c r="L33">
        <f>VLOOKUP(Table1[[#This Row],[library]], Table9[#All], 2)</f>
        <v>9192054</v>
      </c>
      <c r="M33">
        <f>IF(LEFT(Table1[[#This Row],[dsb]], 1) = "2", 50, 130)</f>
        <v>50</v>
      </c>
      <c r="N3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4" x14ac:dyDescent="0.25">
      <c r="A34" t="s">
        <v>9</v>
      </c>
      <c r="B34" t="s">
        <v>1</v>
      </c>
      <c r="C34" t="s">
        <v>145</v>
      </c>
      <c r="D34" t="s">
        <v>74</v>
      </c>
      <c r="E34" t="s">
        <v>130</v>
      </c>
      <c r="F34" t="s">
        <v>77</v>
      </c>
      <c r="G34" t="s">
        <v>86</v>
      </c>
      <c r="H34" cm="1">
        <f t="array" ref="H34">IF(D34="2DSB", IF(G34="R1", 67, 46), IF(D34="1DSB", IF(G34="R1", 67, 46), IF(D34="2DSBanti", IF(G34="R1", 50, 47), NA))) + IF(Table1[[#This Row],[control]]="30bpDown", 30, 0)</f>
        <v>46</v>
      </c>
      <c r="I3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yjl225_R2_2DSBs.sam</v>
      </c>
      <c r="J3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yjl225_WT_sgAB_R2_cmv</v>
      </c>
      <c r="K34" t="str">
        <f>_xlfn.CONCAT(Table1[[#This Row],[dsb]],"_", Table1[[#This Row],[strand]],"_", Table1[[#This Row],[treatment]], ".fa")</f>
        <v>2DSB_R2_cmv.fa</v>
      </c>
      <c r="L34">
        <f>VLOOKUP(Table1[[#This Row],[library]], Table9[#All], 2)</f>
        <v>7604379</v>
      </c>
      <c r="M34">
        <f>IF(LEFT(Table1[[#This Row],[dsb]], 1) = "2", 50, 130)</f>
        <v>50</v>
      </c>
      <c r="N3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4" x14ac:dyDescent="0.25">
      <c r="A35" t="s">
        <v>10</v>
      </c>
      <c r="B35" t="s">
        <v>1</v>
      </c>
      <c r="C35" t="s">
        <v>145</v>
      </c>
      <c r="D35" t="s">
        <v>74</v>
      </c>
      <c r="E35" t="s">
        <v>130</v>
      </c>
      <c r="F35" t="s">
        <v>77</v>
      </c>
      <c r="G35" t="s">
        <v>86</v>
      </c>
      <c r="H35" cm="1">
        <f t="array" ref="H35">IF(D35="2DSB", IF(G35="R1", 67, 46), IF(D35="1DSB", IF(G35="R1", 67, 46), IF(D35="2DSBanti", IF(G35="R1", 50, 47), NA))) + IF(Table1[[#This Row],[control]]="30bpDown", 30, 0)</f>
        <v>46</v>
      </c>
      <c r="I3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yjl226_R2_2DSBs.sam</v>
      </c>
      <c r="J3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yjl226_WT_sgAB_R2_cmv</v>
      </c>
      <c r="K35" t="str">
        <f>_xlfn.CONCAT(Table1[[#This Row],[dsb]],"_", Table1[[#This Row],[strand]],"_", Table1[[#This Row],[treatment]], ".fa")</f>
        <v>2DSB_R2_cmv.fa</v>
      </c>
      <c r="L35">
        <f>VLOOKUP(Table1[[#This Row],[library]], Table9[#All], 2)</f>
        <v>8885716</v>
      </c>
      <c r="M35">
        <f>IF(LEFT(Table1[[#This Row],[dsb]], 1) = "2", 50, 130)</f>
        <v>50</v>
      </c>
      <c r="N3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4" x14ac:dyDescent="0.25">
      <c r="A36" t="s">
        <v>11</v>
      </c>
      <c r="B36" t="s">
        <v>1</v>
      </c>
      <c r="C36" t="s">
        <v>145</v>
      </c>
      <c r="D36" t="s">
        <v>74</v>
      </c>
      <c r="E36" t="s">
        <v>130</v>
      </c>
      <c r="F36" t="s">
        <v>77</v>
      </c>
      <c r="G36" t="s">
        <v>86</v>
      </c>
      <c r="H36" cm="1">
        <f t="array" ref="H36">IF(D36="2DSB", IF(G36="R1", 67, 46), IF(D36="1DSB", IF(G36="R1", 67, 46), IF(D36="2DSBanti", IF(G36="R1", 50, 47), NA))) + IF(Table1[[#This Row],[control]]="30bpDown", 30, 0)</f>
        <v>46</v>
      </c>
      <c r="I3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yjl227_R2_2DSBs.sam</v>
      </c>
      <c r="J3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yjl227_WT_sgAB_R2_cmv</v>
      </c>
      <c r="K36" t="str">
        <f>_xlfn.CONCAT(Table1[[#This Row],[dsb]],"_", Table1[[#This Row],[strand]],"_", Table1[[#This Row],[treatment]], ".fa")</f>
        <v>2DSB_R2_cmv.fa</v>
      </c>
      <c r="L36">
        <f>VLOOKUP(Table1[[#This Row],[library]], Table9[#All], 2)</f>
        <v>8150455</v>
      </c>
      <c r="M36">
        <f>IF(LEFT(Table1[[#This Row],[dsb]], 1) = "2", 50, 130)</f>
        <v>50</v>
      </c>
      <c r="N3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4" x14ac:dyDescent="0.25">
      <c r="A37" t="s">
        <v>12</v>
      </c>
      <c r="B37" t="s">
        <v>1</v>
      </c>
      <c r="C37" t="s">
        <v>145</v>
      </c>
      <c r="D37" t="s">
        <v>74</v>
      </c>
      <c r="E37" t="s">
        <v>130</v>
      </c>
      <c r="F37" t="s">
        <v>77</v>
      </c>
      <c r="G37" t="s">
        <v>86</v>
      </c>
      <c r="H37" cm="1">
        <f t="array" ref="H37">IF(D37="2DSB", IF(G37="R1", 67, 46), IF(D37="1DSB", IF(G37="R1", 67, 46), IF(D37="2DSBanti", IF(G37="R1", 50, 47), NA))) + IF(Table1[[#This Row],[control]]="30bpDown", 30, 0)</f>
        <v>46</v>
      </c>
      <c r="I3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yjl228_R2_2DSBs.sam</v>
      </c>
      <c r="J3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yjl228_WT_sgAB_R2_cmv</v>
      </c>
      <c r="K37" t="str">
        <f>_xlfn.CONCAT(Table1[[#This Row],[dsb]],"_", Table1[[#This Row],[strand]],"_", Table1[[#This Row],[treatment]], ".fa")</f>
        <v>2DSB_R2_cmv.fa</v>
      </c>
      <c r="L37">
        <f>VLOOKUP(Table1[[#This Row],[library]], Table9[#All], 2)</f>
        <v>7694818</v>
      </c>
      <c r="M37">
        <f>IF(LEFT(Table1[[#This Row],[dsb]], 1) = "2", 50, 130)</f>
        <v>50</v>
      </c>
      <c r="N3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4" x14ac:dyDescent="0.25">
      <c r="A38" t="s">
        <v>13</v>
      </c>
      <c r="B38" t="s">
        <v>14</v>
      </c>
      <c r="C38" t="s">
        <v>145</v>
      </c>
      <c r="D38" t="s">
        <v>74</v>
      </c>
      <c r="E38" t="s">
        <v>130</v>
      </c>
      <c r="F38" t="s">
        <v>75</v>
      </c>
      <c r="G38" t="s">
        <v>86</v>
      </c>
      <c r="H38" cm="1">
        <f t="array" ref="H38">IF(D38="2DSB", IF(G38="R1", 67, 46), IF(D38="1DSB", IF(G38="R1", 67, 46), IF(D38="2DSBanti", IF(G38="R1", 50, 47), NA))) + IF(Table1[[#This Row],[control]]="30bpDown", 30, 0)</f>
        <v>46</v>
      </c>
      <c r="I3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yjl229_R2_2DSBs.sam</v>
      </c>
      <c r="J3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yjl229_KO_sgAB_R2_sense</v>
      </c>
      <c r="K38" t="str">
        <f>_xlfn.CONCAT(Table1[[#This Row],[dsb]],"_", Table1[[#This Row],[strand]],"_", Table1[[#This Row],[treatment]], ".fa")</f>
        <v>2DSB_R2_sense.fa</v>
      </c>
      <c r="L38">
        <f>VLOOKUP(Table1[[#This Row],[library]], Table9[#All], 2)</f>
        <v>11320509</v>
      </c>
      <c r="M38">
        <f>IF(LEFT(Table1[[#This Row],[dsb]], 1) = "2", 50, 130)</f>
        <v>50</v>
      </c>
      <c r="N3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4" x14ac:dyDescent="0.25">
      <c r="A39" t="s">
        <v>15</v>
      </c>
      <c r="B39" t="s">
        <v>14</v>
      </c>
      <c r="C39" t="s">
        <v>145</v>
      </c>
      <c r="D39" t="s">
        <v>74</v>
      </c>
      <c r="E39" t="s">
        <v>130</v>
      </c>
      <c r="F39" t="s">
        <v>75</v>
      </c>
      <c r="G39" t="s">
        <v>86</v>
      </c>
      <c r="H39" cm="1">
        <f t="array" ref="H39">IF(D39="2DSB", IF(G39="R1", 67, 46), IF(D39="1DSB", IF(G39="R1", 67, 46), IF(D39="2DSBanti", IF(G39="R1", 50, 47), NA))) + IF(Table1[[#This Row],[control]]="30bpDown", 30, 0)</f>
        <v>46</v>
      </c>
      <c r="I3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yjl230_R2_2DSBs.sam</v>
      </c>
      <c r="J3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yjl230_KO_sgAB_R2_sense</v>
      </c>
      <c r="K39" t="str">
        <f>_xlfn.CONCAT(Table1[[#This Row],[dsb]],"_", Table1[[#This Row],[strand]],"_", Table1[[#This Row],[treatment]], ".fa")</f>
        <v>2DSB_R2_sense.fa</v>
      </c>
      <c r="L39">
        <f>VLOOKUP(Table1[[#This Row],[library]], Table9[#All], 2)</f>
        <v>12480734</v>
      </c>
      <c r="M39">
        <f>IF(LEFT(Table1[[#This Row],[dsb]], 1) = "2", 50, 130)</f>
        <v>50</v>
      </c>
      <c r="N3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4" x14ac:dyDescent="0.25">
      <c r="A40" t="s">
        <v>16</v>
      </c>
      <c r="B40" t="s">
        <v>14</v>
      </c>
      <c r="C40" t="s">
        <v>145</v>
      </c>
      <c r="D40" t="s">
        <v>74</v>
      </c>
      <c r="E40" t="s">
        <v>130</v>
      </c>
      <c r="F40" t="s">
        <v>75</v>
      </c>
      <c r="G40" t="s">
        <v>86</v>
      </c>
      <c r="H40" cm="1">
        <f t="array" ref="H40">IF(D40="2DSB", IF(G40="R1", 67, 46), IF(D40="1DSB", IF(G40="R1", 67, 46), IF(D40="2DSBanti", IF(G40="R1", 50, 47), NA))) + IF(Table1[[#This Row],[control]]="30bpDown", 30, 0)</f>
        <v>46</v>
      </c>
      <c r="I4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yjl231_R2_2DSBs.sam</v>
      </c>
      <c r="J4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yjl231_KO_sgAB_R2_sense</v>
      </c>
      <c r="K40" t="str">
        <f>_xlfn.CONCAT(Table1[[#This Row],[dsb]],"_", Table1[[#This Row],[strand]],"_", Table1[[#This Row],[treatment]], ".fa")</f>
        <v>2DSB_R2_sense.fa</v>
      </c>
      <c r="L40">
        <f>VLOOKUP(Table1[[#This Row],[library]], Table9[#All], 2)</f>
        <v>12500966</v>
      </c>
      <c r="M40">
        <f>IF(LEFT(Table1[[#This Row],[dsb]], 1) = "2", 50, 130)</f>
        <v>50</v>
      </c>
      <c r="N4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4" x14ac:dyDescent="0.25">
      <c r="A41" t="s">
        <v>17</v>
      </c>
      <c r="B41" t="s">
        <v>14</v>
      </c>
      <c r="C41" t="s">
        <v>145</v>
      </c>
      <c r="D41" t="s">
        <v>74</v>
      </c>
      <c r="E41" t="s">
        <v>130</v>
      </c>
      <c r="F41" t="s">
        <v>75</v>
      </c>
      <c r="G41" t="s">
        <v>86</v>
      </c>
      <c r="H41" cm="1">
        <f t="array" ref="H41">IF(D41="2DSB", IF(G41="R1", 67, 46), IF(D41="1DSB", IF(G41="R1", 67, 46), IF(D41="2DSBanti", IF(G41="R1", 50, 47), NA))) + IF(Table1[[#This Row],[control]]="30bpDown", 30, 0)</f>
        <v>46</v>
      </c>
      <c r="I4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yjl232_R2_2DSBs.sam</v>
      </c>
      <c r="J4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yjl232_KO_sgAB_R2_sense</v>
      </c>
      <c r="K41" t="str">
        <f>_xlfn.CONCAT(Table1[[#This Row],[dsb]],"_", Table1[[#This Row],[strand]],"_", Table1[[#This Row],[treatment]], ".fa")</f>
        <v>2DSB_R2_sense.fa</v>
      </c>
      <c r="L41">
        <f>VLOOKUP(Table1[[#This Row],[library]], Table9[#All], 2)</f>
        <v>12479012</v>
      </c>
      <c r="M41">
        <f>IF(LEFT(Table1[[#This Row],[dsb]], 1) = "2", 50, 130)</f>
        <v>50</v>
      </c>
      <c r="N4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4" x14ac:dyDescent="0.25">
      <c r="A42" t="s">
        <v>18</v>
      </c>
      <c r="B42" t="s">
        <v>14</v>
      </c>
      <c r="C42" t="s">
        <v>145</v>
      </c>
      <c r="D42" t="s">
        <v>74</v>
      </c>
      <c r="E42" t="s">
        <v>130</v>
      </c>
      <c r="F42" t="s">
        <v>76</v>
      </c>
      <c r="G42" t="s">
        <v>86</v>
      </c>
      <c r="H42" cm="1">
        <f t="array" ref="H42">IF(D42="2DSB", IF(G42="R1", 67, 46), IF(D42="1DSB", IF(G42="R1", 67, 46), IF(D42="2DSBanti", IF(G42="R1", 50, 47), NA))) + IF(Table1[[#This Row],[control]]="30bpDown", 30, 0)</f>
        <v>46</v>
      </c>
      <c r="I4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yjl233_R2_2DSBs.sam</v>
      </c>
      <c r="J4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yjl233_KO_sgAB_R2_branch</v>
      </c>
      <c r="K42" t="str">
        <f>_xlfn.CONCAT(Table1[[#This Row],[dsb]],"_", Table1[[#This Row],[strand]],"_", Table1[[#This Row],[treatment]], ".fa")</f>
        <v>2DSB_R2_branch.fa</v>
      </c>
      <c r="L42">
        <f>VLOOKUP(Table1[[#This Row],[library]], Table9[#All], 2)</f>
        <v>13912975</v>
      </c>
      <c r="M42">
        <f>IF(LEFT(Table1[[#This Row],[dsb]], 1) = "2", 50, 130)</f>
        <v>50</v>
      </c>
      <c r="N4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4" x14ac:dyDescent="0.25">
      <c r="A43" t="s">
        <v>19</v>
      </c>
      <c r="B43" t="s">
        <v>14</v>
      </c>
      <c r="C43" t="s">
        <v>145</v>
      </c>
      <c r="D43" t="s">
        <v>74</v>
      </c>
      <c r="E43" t="s">
        <v>130</v>
      </c>
      <c r="F43" t="s">
        <v>76</v>
      </c>
      <c r="G43" t="s">
        <v>86</v>
      </c>
      <c r="H43" cm="1">
        <f t="array" ref="H43">IF(D43="2DSB", IF(G43="R1", 67, 46), IF(D43="1DSB", IF(G43="R1", 67, 46), IF(D43="2DSBanti", IF(G43="R1", 50, 47), NA))) + IF(Table1[[#This Row],[control]]="30bpDown", 30, 0)</f>
        <v>46</v>
      </c>
      <c r="I4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yjl234_R2_2DSBs.sam</v>
      </c>
      <c r="J4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yjl234_KO_sgAB_R2_branch</v>
      </c>
      <c r="K43" t="str">
        <f>_xlfn.CONCAT(Table1[[#This Row],[dsb]],"_", Table1[[#This Row],[strand]],"_", Table1[[#This Row],[treatment]], ".fa")</f>
        <v>2DSB_R2_branch.fa</v>
      </c>
      <c r="L43">
        <f>VLOOKUP(Table1[[#This Row],[library]], Table9[#All], 2)</f>
        <v>15839537</v>
      </c>
      <c r="M43">
        <f>IF(LEFT(Table1[[#This Row],[dsb]], 1) = "2", 50, 130)</f>
        <v>50</v>
      </c>
      <c r="N4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4" x14ac:dyDescent="0.25">
      <c r="A44" t="s">
        <v>20</v>
      </c>
      <c r="B44" t="s">
        <v>14</v>
      </c>
      <c r="C44" t="s">
        <v>145</v>
      </c>
      <c r="D44" t="s">
        <v>74</v>
      </c>
      <c r="E44" t="s">
        <v>130</v>
      </c>
      <c r="F44" t="s">
        <v>76</v>
      </c>
      <c r="G44" t="s">
        <v>86</v>
      </c>
      <c r="H44" cm="1">
        <f t="array" ref="H44">IF(D44="2DSB", IF(G44="R1", 67, 46), IF(D44="1DSB", IF(G44="R1", 67, 46), IF(D44="2DSBanti", IF(G44="R1", 50, 47), NA))) + IF(Table1[[#This Row],[control]]="30bpDown", 30, 0)</f>
        <v>46</v>
      </c>
      <c r="I4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yjl235_R2_2DSBs.sam</v>
      </c>
      <c r="J4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yjl235_KO_sgAB_R2_branch</v>
      </c>
      <c r="K44" t="str">
        <f>_xlfn.CONCAT(Table1[[#This Row],[dsb]],"_", Table1[[#This Row],[strand]],"_", Table1[[#This Row],[treatment]], ".fa")</f>
        <v>2DSB_R2_branch.fa</v>
      </c>
      <c r="L44">
        <f>VLOOKUP(Table1[[#This Row],[library]], Table9[#All], 2)</f>
        <v>13872702</v>
      </c>
      <c r="M44">
        <f>IF(LEFT(Table1[[#This Row],[dsb]], 1) = "2", 50, 130)</f>
        <v>50</v>
      </c>
      <c r="N4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4" x14ac:dyDescent="0.25">
      <c r="A45" t="s">
        <v>21</v>
      </c>
      <c r="B45" t="s">
        <v>14</v>
      </c>
      <c r="C45" t="s">
        <v>145</v>
      </c>
      <c r="D45" t="s">
        <v>74</v>
      </c>
      <c r="E45" t="s">
        <v>130</v>
      </c>
      <c r="F45" t="s">
        <v>76</v>
      </c>
      <c r="G45" t="s">
        <v>86</v>
      </c>
      <c r="H45" cm="1">
        <f t="array" ref="H45">IF(D45="2DSB", IF(G45="R1", 67, 46), IF(D45="1DSB", IF(G45="R1", 67, 46), IF(D45="2DSBanti", IF(G45="R1", 50, 47), NA))) + IF(Table1[[#This Row],[control]]="30bpDown", 30, 0)</f>
        <v>46</v>
      </c>
      <c r="I4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yjl236_R2_2DSBs.sam</v>
      </c>
      <c r="J4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yjl236_KO_sgAB_R2_branch</v>
      </c>
      <c r="K45" t="str">
        <f>_xlfn.CONCAT(Table1[[#This Row],[dsb]],"_", Table1[[#This Row],[strand]],"_", Table1[[#This Row],[treatment]], ".fa")</f>
        <v>2DSB_R2_branch.fa</v>
      </c>
      <c r="L45">
        <f>VLOOKUP(Table1[[#This Row],[library]], Table9[#All], 2)</f>
        <v>13493608</v>
      </c>
      <c r="M45">
        <f>IF(LEFT(Table1[[#This Row],[dsb]], 1) = "2", 50, 130)</f>
        <v>50</v>
      </c>
      <c r="N4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4" x14ac:dyDescent="0.25">
      <c r="A46" t="s">
        <v>22</v>
      </c>
      <c r="B46" t="s">
        <v>14</v>
      </c>
      <c r="C46" t="s">
        <v>145</v>
      </c>
      <c r="D46" t="s">
        <v>74</v>
      </c>
      <c r="E46" t="s">
        <v>130</v>
      </c>
      <c r="F46" t="s">
        <v>77</v>
      </c>
      <c r="G46" t="s">
        <v>86</v>
      </c>
      <c r="H46" cm="1">
        <f t="array" ref="H46">IF(D46="2DSB", IF(G46="R1", 67, 46), IF(D46="1DSB", IF(G46="R1", 67, 46), IF(D46="2DSBanti", IF(G46="R1", 50, 47), NA))) + IF(Table1[[#This Row],[control]]="30bpDown", 30, 0)</f>
        <v>46</v>
      </c>
      <c r="I4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yjl237_R2_2DSBs.sam</v>
      </c>
      <c r="J4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yjl237_KO_sgAB_R2_cmv</v>
      </c>
      <c r="K46" t="str">
        <f>_xlfn.CONCAT(Table1[[#This Row],[dsb]],"_", Table1[[#This Row],[strand]],"_", Table1[[#This Row],[treatment]], ".fa")</f>
        <v>2DSB_R2_cmv.fa</v>
      </c>
      <c r="L46">
        <f>VLOOKUP(Table1[[#This Row],[library]], Table9[#All], 2)</f>
        <v>11307677</v>
      </c>
      <c r="M46">
        <f>IF(LEFT(Table1[[#This Row],[dsb]], 1) = "2", 50, 130)</f>
        <v>50</v>
      </c>
      <c r="N4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4" x14ac:dyDescent="0.25">
      <c r="A47" t="s">
        <v>23</v>
      </c>
      <c r="B47" t="s">
        <v>14</v>
      </c>
      <c r="C47" t="s">
        <v>145</v>
      </c>
      <c r="D47" t="s">
        <v>74</v>
      </c>
      <c r="E47" t="s">
        <v>130</v>
      </c>
      <c r="F47" t="s">
        <v>77</v>
      </c>
      <c r="G47" t="s">
        <v>86</v>
      </c>
      <c r="H47" cm="1">
        <f t="array" ref="H47">IF(D47="2DSB", IF(G47="R1", 67, 46), IF(D47="1DSB", IF(G47="R1", 67, 46), IF(D47="2DSBanti", IF(G47="R1", 50, 47), NA))) + IF(Table1[[#This Row],[control]]="30bpDown", 30, 0)</f>
        <v>46</v>
      </c>
      <c r="I4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yjl238_R2_2DSBs.sam</v>
      </c>
      <c r="J4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yjl238_KO_sgAB_R2_cmv</v>
      </c>
      <c r="K47" t="str">
        <f>_xlfn.CONCAT(Table1[[#This Row],[dsb]],"_", Table1[[#This Row],[strand]],"_", Table1[[#This Row],[treatment]], ".fa")</f>
        <v>2DSB_R2_cmv.fa</v>
      </c>
      <c r="L47">
        <f>VLOOKUP(Table1[[#This Row],[library]], Table9[#All], 2)</f>
        <v>11757615</v>
      </c>
      <c r="M47">
        <f>IF(LEFT(Table1[[#This Row],[dsb]], 1) = "2", 50, 130)</f>
        <v>50</v>
      </c>
      <c r="N4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4" x14ac:dyDescent="0.25">
      <c r="A48" t="s">
        <v>24</v>
      </c>
      <c r="B48" t="s">
        <v>14</v>
      </c>
      <c r="C48" t="s">
        <v>145</v>
      </c>
      <c r="D48" t="s">
        <v>74</v>
      </c>
      <c r="E48" t="s">
        <v>130</v>
      </c>
      <c r="F48" t="s">
        <v>77</v>
      </c>
      <c r="G48" t="s">
        <v>86</v>
      </c>
      <c r="H48" cm="1">
        <f t="array" ref="H48">IF(D48="2DSB", IF(G48="R1", 67, 46), IF(D48="1DSB", IF(G48="R1", 67, 46), IF(D48="2DSBanti", IF(G48="R1", 50, 47), NA))) + IF(Table1[[#This Row],[control]]="30bpDown", 30, 0)</f>
        <v>46</v>
      </c>
      <c r="I4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yjl239_R2_2DSBs.sam</v>
      </c>
      <c r="J4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yjl239_KO_sgAB_R2_cmv</v>
      </c>
      <c r="K48" t="str">
        <f>_xlfn.CONCAT(Table1[[#This Row],[dsb]],"_", Table1[[#This Row],[strand]],"_", Table1[[#This Row],[treatment]], ".fa")</f>
        <v>2DSB_R2_cmv.fa</v>
      </c>
      <c r="L48">
        <f>VLOOKUP(Table1[[#This Row],[library]], Table9[#All], 2)</f>
        <v>10272339</v>
      </c>
      <c r="M48">
        <f>IF(LEFT(Table1[[#This Row],[dsb]], 1) = "2", 50, 130)</f>
        <v>50</v>
      </c>
      <c r="N4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4" x14ac:dyDescent="0.25">
      <c r="A49" t="s">
        <v>25</v>
      </c>
      <c r="B49" t="s">
        <v>14</v>
      </c>
      <c r="C49" t="s">
        <v>145</v>
      </c>
      <c r="D49" t="s">
        <v>74</v>
      </c>
      <c r="E49" t="s">
        <v>130</v>
      </c>
      <c r="F49" t="s">
        <v>77</v>
      </c>
      <c r="G49" t="s">
        <v>86</v>
      </c>
      <c r="H49" cm="1">
        <f t="array" ref="H49">IF(D49="2DSB", IF(G49="R1", 67, 46), IF(D49="1DSB", IF(G49="R1", 67, 46), IF(D49="2DSBanti", IF(G49="R1", 50, 47), NA))) + IF(Table1[[#This Row],[control]]="30bpDown", 30, 0)</f>
        <v>46</v>
      </c>
      <c r="I4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yjl240_R2_2DSBs.sam</v>
      </c>
      <c r="J4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yjl240_KO_sgAB_R2_cmv</v>
      </c>
      <c r="K49" t="str">
        <f>_xlfn.CONCAT(Table1[[#This Row],[dsb]],"_", Table1[[#This Row],[strand]],"_", Table1[[#This Row],[treatment]], ".fa")</f>
        <v>2DSB_R2_cmv.fa</v>
      </c>
      <c r="L49">
        <f>VLOOKUP(Table1[[#This Row],[library]], Table9[#All], 2)</f>
        <v>9412394</v>
      </c>
      <c r="M49">
        <f>IF(LEFT(Table1[[#This Row],[dsb]], 1) = "2", 50, 130)</f>
        <v>50</v>
      </c>
      <c r="N4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4" x14ac:dyDescent="0.25">
      <c r="A50" t="s">
        <v>26</v>
      </c>
      <c r="B50" t="s">
        <v>1</v>
      </c>
      <c r="C50" t="s">
        <v>145</v>
      </c>
      <c r="D50" t="s">
        <v>128</v>
      </c>
      <c r="E50" t="s">
        <v>78</v>
      </c>
      <c r="F50" t="s">
        <v>75</v>
      </c>
      <c r="G50" t="s">
        <v>85</v>
      </c>
      <c r="H50" cm="1">
        <f t="array" ref="H50">IF(D50="2DSB", IF(G50="R1", 67, 46), IF(D50="1DSB", IF(G50="R1", 67, 46), IF(D50="2DSBanti", IF(G50="R1", 50, 47), NA))) + IF(Table1[[#This Row],[control]]="30bpDown", 30, 0)</f>
        <v>67</v>
      </c>
      <c r="I5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yjl255_R1_sgA.sam</v>
      </c>
      <c r="J5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yjl255_WT_sgA_R1_sense</v>
      </c>
      <c r="K50" t="str">
        <f>_xlfn.CONCAT(Table1[[#This Row],[dsb]],"_", Table1[[#This Row],[strand]],"_", Table1[[#This Row],[treatment]], ".fa")</f>
        <v>1DSB_R1_sense.fa</v>
      </c>
      <c r="L50">
        <f>VLOOKUP(Table1[[#This Row],[library]], Table9[#All], 2)</f>
        <v>7579965</v>
      </c>
      <c r="M50">
        <f>IF(LEFT(Table1[[#This Row],[dsb]], 1) = "2", 50, 130)</f>
        <v>130</v>
      </c>
      <c r="N5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4" x14ac:dyDescent="0.25">
      <c r="A51" t="s">
        <v>27</v>
      </c>
      <c r="B51" t="s">
        <v>1</v>
      </c>
      <c r="C51" t="s">
        <v>145</v>
      </c>
      <c r="D51" t="s">
        <v>128</v>
      </c>
      <c r="E51" t="s">
        <v>78</v>
      </c>
      <c r="F51" t="s">
        <v>75</v>
      </c>
      <c r="G51" t="s">
        <v>85</v>
      </c>
      <c r="H51" cm="1">
        <f t="array" ref="H51">IF(D51="2DSB", IF(G51="R1", 67, 46), IF(D51="1DSB", IF(G51="R1", 67, 46), IF(D51="2DSBanti", IF(G51="R1", 50, 47), NA))) + IF(Table1[[#This Row],[control]]="30bpDown", 30, 0)</f>
        <v>67</v>
      </c>
      <c r="I5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yjl256_R1_sgA.sam</v>
      </c>
      <c r="J5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yjl256_WT_sgA_R1_sense</v>
      </c>
      <c r="K51" t="str">
        <f>_xlfn.CONCAT(Table1[[#This Row],[dsb]],"_", Table1[[#This Row],[strand]],"_", Table1[[#This Row],[treatment]], ".fa")</f>
        <v>1DSB_R1_sense.fa</v>
      </c>
      <c r="L51">
        <f>VLOOKUP(Table1[[#This Row],[library]], Table9[#All], 2)</f>
        <v>7982725</v>
      </c>
      <c r="M51">
        <f>IF(LEFT(Table1[[#This Row],[dsb]], 1) = "2", 50, 130)</f>
        <v>130</v>
      </c>
      <c r="N5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4" x14ac:dyDescent="0.25">
      <c r="A52" t="s">
        <v>28</v>
      </c>
      <c r="B52" t="s">
        <v>1</v>
      </c>
      <c r="C52" t="s">
        <v>145</v>
      </c>
      <c r="D52" t="s">
        <v>128</v>
      </c>
      <c r="E52" t="s">
        <v>78</v>
      </c>
      <c r="F52" t="s">
        <v>75</v>
      </c>
      <c r="G52" t="s">
        <v>85</v>
      </c>
      <c r="H52" cm="1">
        <f t="array" ref="H52">IF(D52="2DSB", IF(G52="R1", 67, 46), IF(D52="1DSB", IF(G52="R1", 67, 46), IF(D52="2DSBanti", IF(G52="R1", 50, 47), NA))) + IF(Table1[[#This Row],[control]]="30bpDown", 30, 0)</f>
        <v>67</v>
      </c>
      <c r="I5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yjl257_R1_sgA.sam</v>
      </c>
      <c r="J5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yjl257_WT_sgA_R1_sense</v>
      </c>
      <c r="K52" t="str">
        <f>_xlfn.CONCAT(Table1[[#This Row],[dsb]],"_", Table1[[#This Row],[strand]],"_", Table1[[#This Row],[treatment]], ".fa")</f>
        <v>1DSB_R1_sense.fa</v>
      </c>
      <c r="L52">
        <f>VLOOKUP(Table1[[#This Row],[library]], Table9[#All], 2)</f>
        <v>7854740</v>
      </c>
      <c r="M52">
        <f>IF(LEFT(Table1[[#This Row],[dsb]], 1) = "2", 50, 130)</f>
        <v>130</v>
      </c>
      <c r="N5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4" x14ac:dyDescent="0.25">
      <c r="A53" t="s">
        <v>29</v>
      </c>
      <c r="B53" t="s">
        <v>1</v>
      </c>
      <c r="C53" t="s">
        <v>145</v>
      </c>
      <c r="D53" t="s">
        <v>128</v>
      </c>
      <c r="E53" t="s">
        <v>78</v>
      </c>
      <c r="F53" t="s">
        <v>75</v>
      </c>
      <c r="G53" t="s">
        <v>85</v>
      </c>
      <c r="H53" cm="1">
        <f t="array" ref="H53">IF(D53="2DSB", IF(G53="R1", 67, 46), IF(D53="1DSB", IF(G53="R1", 67, 46), IF(D53="2DSBanti", IF(G53="R1", 50, 47), NA))) + IF(Table1[[#This Row],[control]]="30bpDown", 30, 0)</f>
        <v>67</v>
      </c>
      <c r="I5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yjl258_R1_sgA.sam</v>
      </c>
      <c r="J5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yjl258_WT_sgA_R1_sense</v>
      </c>
      <c r="K53" t="str">
        <f>_xlfn.CONCAT(Table1[[#This Row],[dsb]],"_", Table1[[#This Row],[strand]],"_", Table1[[#This Row],[treatment]], ".fa")</f>
        <v>1DSB_R1_sense.fa</v>
      </c>
      <c r="L53">
        <f>VLOOKUP(Table1[[#This Row],[library]], Table9[#All], 2)</f>
        <v>7534924</v>
      </c>
      <c r="M53">
        <f>IF(LEFT(Table1[[#This Row],[dsb]], 1) = "2", 50, 130)</f>
        <v>130</v>
      </c>
      <c r="N5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4" x14ac:dyDescent="0.25">
      <c r="A54" t="s">
        <v>30</v>
      </c>
      <c r="B54" t="s">
        <v>1</v>
      </c>
      <c r="C54" t="s">
        <v>145</v>
      </c>
      <c r="D54" t="s">
        <v>128</v>
      </c>
      <c r="E54" t="s">
        <v>78</v>
      </c>
      <c r="F54" t="s">
        <v>76</v>
      </c>
      <c r="G54" t="s">
        <v>85</v>
      </c>
      <c r="H54" cm="1">
        <f t="array" ref="H54">IF(D54="2DSB", IF(G54="R1", 67, 46), IF(D54="1DSB", IF(G54="R1", 67, 46), IF(D54="2DSBanti", IF(G54="R1", 50, 47), NA))) + IF(Table1[[#This Row],[control]]="30bpDown", 30, 0)</f>
        <v>67</v>
      </c>
      <c r="I5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yjl259_R1_sgA.sam</v>
      </c>
      <c r="J5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yjl259_WT_sgA_R1_branch</v>
      </c>
      <c r="K54" t="str">
        <f>_xlfn.CONCAT(Table1[[#This Row],[dsb]],"_", Table1[[#This Row],[strand]],"_", Table1[[#This Row],[treatment]], ".fa")</f>
        <v>1DSB_R1_branch.fa</v>
      </c>
      <c r="L54">
        <f>VLOOKUP(Table1[[#This Row],[library]], Table9[#All], 2)</f>
        <v>8808358</v>
      </c>
      <c r="M54">
        <f>IF(LEFT(Table1[[#This Row],[dsb]], 1) = "2", 50, 130)</f>
        <v>130</v>
      </c>
      <c r="N5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4" x14ac:dyDescent="0.25">
      <c r="A55" t="s">
        <v>31</v>
      </c>
      <c r="B55" t="s">
        <v>1</v>
      </c>
      <c r="C55" t="s">
        <v>145</v>
      </c>
      <c r="D55" t="s">
        <v>128</v>
      </c>
      <c r="E55" t="s">
        <v>78</v>
      </c>
      <c r="F55" t="s">
        <v>76</v>
      </c>
      <c r="G55" t="s">
        <v>85</v>
      </c>
      <c r="H55" cm="1">
        <f t="array" ref="H55">IF(D55="2DSB", IF(G55="R1", 67, 46), IF(D55="1DSB", IF(G55="R1", 67, 46), IF(D55="2DSBanti", IF(G55="R1", 50, 47), NA))) + IF(Table1[[#This Row],[control]]="30bpDown", 30, 0)</f>
        <v>67</v>
      </c>
      <c r="I5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yjl260_R1_sgA.sam</v>
      </c>
      <c r="J5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yjl260_WT_sgA_R1_branch</v>
      </c>
      <c r="K55" t="str">
        <f>_xlfn.CONCAT(Table1[[#This Row],[dsb]],"_", Table1[[#This Row],[strand]],"_", Table1[[#This Row],[treatment]], ".fa")</f>
        <v>1DSB_R1_branch.fa</v>
      </c>
      <c r="L55">
        <f>VLOOKUP(Table1[[#This Row],[library]], Table9[#All], 2)</f>
        <v>9297647</v>
      </c>
      <c r="M55">
        <f>IF(LEFT(Table1[[#This Row],[dsb]], 1) = "2", 50, 130)</f>
        <v>130</v>
      </c>
      <c r="N5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4" x14ac:dyDescent="0.25">
      <c r="A56" t="s">
        <v>32</v>
      </c>
      <c r="B56" t="s">
        <v>1</v>
      </c>
      <c r="C56" t="s">
        <v>145</v>
      </c>
      <c r="D56" t="s">
        <v>128</v>
      </c>
      <c r="E56" t="s">
        <v>78</v>
      </c>
      <c r="F56" t="s">
        <v>76</v>
      </c>
      <c r="G56" t="s">
        <v>85</v>
      </c>
      <c r="H56" cm="1">
        <f t="array" ref="H56">IF(D56="2DSB", IF(G56="R1", 67, 46), IF(D56="1DSB", IF(G56="R1", 67, 46), IF(D56="2DSBanti", IF(G56="R1", 50, 47), NA))) + IF(Table1[[#This Row],[control]]="30bpDown", 30, 0)</f>
        <v>67</v>
      </c>
      <c r="I5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yjl261_R1_sgA.sam</v>
      </c>
      <c r="J5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yjl261_WT_sgA_R1_branch</v>
      </c>
      <c r="K56" t="str">
        <f>_xlfn.CONCAT(Table1[[#This Row],[dsb]],"_", Table1[[#This Row],[strand]],"_", Table1[[#This Row],[treatment]], ".fa")</f>
        <v>1DSB_R1_branch.fa</v>
      </c>
      <c r="L56">
        <f>VLOOKUP(Table1[[#This Row],[library]], Table9[#All], 2)</f>
        <v>9399483</v>
      </c>
      <c r="M56">
        <f>IF(LEFT(Table1[[#This Row],[dsb]], 1) = "2", 50, 130)</f>
        <v>130</v>
      </c>
      <c r="N5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4" x14ac:dyDescent="0.25">
      <c r="A57" t="s">
        <v>33</v>
      </c>
      <c r="B57" t="s">
        <v>1</v>
      </c>
      <c r="C57" t="s">
        <v>145</v>
      </c>
      <c r="D57" t="s">
        <v>128</v>
      </c>
      <c r="E57" t="s">
        <v>78</v>
      </c>
      <c r="F57" t="s">
        <v>76</v>
      </c>
      <c r="G57" t="s">
        <v>85</v>
      </c>
      <c r="H57" cm="1">
        <f t="array" ref="H57">IF(D57="2DSB", IF(G57="R1", 67, 46), IF(D57="1DSB", IF(G57="R1", 67, 46), IF(D57="2DSBanti", IF(G57="R1", 50, 47), NA))) + IF(Table1[[#This Row],[control]]="30bpDown", 30, 0)</f>
        <v>67</v>
      </c>
      <c r="I5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yjl262_R1_sgA.sam</v>
      </c>
      <c r="J5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yjl262_WT_sgA_R1_branch</v>
      </c>
      <c r="K57" t="str">
        <f>_xlfn.CONCAT(Table1[[#This Row],[dsb]],"_", Table1[[#This Row],[strand]],"_", Table1[[#This Row],[treatment]], ".fa")</f>
        <v>1DSB_R1_branch.fa</v>
      </c>
      <c r="L57">
        <f>VLOOKUP(Table1[[#This Row],[library]], Table9[#All], 2)</f>
        <v>8799841</v>
      </c>
      <c r="M57">
        <f>IF(LEFT(Table1[[#This Row],[dsb]], 1) = "2", 50, 130)</f>
        <v>130</v>
      </c>
      <c r="N5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4" x14ac:dyDescent="0.25">
      <c r="A58" t="s">
        <v>34</v>
      </c>
      <c r="B58" t="s">
        <v>1</v>
      </c>
      <c r="C58" t="s">
        <v>145</v>
      </c>
      <c r="D58" t="s">
        <v>128</v>
      </c>
      <c r="E58" t="s">
        <v>78</v>
      </c>
      <c r="F58" t="s">
        <v>77</v>
      </c>
      <c r="G58" t="s">
        <v>85</v>
      </c>
      <c r="H58" cm="1">
        <f t="array" ref="H58">IF(D58="2DSB", IF(G58="R1", 67, 46), IF(D58="1DSB", IF(G58="R1", 67, 46), IF(D58="2DSBanti", IF(G58="R1", 50, 47), NA))) + IF(Table1[[#This Row],[control]]="30bpDown", 30, 0)</f>
        <v>67</v>
      </c>
      <c r="I5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yjl263_R1_sgA.sam</v>
      </c>
      <c r="J5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yjl263_WT_sgA_R1_cmv</v>
      </c>
      <c r="K58" t="str">
        <f>_xlfn.CONCAT(Table1[[#This Row],[dsb]],"_", Table1[[#This Row],[strand]],"_", Table1[[#This Row],[treatment]], ".fa")</f>
        <v>1DSB_R1_cmv.fa</v>
      </c>
      <c r="L58">
        <f>VLOOKUP(Table1[[#This Row],[library]], Table9[#All], 2)</f>
        <v>8171224</v>
      </c>
      <c r="M58">
        <f>IF(LEFT(Table1[[#This Row],[dsb]], 1) = "2", 50, 130)</f>
        <v>130</v>
      </c>
      <c r="N5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libraries_1/yjl263_R1_sgA.sam -ref ref_seq/1DSB_R1_cmv.fa -o libraries_2/yjl263_WT_sgA_R1_cmv.tsv --min_length 130 -dsb 67 --quiet</v>
      </c>
    </row>
    <row r="59" spans="1:14" x14ac:dyDescent="0.25">
      <c r="A59" t="s">
        <v>35</v>
      </c>
      <c r="B59" t="s">
        <v>1</v>
      </c>
      <c r="C59" t="s">
        <v>145</v>
      </c>
      <c r="D59" t="s">
        <v>128</v>
      </c>
      <c r="E59" t="s">
        <v>78</v>
      </c>
      <c r="F59" t="s">
        <v>77</v>
      </c>
      <c r="G59" t="s">
        <v>85</v>
      </c>
      <c r="H59" cm="1">
        <f t="array" ref="H59">IF(D59="2DSB", IF(G59="R1", 67, 46), IF(D59="1DSB", IF(G59="R1", 67, 46), IF(D59="2DSBanti", IF(G59="R1", 50, 47), NA))) + IF(Table1[[#This Row],[control]]="30bpDown", 30, 0)</f>
        <v>67</v>
      </c>
      <c r="I5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yjl264_R1_sgA.sam</v>
      </c>
      <c r="J5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yjl264_WT_sgA_R1_cmv</v>
      </c>
      <c r="K59" t="str">
        <f>_xlfn.CONCAT(Table1[[#This Row],[dsb]],"_", Table1[[#This Row],[strand]],"_", Table1[[#This Row],[treatment]], ".fa")</f>
        <v>1DSB_R1_cmv.fa</v>
      </c>
      <c r="L59">
        <f>VLOOKUP(Table1[[#This Row],[library]], Table9[#All], 2)</f>
        <v>8180897</v>
      </c>
      <c r="M59">
        <f>IF(LEFT(Table1[[#This Row],[dsb]], 1) = "2", 50, 130)</f>
        <v>130</v>
      </c>
      <c r="N5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libraries_1/yjl264_R1_sgA.sam -ref ref_seq/1DSB_R1_cmv.fa -o libraries_2/yjl264_WT_sgA_R1_cmv.tsv --min_length 130 -dsb 67 --quiet</v>
      </c>
    </row>
    <row r="60" spans="1:14" x14ac:dyDescent="0.25">
      <c r="A60" t="s">
        <v>36</v>
      </c>
      <c r="B60" t="s">
        <v>1</v>
      </c>
      <c r="C60" t="s">
        <v>145</v>
      </c>
      <c r="D60" t="s">
        <v>128</v>
      </c>
      <c r="E60" t="s">
        <v>78</v>
      </c>
      <c r="F60" t="s">
        <v>77</v>
      </c>
      <c r="G60" t="s">
        <v>85</v>
      </c>
      <c r="H60" cm="1">
        <f t="array" ref="H60">IF(D60="2DSB", IF(G60="R1", 67, 46), IF(D60="1DSB", IF(G60="R1", 67, 46), IF(D60="2DSBanti", IF(G60="R1", 50, 47), NA))) + IF(Table1[[#This Row],[control]]="30bpDown", 30, 0)</f>
        <v>67</v>
      </c>
      <c r="I6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yjl265_R1_sgA.sam</v>
      </c>
      <c r="J6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yjl265_WT_sgA_R1_cmv</v>
      </c>
      <c r="K60" t="str">
        <f>_xlfn.CONCAT(Table1[[#This Row],[dsb]],"_", Table1[[#This Row],[strand]],"_", Table1[[#This Row],[treatment]], ".fa")</f>
        <v>1DSB_R1_cmv.fa</v>
      </c>
      <c r="L60">
        <f>VLOOKUP(Table1[[#This Row],[library]], Table9[#All], 2)</f>
        <v>8314116</v>
      </c>
      <c r="M60">
        <f>IF(LEFT(Table1[[#This Row],[dsb]], 1) = "2", 50, 130)</f>
        <v>130</v>
      </c>
      <c r="N6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libraries_1/yjl265_R1_sgA.sam -ref ref_seq/1DSB_R1_cmv.fa -o libraries_2/yjl265_WT_sgA_R1_cmv.tsv --min_length 130 -dsb 67 --quiet</v>
      </c>
    </row>
    <row r="61" spans="1:14" x14ac:dyDescent="0.25">
      <c r="A61" t="s">
        <v>37</v>
      </c>
      <c r="B61" t="s">
        <v>1</v>
      </c>
      <c r="C61" t="s">
        <v>145</v>
      </c>
      <c r="D61" t="s">
        <v>128</v>
      </c>
      <c r="E61" t="s">
        <v>78</v>
      </c>
      <c r="F61" t="s">
        <v>77</v>
      </c>
      <c r="G61" t="s">
        <v>85</v>
      </c>
      <c r="H61" cm="1">
        <f t="array" ref="H61">IF(D61="2DSB", IF(G61="R1", 67, 46), IF(D61="1DSB", IF(G61="R1", 67, 46), IF(D61="2DSBanti", IF(G61="R1", 50, 47), NA))) + IF(Table1[[#This Row],[control]]="30bpDown", 30, 0)</f>
        <v>67</v>
      </c>
      <c r="I6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yjl266_R1_sgA.sam</v>
      </c>
      <c r="J6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yjl266_WT_sgA_R1_cmv</v>
      </c>
      <c r="K61" t="str">
        <f>_xlfn.CONCAT(Table1[[#This Row],[dsb]],"_", Table1[[#This Row],[strand]],"_", Table1[[#This Row],[treatment]], ".fa")</f>
        <v>1DSB_R1_cmv.fa</v>
      </c>
      <c r="L61">
        <f>VLOOKUP(Table1[[#This Row],[library]], Table9[#All], 2)</f>
        <v>8096639</v>
      </c>
      <c r="M61">
        <f>IF(LEFT(Table1[[#This Row],[dsb]], 1) = "2", 50, 130)</f>
        <v>130</v>
      </c>
      <c r="N6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libraries_1/yjl266_R1_sgA.sam -ref ref_seq/1DSB_R1_cmv.fa -o libraries_2/yjl266_WT_sgA_R1_cmv.tsv --min_length 130 -dsb 67 --quiet</v>
      </c>
    </row>
    <row r="62" spans="1:14" x14ac:dyDescent="0.25">
      <c r="A62" t="s">
        <v>38</v>
      </c>
      <c r="B62" t="s">
        <v>1</v>
      </c>
      <c r="C62" t="s">
        <v>145</v>
      </c>
      <c r="D62" t="s">
        <v>128</v>
      </c>
      <c r="E62" t="s">
        <v>79</v>
      </c>
      <c r="F62" t="s">
        <v>75</v>
      </c>
      <c r="G62" t="s">
        <v>86</v>
      </c>
      <c r="H62" cm="1">
        <f t="array" ref="H62">IF(D62="2DSB", IF(G62="R1", 67, 46), IF(D62="1DSB", IF(G62="R1", 67, 46), IF(D62="2DSBanti", IF(G62="R1", 50, 47), NA))) + IF(Table1[[#This Row],[control]]="30bpDown", 30, 0)</f>
        <v>46</v>
      </c>
      <c r="I6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yjl267_R2_sgB.sam</v>
      </c>
      <c r="J6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yjl267_WT_sgB_R2_sense</v>
      </c>
      <c r="K62" t="str">
        <f>_xlfn.CONCAT(Table1[[#This Row],[dsb]],"_", Table1[[#This Row],[strand]],"_", Table1[[#This Row],[treatment]], ".fa")</f>
        <v>1DSB_R2_sense.fa</v>
      </c>
      <c r="L62">
        <f>VLOOKUP(Table1[[#This Row],[library]], Table9[#All], 2)</f>
        <v>7439535</v>
      </c>
      <c r="M62">
        <f>IF(LEFT(Table1[[#This Row],[dsb]], 1) = "2", 50, 130)</f>
        <v>130</v>
      </c>
      <c r="N6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libraries_1/yjl267_R2_sgB.sam -ref ref_seq/1DSB_R2_sense.fa -o libraries_2/yjl267_WT_sgB_R2_sense.tsv --min_length 130 -dsb 46 --quiet</v>
      </c>
    </row>
    <row r="63" spans="1:14" x14ac:dyDescent="0.25">
      <c r="A63" t="s">
        <v>39</v>
      </c>
      <c r="B63" t="s">
        <v>1</v>
      </c>
      <c r="C63" t="s">
        <v>145</v>
      </c>
      <c r="D63" t="s">
        <v>128</v>
      </c>
      <c r="E63" t="s">
        <v>79</v>
      </c>
      <c r="F63" t="s">
        <v>75</v>
      </c>
      <c r="G63" t="s">
        <v>86</v>
      </c>
      <c r="H63" cm="1">
        <f t="array" ref="H63">IF(D63="2DSB", IF(G63="R1", 67, 46), IF(D63="1DSB", IF(G63="R1", 67, 46), IF(D63="2DSBanti", IF(G63="R1", 50, 47), NA))) + IF(Table1[[#This Row],[control]]="30bpDown", 30, 0)</f>
        <v>46</v>
      </c>
      <c r="I6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yjl268_R2_sgB.sam</v>
      </c>
      <c r="J6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yjl268_WT_sgB_R2_sense</v>
      </c>
      <c r="K63" t="str">
        <f>_xlfn.CONCAT(Table1[[#This Row],[dsb]],"_", Table1[[#This Row],[strand]],"_", Table1[[#This Row],[treatment]], ".fa")</f>
        <v>1DSB_R2_sense.fa</v>
      </c>
      <c r="L63">
        <f>VLOOKUP(Table1[[#This Row],[library]], Table9[#All], 2)</f>
        <v>6937078</v>
      </c>
      <c r="M63">
        <f>IF(LEFT(Table1[[#This Row],[dsb]], 1) = "2", 50, 130)</f>
        <v>130</v>
      </c>
      <c r="N6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libraries_1/yjl268_R2_sgB.sam -ref ref_seq/1DSB_R2_sense.fa -o libraries_2/yjl268_WT_sgB_R2_sense.tsv --min_length 130 -dsb 46 --quiet</v>
      </c>
    </row>
    <row r="64" spans="1:14" x14ac:dyDescent="0.25">
      <c r="A64" t="s">
        <v>40</v>
      </c>
      <c r="B64" t="s">
        <v>1</v>
      </c>
      <c r="C64" t="s">
        <v>145</v>
      </c>
      <c r="D64" t="s">
        <v>128</v>
      </c>
      <c r="E64" t="s">
        <v>79</v>
      </c>
      <c r="F64" t="s">
        <v>75</v>
      </c>
      <c r="G64" t="s">
        <v>86</v>
      </c>
      <c r="H64" cm="1">
        <f t="array" ref="H64">IF(D64="2DSB", IF(G64="R1", 67, 46), IF(D64="1DSB", IF(G64="R1", 67, 46), IF(D64="2DSBanti", IF(G64="R1", 50, 47), NA))) + IF(Table1[[#This Row],[control]]="30bpDown", 30, 0)</f>
        <v>46</v>
      </c>
      <c r="I6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yjl269_R2_sgB.sam</v>
      </c>
      <c r="J6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yjl269_WT_sgB_R2_sense</v>
      </c>
      <c r="K64" t="str">
        <f>_xlfn.CONCAT(Table1[[#This Row],[dsb]],"_", Table1[[#This Row],[strand]],"_", Table1[[#This Row],[treatment]], ".fa")</f>
        <v>1DSB_R2_sense.fa</v>
      </c>
      <c r="L64">
        <f>VLOOKUP(Table1[[#This Row],[library]], Table9[#All], 2)</f>
        <v>8644152</v>
      </c>
      <c r="M64">
        <f>IF(LEFT(Table1[[#This Row],[dsb]], 1) = "2", 50, 130)</f>
        <v>130</v>
      </c>
      <c r="N6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libraries_1/yjl269_R2_sgB.sam -ref ref_seq/1DSB_R2_sense.fa -o libraries_2/yjl269_WT_sgB_R2_sense.tsv --min_length 130 -dsb 46 --quiet</v>
      </c>
    </row>
    <row r="65" spans="1:14" x14ac:dyDescent="0.25">
      <c r="A65" t="s">
        <v>41</v>
      </c>
      <c r="B65" t="s">
        <v>1</v>
      </c>
      <c r="C65" t="s">
        <v>145</v>
      </c>
      <c r="D65" t="s">
        <v>128</v>
      </c>
      <c r="E65" t="s">
        <v>79</v>
      </c>
      <c r="F65" t="s">
        <v>75</v>
      </c>
      <c r="G65" t="s">
        <v>86</v>
      </c>
      <c r="H65" cm="1">
        <f t="array" ref="H65">IF(D65="2DSB", IF(G65="R1", 67, 46), IF(D65="1DSB", IF(G65="R1", 67, 46), IF(D65="2DSBanti", IF(G65="R1", 50, 47), NA))) + IF(Table1[[#This Row],[control]]="30bpDown", 30, 0)</f>
        <v>46</v>
      </c>
      <c r="I6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yjl270_R2_sgB.sam</v>
      </c>
      <c r="J6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yjl270_WT_sgB_R2_sense</v>
      </c>
      <c r="K65" t="str">
        <f>_xlfn.CONCAT(Table1[[#This Row],[dsb]],"_", Table1[[#This Row],[strand]],"_", Table1[[#This Row],[treatment]], ".fa")</f>
        <v>1DSB_R2_sense.fa</v>
      </c>
      <c r="L65">
        <f>VLOOKUP(Table1[[#This Row],[library]], Table9[#All], 2)</f>
        <v>7626765</v>
      </c>
      <c r="M65">
        <f>IF(LEFT(Table1[[#This Row],[dsb]], 1) = "2", 50, 130)</f>
        <v>130</v>
      </c>
      <c r="N6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libraries_1/yjl270_R2_sgB.sam -ref ref_seq/1DSB_R2_sense.fa -o libraries_2/yjl270_WT_sgB_R2_sense.tsv --min_length 130 -dsb 46 --quiet</v>
      </c>
    </row>
    <row r="66" spans="1:14" x14ac:dyDescent="0.25">
      <c r="A66" t="s">
        <v>42</v>
      </c>
      <c r="B66" t="s">
        <v>1</v>
      </c>
      <c r="C66" t="s">
        <v>145</v>
      </c>
      <c r="D66" t="s">
        <v>128</v>
      </c>
      <c r="E66" t="s">
        <v>79</v>
      </c>
      <c r="F66" t="s">
        <v>76</v>
      </c>
      <c r="G66" t="s">
        <v>86</v>
      </c>
      <c r="H66" cm="1">
        <f t="array" ref="H66">IF(D66="2DSB", IF(G66="R1", 67, 46), IF(D66="1DSB", IF(G66="R1", 67, 46), IF(D66="2DSBanti", IF(G66="R1", 50, 47), NA))) + IF(Table1[[#This Row],[control]]="30bpDown", 30, 0)</f>
        <v>46</v>
      </c>
      <c r="I6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yjl271_R2_sgB.sam</v>
      </c>
      <c r="J6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yjl271_WT_sgB_R2_branch</v>
      </c>
      <c r="K66" t="str">
        <f>_xlfn.CONCAT(Table1[[#This Row],[dsb]],"_", Table1[[#This Row],[strand]],"_", Table1[[#This Row],[treatment]], ".fa")</f>
        <v>1DSB_R2_branch.fa</v>
      </c>
      <c r="L66">
        <f>VLOOKUP(Table1[[#This Row],[library]], Table9[#All], 2)</f>
        <v>9677088</v>
      </c>
      <c r="M66">
        <f>IF(LEFT(Table1[[#This Row],[dsb]], 1) = "2", 50, 130)</f>
        <v>130</v>
      </c>
      <c r="N6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libraries_1/yjl271_R2_sgB.sam -ref ref_seq/1DSB_R2_branch.fa -o libraries_2/yjl271_WT_sgB_R2_branch.tsv --min_length 130 -dsb 46 --quiet</v>
      </c>
    </row>
    <row r="67" spans="1:14" x14ac:dyDescent="0.25">
      <c r="A67" t="s">
        <v>43</v>
      </c>
      <c r="B67" t="s">
        <v>1</v>
      </c>
      <c r="C67" t="s">
        <v>145</v>
      </c>
      <c r="D67" t="s">
        <v>128</v>
      </c>
      <c r="E67" t="s">
        <v>79</v>
      </c>
      <c r="F67" t="s">
        <v>76</v>
      </c>
      <c r="G67" t="s">
        <v>86</v>
      </c>
      <c r="H67" cm="1">
        <f t="array" ref="H67">IF(D67="2DSB", IF(G67="R1", 67, 46), IF(D67="1DSB", IF(G67="R1", 67, 46), IF(D67="2DSBanti", IF(G67="R1", 50, 47), NA))) + IF(Table1[[#This Row],[control]]="30bpDown", 30, 0)</f>
        <v>46</v>
      </c>
      <c r="I6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yjl272_R2_sgB.sam</v>
      </c>
      <c r="J6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yjl272_WT_sgB_R2_branch</v>
      </c>
      <c r="K67" t="str">
        <f>_xlfn.CONCAT(Table1[[#This Row],[dsb]],"_", Table1[[#This Row],[strand]],"_", Table1[[#This Row],[treatment]], ".fa")</f>
        <v>1DSB_R2_branch.fa</v>
      </c>
      <c r="L67">
        <f>VLOOKUP(Table1[[#This Row],[library]], Table9[#All], 2)</f>
        <v>10357247</v>
      </c>
      <c r="M67">
        <f>IF(LEFT(Table1[[#This Row],[dsb]], 1) = "2", 50, 130)</f>
        <v>130</v>
      </c>
      <c r="N6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libraries_1/yjl272_R2_sgB.sam -ref ref_seq/1DSB_R2_branch.fa -o libraries_2/yjl272_WT_sgB_R2_branch.tsv --min_length 130 -dsb 46 --quiet</v>
      </c>
    </row>
    <row r="68" spans="1:14" x14ac:dyDescent="0.25">
      <c r="A68" t="s">
        <v>44</v>
      </c>
      <c r="B68" t="s">
        <v>1</v>
      </c>
      <c r="C68" t="s">
        <v>145</v>
      </c>
      <c r="D68" t="s">
        <v>128</v>
      </c>
      <c r="E68" t="s">
        <v>79</v>
      </c>
      <c r="F68" t="s">
        <v>76</v>
      </c>
      <c r="G68" t="s">
        <v>86</v>
      </c>
      <c r="H68" cm="1">
        <f t="array" ref="H68">IF(D68="2DSB", IF(G68="R1", 67, 46), IF(D68="1DSB", IF(G68="R1", 67, 46), IF(D68="2DSBanti", IF(G68="R1", 50, 47), NA))) + IF(Table1[[#This Row],[control]]="30bpDown", 30, 0)</f>
        <v>46</v>
      </c>
      <c r="I6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yjl273_R2_sgB.sam</v>
      </c>
      <c r="J6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yjl273_WT_sgB_R2_branch</v>
      </c>
      <c r="K68" t="str">
        <f>_xlfn.CONCAT(Table1[[#This Row],[dsb]],"_", Table1[[#This Row],[strand]],"_", Table1[[#This Row],[treatment]], ".fa")</f>
        <v>1DSB_R2_branch.fa</v>
      </c>
      <c r="L68">
        <f>VLOOKUP(Table1[[#This Row],[library]], Table9[#All], 2)</f>
        <v>10347003</v>
      </c>
      <c r="M68">
        <f>IF(LEFT(Table1[[#This Row],[dsb]], 1) = "2", 50, 130)</f>
        <v>130</v>
      </c>
      <c r="N6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libraries_1/yjl273_R2_sgB.sam -ref ref_seq/1DSB_R2_branch.fa -o libraries_2/yjl273_WT_sgB_R2_branch.tsv --min_length 130 -dsb 46 --quiet</v>
      </c>
    </row>
    <row r="69" spans="1:14" x14ac:dyDescent="0.25">
      <c r="A69" t="s">
        <v>45</v>
      </c>
      <c r="B69" t="s">
        <v>1</v>
      </c>
      <c r="C69" t="s">
        <v>145</v>
      </c>
      <c r="D69" t="s">
        <v>128</v>
      </c>
      <c r="E69" t="s">
        <v>79</v>
      </c>
      <c r="F69" t="s">
        <v>76</v>
      </c>
      <c r="G69" t="s">
        <v>86</v>
      </c>
      <c r="H69" cm="1">
        <f t="array" ref="H69">IF(D69="2DSB", IF(G69="R1", 67, 46), IF(D69="1DSB", IF(G69="R1", 67, 46), IF(D69="2DSBanti", IF(G69="R1", 50, 47), NA))) + IF(Table1[[#This Row],[control]]="30bpDown", 30, 0)</f>
        <v>46</v>
      </c>
      <c r="I6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yjl274_R2_sgB.sam</v>
      </c>
      <c r="J6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yjl274_WT_sgB_R2_branch</v>
      </c>
      <c r="K69" t="str">
        <f>_xlfn.CONCAT(Table1[[#This Row],[dsb]],"_", Table1[[#This Row],[strand]],"_", Table1[[#This Row],[treatment]], ".fa")</f>
        <v>1DSB_R2_branch.fa</v>
      </c>
      <c r="L69">
        <f>VLOOKUP(Table1[[#This Row],[library]], Table9[#All], 2)</f>
        <v>9780215</v>
      </c>
      <c r="M69">
        <f>IF(LEFT(Table1[[#This Row],[dsb]], 1) = "2", 50, 130)</f>
        <v>130</v>
      </c>
      <c r="N6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libraries_1/yjl274_R2_sgB.sam -ref ref_seq/1DSB_R2_branch.fa -o libraries_2/yjl274_WT_sgB_R2_branch.tsv --min_length 130 -dsb 46 --quiet</v>
      </c>
    </row>
    <row r="70" spans="1:14" x14ac:dyDescent="0.25">
      <c r="A70" t="s">
        <v>46</v>
      </c>
      <c r="B70" t="s">
        <v>1</v>
      </c>
      <c r="C70" t="s">
        <v>145</v>
      </c>
      <c r="D70" t="s">
        <v>128</v>
      </c>
      <c r="E70" t="s">
        <v>79</v>
      </c>
      <c r="F70" t="s">
        <v>77</v>
      </c>
      <c r="G70" t="s">
        <v>86</v>
      </c>
      <c r="H70" cm="1">
        <f t="array" ref="H70">IF(D70="2DSB", IF(G70="R1", 67, 46), IF(D70="1DSB", IF(G70="R1", 67, 46), IF(D70="2DSBanti", IF(G70="R1", 50, 47), NA))) + IF(Table1[[#This Row],[control]]="30bpDown", 30, 0)</f>
        <v>46</v>
      </c>
      <c r="I7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yjl275_R2_sgB.sam</v>
      </c>
      <c r="J7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yjl275_WT_sgB_R2_cmv</v>
      </c>
      <c r="K70" t="str">
        <f>_xlfn.CONCAT(Table1[[#This Row],[dsb]],"_", Table1[[#This Row],[strand]],"_", Table1[[#This Row],[treatment]], ".fa")</f>
        <v>1DSB_R2_cmv.fa</v>
      </c>
      <c r="L70">
        <f>VLOOKUP(Table1[[#This Row],[library]], Table9[#All], 2)</f>
        <v>7530830</v>
      </c>
      <c r="M70">
        <f>IF(LEFT(Table1[[#This Row],[dsb]], 1) = "2", 50, 130)</f>
        <v>130</v>
      </c>
      <c r="N7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libraries_1/yjl275_R2_sgB.sam -ref ref_seq/1DSB_R2_cmv.fa -o libraries_2/yjl275_WT_sgB_R2_cmv.tsv --min_length 130 -dsb 46 --quiet</v>
      </c>
    </row>
    <row r="71" spans="1:14" x14ac:dyDescent="0.25">
      <c r="A71" t="s">
        <v>47</v>
      </c>
      <c r="B71" t="s">
        <v>1</v>
      </c>
      <c r="C71" t="s">
        <v>145</v>
      </c>
      <c r="D71" t="s">
        <v>128</v>
      </c>
      <c r="E71" t="s">
        <v>79</v>
      </c>
      <c r="F71" t="s">
        <v>77</v>
      </c>
      <c r="G71" t="s">
        <v>86</v>
      </c>
      <c r="H71" cm="1">
        <f t="array" ref="H71">IF(D71="2DSB", IF(G71="R1", 67, 46), IF(D71="1DSB", IF(G71="R1", 67, 46), IF(D71="2DSBanti", IF(G71="R1", 50, 47), NA))) + IF(Table1[[#This Row],[control]]="30bpDown", 30, 0)</f>
        <v>46</v>
      </c>
      <c r="I7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yjl276_R2_sgB.sam</v>
      </c>
      <c r="J7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yjl276_WT_sgB_R2_cmv</v>
      </c>
      <c r="K71" t="str">
        <f>_xlfn.CONCAT(Table1[[#This Row],[dsb]],"_", Table1[[#This Row],[strand]],"_", Table1[[#This Row],[treatment]], ".fa")</f>
        <v>1DSB_R2_cmv.fa</v>
      </c>
      <c r="L71">
        <f>VLOOKUP(Table1[[#This Row],[library]], Table9[#All], 2)</f>
        <v>7081053</v>
      </c>
      <c r="M71">
        <f>IF(LEFT(Table1[[#This Row],[dsb]], 1) = "2", 50, 130)</f>
        <v>130</v>
      </c>
      <c r="N7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libraries_1/yjl276_R2_sgB.sam -ref ref_seq/1DSB_R2_cmv.fa -o libraries_2/yjl276_WT_sgB_R2_cmv.tsv --min_length 130 -dsb 46 --quiet</v>
      </c>
    </row>
    <row r="72" spans="1:14" x14ac:dyDescent="0.25">
      <c r="A72" t="s">
        <v>48</v>
      </c>
      <c r="B72" t="s">
        <v>1</v>
      </c>
      <c r="C72" t="s">
        <v>145</v>
      </c>
      <c r="D72" t="s">
        <v>128</v>
      </c>
      <c r="E72" t="s">
        <v>79</v>
      </c>
      <c r="F72" t="s">
        <v>77</v>
      </c>
      <c r="G72" t="s">
        <v>86</v>
      </c>
      <c r="H72" cm="1">
        <f t="array" ref="H72">IF(D72="2DSB", IF(G72="R1", 67, 46), IF(D72="1DSB", IF(G72="R1", 67, 46), IF(D72="2DSBanti", IF(G72="R1", 50, 47), NA))) + IF(Table1[[#This Row],[control]]="30bpDown", 30, 0)</f>
        <v>46</v>
      </c>
      <c r="I7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yjl277_R2_sgB.sam</v>
      </c>
      <c r="J7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yjl277_WT_sgB_R2_cmv</v>
      </c>
      <c r="K72" t="str">
        <f>_xlfn.CONCAT(Table1[[#This Row],[dsb]],"_", Table1[[#This Row],[strand]],"_", Table1[[#This Row],[treatment]], ".fa")</f>
        <v>1DSB_R2_cmv.fa</v>
      </c>
      <c r="L72">
        <f>VLOOKUP(Table1[[#This Row],[library]], Table9[#All], 2)</f>
        <v>7065585</v>
      </c>
      <c r="M72">
        <f>IF(LEFT(Table1[[#This Row],[dsb]], 1) = "2", 50, 130)</f>
        <v>130</v>
      </c>
      <c r="N7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libraries_1/yjl277_R2_sgB.sam -ref ref_seq/1DSB_R2_cmv.fa -o libraries_2/yjl277_WT_sgB_R2_cmv.tsv --min_length 130 -dsb 46 --quiet</v>
      </c>
    </row>
    <row r="73" spans="1:14" x14ac:dyDescent="0.25">
      <c r="A73" t="s">
        <v>49</v>
      </c>
      <c r="B73" t="s">
        <v>1</v>
      </c>
      <c r="C73" t="s">
        <v>145</v>
      </c>
      <c r="D73" t="s">
        <v>128</v>
      </c>
      <c r="E73" t="s">
        <v>79</v>
      </c>
      <c r="F73" t="s">
        <v>77</v>
      </c>
      <c r="G73" t="s">
        <v>86</v>
      </c>
      <c r="H73" cm="1">
        <f t="array" ref="H73">IF(D73="2DSB", IF(G73="R1", 67, 46), IF(D73="1DSB", IF(G73="R1", 67, 46), IF(D73="2DSBanti", IF(G73="R1", 50, 47), NA))) + IF(Table1[[#This Row],[control]]="30bpDown", 30, 0)</f>
        <v>46</v>
      </c>
      <c r="I7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yjl278_R2_sgB.sam</v>
      </c>
      <c r="J7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yjl278_WT_sgB_R2_cmv</v>
      </c>
      <c r="K73" t="str">
        <f>_xlfn.CONCAT(Table1[[#This Row],[dsb]],"_", Table1[[#This Row],[strand]],"_", Table1[[#This Row],[treatment]], ".fa")</f>
        <v>1DSB_R2_cmv.fa</v>
      </c>
      <c r="L73">
        <f>VLOOKUP(Table1[[#This Row],[library]], Table9[#All], 2)</f>
        <v>7319545</v>
      </c>
      <c r="M73">
        <f>IF(LEFT(Table1[[#This Row],[dsb]], 1) = "2", 50, 130)</f>
        <v>130</v>
      </c>
      <c r="N7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libraries_1/yjl278_R2_sgB.sam -ref ref_seq/1DSB_R2_cmv.fa -o libraries_2/yjl278_WT_sgB_R2_cmv.tsv --min_length 130 -dsb 46 --quiet</v>
      </c>
    </row>
    <row r="74" spans="1:14" x14ac:dyDescent="0.25">
      <c r="A74" t="s">
        <v>50</v>
      </c>
      <c r="B74" t="s">
        <v>14</v>
      </c>
      <c r="C74" t="s">
        <v>145</v>
      </c>
      <c r="D74" t="s">
        <v>128</v>
      </c>
      <c r="E74" t="s">
        <v>78</v>
      </c>
      <c r="F74" t="s">
        <v>75</v>
      </c>
      <c r="G74" t="s">
        <v>85</v>
      </c>
      <c r="H74" cm="1">
        <f t="array" ref="H74">IF(D74="2DSB", IF(G74="R1", 67, 46), IF(D74="1DSB", IF(G74="R1", 67, 46), IF(D74="2DSBanti", IF(G74="R1", 50, 47), NA))) + IF(Table1[[#This Row],[control]]="30bpDown", 30, 0)</f>
        <v>67</v>
      </c>
      <c r="I7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yjl292_R1_sgA.sam</v>
      </c>
      <c r="J7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yjl292_KO_sgA_R1_sense</v>
      </c>
      <c r="K74" t="str">
        <f>_xlfn.CONCAT(Table1[[#This Row],[dsb]],"_", Table1[[#This Row],[strand]],"_", Table1[[#This Row],[treatment]], ".fa")</f>
        <v>1DSB_R1_sense.fa</v>
      </c>
      <c r="L74">
        <f>VLOOKUP(Table1[[#This Row],[library]], Table9[#All], 2)</f>
        <v>8597510</v>
      </c>
      <c r="M74">
        <f>IF(LEFT(Table1[[#This Row],[dsb]], 1) = "2", 50, 130)</f>
        <v>130</v>
      </c>
      <c r="N7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libraries_1/yjl292_R1_sgA.sam -ref ref_seq/1DSB_R1_sense.fa -o libraries_2/yjl292_KO_sgA_R1_sense.tsv --min_length 130 -dsb 67 --quiet</v>
      </c>
    </row>
    <row r="75" spans="1:14" x14ac:dyDescent="0.25">
      <c r="A75" t="s">
        <v>51</v>
      </c>
      <c r="B75" t="s">
        <v>14</v>
      </c>
      <c r="C75" t="s">
        <v>145</v>
      </c>
      <c r="D75" t="s">
        <v>128</v>
      </c>
      <c r="E75" t="s">
        <v>78</v>
      </c>
      <c r="F75" t="s">
        <v>75</v>
      </c>
      <c r="G75" t="s">
        <v>85</v>
      </c>
      <c r="H75" cm="1">
        <f t="array" ref="H75">IF(D75="2DSB", IF(G75="R1", 67, 46), IF(D75="1DSB", IF(G75="R1", 67, 46), IF(D75="2DSBanti", IF(G75="R1", 50, 47), NA))) + IF(Table1[[#This Row],[control]]="30bpDown", 30, 0)</f>
        <v>67</v>
      </c>
      <c r="I7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yjl293_R1_sgA.sam</v>
      </c>
      <c r="J7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yjl293_KO_sgA_R1_sense</v>
      </c>
      <c r="K75" t="str">
        <f>_xlfn.CONCAT(Table1[[#This Row],[dsb]],"_", Table1[[#This Row],[strand]],"_", Table1[[#This Row],[treatment]], ".fa")</f>
        <v>1DSB_R1_sense.fa</v>
      </c>
      <c r="L75">
        <f>VLOOKUP(Table1[[#This Row],[library]], Table9[#All], 2)</f>
        <v>10116623</v>
      </c>
      <c r="M75">
        <f>IF(LEFT(Table1[[#This Row],[dsb]], 1) = "2", 50, 130)</f>
        <v>130</v>
      </c>
      <c r="N7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libraries_1/yjl293_R1_sgA.sam -ref ref_seq/1DSB_R1_sense.fa -o libraries_2/yjl293_KO_sgA_R1_sense.tsv --min_length 130 -dsb 67 --quiet</v>
      </c>
    </row>
    <row r="76" spans="1:14" x14ac:dyDescent="0.25">
      <c r="A76" t="s">
        <v>52</v>
      </c>
      <c r="B76" t="s">
        <v>14</v>
      </c>
      <c r="C76" t="s">
        <v>145</v>
      </c>
      <c r="D76" t="s">
        <v>128</v>
      </c>
      <c r="E76" t="s">
        <v>78</v>
      </c>
      <c r="F76" t="s">
        <v>75</v>
      </c>
      <c r="G76" t="s">
        <v>85</v>
      </c>
      <c r="H76" cm="1">
        <f t="array" ref="H76">IF(D76="2DSB", IF(G76="R1", 67, 46), IF(D76="1DSB", IF(G76="R1", 67, 46), IF(D76="2DSBanti", IF(G76="R1", 50, 47), NA))) + IF(Table1[[#This Row],[control]]="30bpDown", 30, 0)</f>
        <v>67</v>
      </c>
      <c r="I7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yjl294_R1_sgA.sam</v>
      </c>
      <c r="J7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yjl294_KO_sgA_R1_sense</v>
      </c>
      <c r="K76" t="str">
        <f>_xlfn.CONCAT(Table1[[#This Row],[dsb]],"_", Table1[[#This Row],[strand]],"_", Table1[[#This Row],[treatment]], ".fa")</f>
        <v>1DSB_R1_sense.fa</v>
      </c>
      <c r="L76">
        <f>VLOOKUP(Table1[[#This Row],[library]], Table9[#All], 2)</f>
        <v>8703707</v>
      </c>
      <c r="M76">
        <f>IF(LEFT(Table1[[#This Row],[dsb]], 1) = "2", 50, 130)</f>
        <v>130</v>
      </c>
      <c r="N7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libraries_1/yjl294_R1_sgA.sam -ref ref_seq/1DSB_R1_sense.fa -o libraries_2/yjl294_KO_sgA_R1_sense.tsv --min_length 130 -dsb 67 --quiet</v>
      </c>
    </row>
    <row r="77" spans="1:14" x14ac:dyDescent="0.25">
      <c r="A77" t="s">
        <v>53</v>
      </c>
      <c r="B77" t="s">
        <v>14</v>
      </c>
      <c r="C77" t="s">
        <v>145</v>
      </c>
      <c r="D77" t="s">
        <v>128</v>
      </c>
      <c r="E77" t="s">
        <v>78</v>
      </c>
      <c r="F77" t="s">
        <v>75</v>
      </c>
      <c r="G77" t="s">
        <v>85</v>
      </c>
      <c r="H77" cm="1">
        <f t="array" ref="H77">IF(D77="2DSB", IF(G77="R1", 67, 46), IF(D77="1DSB", IF(G77="R1", 67, 46), IF(D77="2DSBanti", IF(G77="R1", 50, 47), NA))) + IF(Table1[[#This Row],[control]]="30bpDown", 30, 0)</f>
        <v>67</v>
      </c>
      <c r="I7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yjl295_R1_sgA.sam</v>
      </c>
      <c r="J7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yjl295_KO_sgA_R1_sense</v>
      </c>
      <c r="K77" t="str">
        <f>_xlfn.CONCAT(Table1[[#This Row],[dsb]],"_", Table1[[#This Row],[strand]],"_", Table1[[#This Row],[treatment]], ".fa")</f>
        <v>1DSB_R1_sense.fa</v>
      </c>
      <c r="L77">
        <f>VLOOKUP(Table1[[#This Row],[library]], Table9[#All], 2)</f>
        <v>9021103</v>
      </c>
      <c r="M77">
        <f>IF(LEFT(Table1[[#This Row],[dsb]], 1) = "2", 50, 130)</f>
        <v>130</v>
      </c>
      <c r="N7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libraries_1/yjl295_R1_sgA.sam -ref ref_seq/1DSB_R1_sense.fa -o libraries_2/yjl295_KO_sgA_R1_sense.tsv --min_length 130 -dsb 67 --quiet</v>
      </c>
    </row>
    <row r="78" spans="1:14" x14ac:dyDescent="0.25">
      <c r="A78" t="s">
        <v>54</v>
      </c>
      <c r="B78" t="s">
        <v>14</v>
      </c>
      <c r="C78" t="s">
        <v>145</v>
      </c>
      <c r="D78" t="s">
        <v>128</v>
      </c>
      <c r="E78" t="s">
        <v>78</v>
      </c>
      <c r="F78" t="s">
        <v>76</v>
      </c>
      <c r="G78" t="s">
        <v>85</v>
      </c>
      <c r="H78" cm="1">
        <f t="array" ref="H78">IF(D78="2DSB", IF(G78="R1", 67, 46), IF(D78="1DSB", IF(G78="R1", 67, 46), IF(D78="2DSBanti", IF(G78="R1", 50, 47), NA))) + IF(Table1[[#This Row],[control]]="30bpDown", 30, 0)</f>
        <v>67</v>
      </c>
      <c r="I7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yjl296_R1_sgA.sam</v>
      </c>
      <c r="J7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yjl296_KO_sgA_R1_branch</v>
      </c>
      <c r="K78" t="str">
        <f>_xlfn.CONCAT(Table1[[#This Row],[dsb]],"_", Table1[[#This Row],[strand]],"_", Table1[[#This Row],[treatment]], ".fa")</f>
        <v>1DSB_R1_branch.fa</v>
      </c>
      <c r="L78">
        <f>VLOOKUP(Table1[[#This Row],[library]], Table9[#All], 2)</f>
        <v>11021111</v>
      </c>
      <c r="M78">
        <f>IF(LEFT(Table1[[#This Row],[dsb]], 1) = "2", 50, 130)</f>
        <v>130</v>
      </c>
      <c r="N7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libraries_1/yjl296_R1_sgA.sam -ref ref_seq/1DSB_R1_branch.fa -o libraries_2/yjl296_KO_sgA_R1_branch.tsv --min_length 130 -dsb 67 --quiet</v>
      </c>
    </row>
    <row r="79" spans="1:14" x14ac:dyDescent="0.25">
      <c r="A79" t="s">
        <v>55</v>
      </c>
      <c r="B79" t="s">
        <v>14</v>
      </c>
      <c r="C79" t="s">
        <v>145</v>
      </c>
      <c r="D79" t="s">
        <v>128</v>
      </c>
      <c r="E79" t="s">
        <v>78</v>
      </c>
      <c r="F79" t="s">
        <v>76</v>
      </c>
      <c r="G79" t="s">
        <v>85</v>
      </c>
      <c r="H79" cm="1">
        <f t="array" ref="H79">IF(D79="2DSB", IF(G79="R1", 67, 46), IF(D79="1DSB", IF(G79="R1", 67, 46), IF(D79="2DSBanti", IF(G79="R1", 50, 47), NA))) + IF(Table1[[#This Row],[control]]="30bpDown", 30, 0)</f>
        <v>67</v>
      </c>
      <c r="I7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yjl297_R1_sgA.sam</v>
      </c>
      <c r="J7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yjl297_KO_sgA_R1_branch</v>
      </c>
      <c r="K79" t="str">
        <f>_xlfn.CONCAT(Table1[[#This Row],[dsb]],"_", Table1[[#This Row],[strand]],"_", Table1[[#This Row],[treatment]], ".fa")</f>
        <v>1DSB_R1_branch.fa</v>
      </c>
      <c r="L79">
        <f>VLOOKUP(Table1[[#This Row],[library]], Table9[#All], 2)</f>
        <v>11280773</v>
      </c>
      <c r="M79">
        <f>IF(LEFT(Table1[[#This Row],[dsb]], 1) = "2", 50, 130)</f>
        <v>130</v>
      </c>
      <c r="N7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libraries_1/yjl297_R1_sgA.sam -ref ref_seq/1DSB_R1_branch.fa -o libraries_2/yjl297_KO_sgA_R1_branch.tsv --min_length 130 -dsb 67 --quiet</v>
      </c>
    </row>
    <row r="80" spans="1:14" x14ac:dyDescent="0.25">
      <c r="A80" t="s">
        <v>56</v>
      </c>
      <c r="B80" t="s">
        <v>14</v>
      </c>
      <c r="C80" t="s">
        <v>145</v>
      </c>
      <c r="D80" t="s">
        <v>128</v>
      </c>
      <c r="E80" t="s">
        <v>78</v>
      </c>
      <c r="F80" t="s">
        <v>76</v>
      </c>
      <c r="G80" t="s">
        <v>85</v>
      </c>
      <c r="H80" cm="1">
        <f t="array" ref="H80">IF(D80="2DSB", IF(G80="R1", 67, 46), IF(D80="1DSB", IF(G80="R1", 67, 46), IF(D80="2DSBanti", IF(G80="R1", 50, 47), NA))) + IF(Table1[[#This Row],[control]]="30bpDown", 30, 0)</f>
        <v>67</v>
      </c>
      <c r="I8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yjl298_R1_sgA.sam</v>
      </c>
      <c r="J8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yjl298_KO_sgA_R1_branch</v>
      </c>
      <c r="K80" t="str">
        <f>_xlfn.CONCAT(Table1[[#This Row],[dsb]],"_", Table1[[#This Row],[strand]],"_", Table1[[#This Row],[treatment]], ".fa")</f>
        <v>1DSB_R1_branch.fa</v>
      </c>
      <c r="L80">
        <f>VLOOKUP(Table1[[#This Row],[library]], Table9[#All], 2)</f>
        <v>12426852</v>
      </c>
      <c r="M80">
        <f>IF(LEFT(Table1[[#This Row],[dsb]], 1) = "2", 50, 130)</f>
        <v>130</v>
      </c>
      <c r="N8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libraries_1/yjl298_R1_sgA.sam -ref ref_seq/1DSB_R1_branch.fa -o libraries_2/yjl298_KO_sgA_R1_branch.tsv --min_length 130 -dsb 67 --quiet</v>
      </c>
    </row>
    <row r="81" spans="1:14" x14ac:dyDescent="0.25">
      <c r="A81" t="s">
        <v>57</v>
      </c>
      <c r="B81" t="s">
        <v>14</v>
      </c>
      <c r="C81" t="s">
        <v>145</v>
      </c>
      <c r="D81" t="s">
        <v>128</v>
      </c>
      <c r="E81" t="s">
        <v>78</v>
      </c>
      <c r="F81" t="s">
        <v>76</v>
      </c>
      <c r="G81" t="s">
        <v>85</v>
      </c>
      <c r="H81" cm="1">
        <f t="array" ref="H81">IF(D81="2DSB", IF(G81="R1", 67, 46), IF(D81="1DSB", IF(G81="R1", 67, 46), IF(D81="2DSBanti", IF(G81="R1", 50, 47), NA))) + IF(Table1[[#This Row],[control]]="30bpDown", 30, 0)</f>
        <v>67</v>
      </c>
      <c r="I8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yjl299_R1_sgA.sam</v>
      </c>
      <c r="J8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yjl299_KO_sgA_R1_branch</v>
      </c>
      <c r="K81" t="str">
        <f>_xlfn.CONCAT(Table1[[#This Row],[dsb]],"_", Table1[[#This Row],[strand]],"_", Table1[[#This Row],[treatment]], ".fa")</f>
        <v>1DSB_R1_branch.fa</v>
      </c>
      <c r="L81">
        <f>VLOOKUP(Table1[[#This Row],[library]], Table9[#All], 2)</f>
        <v>11659042</v>
      </c>
      <c r="M81">
        <f>IF(LEFT(Table1[[#This Row],[dsb]], 1) = "2", 50, 130)</f>
        <v>130</v>
      </c>
      <c r="N8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libraries_1/yjl299_R1_sgA.sam -ref ref_seq/1DSB_R1_branch.fa -o libraries_2/yjl299_KO_sgA_R1_branch.tsv --min_length 130 -dsb 67 --quiet</v>
      </c>
    </row>
    <row r="82" spans="1:14" x14ac:dyDescent="0.25">
      <c r="A82" t="s">
        <v>58</v>
      </c>
      <c r="B82" t="s">
        <v>14</v>
      </c>
      <c r="C82" t="s">
        <v>145</v>
      </c>
      <c r="D82" t="s">
        <v>128</v>
      </c>
      <c r="E82" t="s">
        <v>78</v>
      </c>
      <c r="F82" t="s">
        <v>77</v>
      </c>
      <c r="G82" t="s">
        <v>85</v>
      </c>
      <c r="H82" cm="1">
        <f t="array" ref="H82">IF(D82="2DSB", IF(G82="R1", 67, 46), IF(D82="1DSB", IF(G82="R1", 67, 46), IF(D82="2DSBanti", IF(G82="R1", 50, 47), NA))) + IF(Table1[[#This Row],[control]]="30bpDown", 30, 0)</f>
        <v>67</v>
      </c>
      <c r="I8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yjl300_R1_sgA.sam</v>
      </c>
      <c r="J8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yjl300_KO_sgA_R1_cmv</v>
      </c>
      <c r="K82" t="str">
        <f>_xlfn.CONCAT(Table1[[#This Row],[dsb]],"_", Table1[[#This Row],[strand]],"_", Table1[[#This Row],[treatment]], ".fa")</f>
        <v>1DSB_R1_cmv.fa</v>
      </c>
      <c r="L82">
        <f>VLOOKUP(Table1[[#This Row],[library]], Table9[#All], 2)</f>
        <v>9933546</v>
      </c>
      <c r="M82">
        <f>IF(LEFT(Table1[[#This Row],[dsb]], 1) = "2", 50, 130)</f>
        <v>130</v>
      </c>
      <c r="N8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libraries_1/yjl300_R1_sgA.sam -ref ref_seq/1DSB_R1_cmv.fa -o libraries_2/yjl300_KO_sgA_R1_cmv.tsv --min_length 130 -dsb 67 --quiet</v>
      </c>
    </row>
    <row r="83" spans="1:14" x14ac:dyDescent="0.25">
      <c r="A83" t="s">
        <v>59</v>
      </c>
      <c r="B83" t="s">
        <v>14</v>
      </c>
      <c r="C83" t="s">
        <v>145</v>
      </c>
      <c r="D83" t="s">
        <v>128</v>
      </c>
      <c r="E83" t="s">
        <v>78</v>
      </c>
      <c r="F83" t="s">
        <v>77</v>
      </c>
      <c r="G83" t="s">
        <v>85</v>
      </c>
      <c r="H83" cm="1">
        <f t="array" ref="H83">IF(D83="2DSB", IF(G83="R1", 67, 46), IF(D83="1DSB", IF(G83="R1", 67, 46), IF(D83="2DSBanti", IF(G83="R1", 50, 47), NA))) + IF(Table1[[#This Row],[control]]="30bpDown", 30, 0)</f>
        <v>67</v>
      </c>
      <c r="I8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yjl301_R1_sgA.sam</v>
      </c>
      <c r="J8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yjl301_KO_sgA_R1_cmv</v>
      </c>
      <c r="K83" t="str">
        <f>_xlfn.CONCAT(Table1[[#This Row],[dsb]],"_", Table1[[#This Row],[strand]],"_", Table1[[#This Row],[treatment]], ".fa")</f>
        <v>1DSB_R1_cmv.fa</v>
      </c>
      <c r="L83">
        <f>VLOOKUP(Table1[[#This Row],[library]], Table9[#All], 2)</f>
        <v>10351309</v>
      </c>
      <c r="M83">
        <f>IF(LEFT(Table1[[#This Row],[dsb]], 1) = "2", 50, 130)</f>
        <v>130</v>
      </c>
      <c r="N8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libraries_1/yjl301_R1_sgA.sam -ref ref_seq/1DSB_R1_cmv.fa -o libraries_2/yjl301_KO_sgA_R1_cmv.tsv --min_length 130 -dsb 67 --quiet</v>
      </c>
    </row>
    <row r="84" spans="1:14" x14ac:dyDescent="0.25">
      <c r="A84" t="s">
        <v>60</v>
      </c>
      <c r="B84" t="s">
        <v>14</v>
      </c>
      <c r="C84" t="s">
        <v>145</v>
      </c>
      <c r="D84" t="s">
        <v>128</v>
      </c>
      <c r="E84" t="s">
        <v>78</v>
      </c>
      <c r="F84" t="s">
        <v>77</v>
      </c>
      <c r="G84" t="s">
        <v>85</v>
      </c>
      <c r="H84" cm="1">
        <f t="array" ref="H84">IF(D84="2DSB", IF(G84="R1", 67, 46), IF(D84="1DSB", IF(G84="R1", 67, 46), IF(D84="2DSBanti", IF(G84="R1", 50, 47), NA))) + IF(Table1[[#This Row],[control]]="30bpDown", 30, 0)</f>
        <v>67</v>
      </c>
      <c r="I8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yjl302_R1_sgA.sam</v>
      </c>
      <c r="J8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yjl302_KO_sgA_R1_cmv</v>
      </c>
      <c r="K84" t="str">
        <f>_xlfn.CONCAT(Table1[[#This Row],[dsb]],"_", Table1[[#This Row],[strand]],"_", Table1[[#This Row],[treatment]], ".fa")</f>
        <v>1DSB_R1_cmv.fa</v>
      </c>
      <c r="L84">
        <f>VLOOKUP(Table1[[#This Row],[library]], Table9[#All], 2)</f>
        <v>9388188</v>
      </c>
      <c r="M84">
        <f>IF(LEFT(Table1[[#This Row],[dsb]], 1) = "2", 50, 130)</f>
        <v>130</v>
      </c>
      <c r="N8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libraries_1/yjl302_R1_sgA.sam -ref ref_seq/1DSB_R1_cmv.fa -o libraries_2/yjl302_KO_sgA_R1_cmv.tsv --min_length 130 -dsb 67 --quiet</v>
      </c>
    </row>
    <row r="85" spans="1:14" x14ac:dyDescent="0.25">
      <c r="A85" t="s">
        <v>61</v>
      </c>
      <c r="B85" t="s">
        <v>14</v>
      </c>
      <c r="C85" t="s">
        <v>145</v>
      </c>
      <c r="D85" t="s">
        <v>128</v>
      </c>
      <c r="E85" t="s">
        <v>78</v>
      </c>
      <c r="F85" t="s">
        <v>77</v>
      </c>
      <c r="G85" t="s">
        <v>85</v>
      </c>
      <c r="H85" cm="1">
        <f t="array" ref="H85">IF(D85="2DSB", IF(G85="R1", 67, 46), IF(D85="1DSB", IF(G85="R1", 67, 46), IF(D85="2DSBanti", IF(G85="R1", 50, 47), NA))) + IF(Table1[[#This Row],[control]]="30bpDown", 30, 0)</f>
        <v>67</v>
      </c>
      <c r="I8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yjl303_R1_sgA.sam</v>
      </c>
      <c r="J8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yjl303_KO_sgA_R1_cmv</v>
      </c>
      <c r="K85" t="str">
        <f>_xlfn.CONCAT(Table1[[#This Row],[dsb]],"_", Table1[[#This Row],[strand]],"_", Table1[[#This Row],[treatment]], ".fa")</f>
        <v>1DSB_R1_cmv.fa</v>
      </c>
      <c r="L85">
        <f>VLOOKUP(Table1[[#This Row],[library]], Table9[#All], 2)</f>
        <v>8668198</v>
      </c>
      <c r="M85">
        <f>IF(LEFT(Table1[[#This Row],[dsb]], 1) = "2", 50, 130)</f>
        <v>130</v>
      </c>
      <c r="N8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libraries_1/yjl303_R1_sgA.sam -ref ref_seq/1DSB_R1_cmv.fa -o libraries_2/yjl303_KO_sgA_R1_cmv.tsv --min_length 130 -dsb 67 --quiet</v>
      </c>
    </row>
    <row r="86" spans="1:14" x14ac:dyDescent="0.25">
      <c r="A86" t="s">
        <v>62</v>
      </c>
      <c r="B86" t="s">
        <v>14</v>
      </c>
      <c r="C86" t="s">
        <v>145</v>
      </c>
      <c r="D86" t="s">
        <v>128</v>
      </c>
      <c r="E86" t="s">
        <v>79</v>
      </c>
      <c r="F86" t="s">
        <v>75</v>
      </c>
      <c r="G86" t="s">
        <v>86</v>
      </c>
      <c r="H86" cm="1">
        <f t="array" ref="H86">IF(D86="2DSB", IF(G86="R1", 67, 46), IF(D86="1DSB", IF(G86="R1", 67, 46), IF(D86="2DSBanti", IF(G86="R1", 50, 47), NA))) + IF(Table1[[#This Row],[control]]="30bpDown", 30, 0)</f>
        <v>46</v>
      </c>
      <c r="I8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yjl304_R2_sgB.sam</v>
      </c>
      <c r="J8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yjl304_KO_sgB_R2_sense</v>
      </c>
      <c r="K86" t="str">
        <f>_xlfn.CONCAT(Table1[[#This Row],[dsb]],"_", Table1[[#This Row],[strand]],"_", Table1[[#This Row],[treatment]], ".fa")</f>
        <v>1DSB_R2_sense.fa</v>
      </c>
      <c r="L86">
        <f>VLOOKUP(Table1[[#This Row],[library]], Table9[#All], 2)</f>
        <v>6589000</v>
      </c>
      <c r="M86">
        <f>IF(LEFT(Table1[[#This Row],[dsb]], 1) = "2", 50, 130)</f>
        <v>130</v>
      </c>
      <c r="N8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4" x14ac:dyDescent="0.25">
      <c r="A87" t="s">
        <v>63</v>
      </c>
      <c r="B87" t="s">
        <v>14</v>
      </c>
      <c r="C87" t="s">
        <v>145</v>
      </c>
      <c r="D87" t="s">
        <v>128</v>
      </c>
      <c r="E87" t="s">
        <v>79</v>
      </c>
      <c r="F87" t="s">
        <v>75</v>
      </c>
      <c r="G87" t="s">
        <v>86</v>
      </c>
      <c r="H87" cm="1">
        <f t="array" ref="H87">IF(D87="2DSB", IF(G87="R1", 67, 46), IF(D87="1DSB", IF(G87="R1", 67, 46), IF(D87="2DSBanti", IF(G87="R1", 50, 47), NA))) + IF(Table1[[#This Row],[control]]="30bpDown", 30, 0)</f>
        <v>46</v>
      </c>
      <c r="I8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yjl305_R2_sgB.sam</v>
      </c>
      <c r="J8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yjl305_KO_sgB_R2_sense</v>
      </c>
      <c r="K87" t="str">
        <f>_xlfn.CONCAT(Table1[[#This Row],[dsb]],"_", Table1[[#This Row],[strand]],"_", Table1[[#This Row],[treatment]], ".fa")</f>
        <v>1DSB_R2_sense.fa</v>
      </c>
      <c r="L87">
        <f>VLOOKUP(Table1[[#This Row],[library]], Table9[#All], 2)</f>
        <v>7135014</v>
      </c>
      <c r="M87">
        <f>IF(LEFT(Table1[[#This Row],[dsb]], 1) = "2", 50, 130)</f>
        <v>130</v>
      </c>
      <c r="N8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4" x14ac:dyDescent="0.25">
      <c r="A88" t="s">
        <v>64</v>
      </c>
      <c r="B88" t="s">
        <v>14</v>
      </c>
      <c r="C88" t="s">
        <v>145</v>
      </c>
      <c r="D88" t="s">
        <v>128</v>
      </c>
      <c r="E88" t="s">
        <v>79</v>
      </c>
      <c r="F88" t="s">
        <v>75</v>
      </c>
      <c r="G88" t="s">
        <v>86</v>
      </c>
      <c r="H88" cm="1">
        <f t="array" ref="H88">IF(D88="2DSB", IF(G88="R1", 67, 46), IF(D88="1DSB", IF(G88="R1", 67, 46), IF(D88="2DSBanti", IF(G88="R1", 50, 47), NA))) + IF(Table1[[#This Row],[control]]="30bpDown", 30, 0)</f>
        <v>46</v>
      </c>
      <c r="I8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yjl306_R2_sgB.sam</v>
      </c>
      <c r="J8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yjl306_KO_sgB_R2_sense</v>
      </c>
      <c r="K88" t="str">
        <f>_xlfn.CONCAT(Table1[[#This Row],[dsb]],"_", Table1[[#This Row],[strand]],"_", Table1[[#This Row],[treatment]], ".fa")</f>
        <v>1DSB_R2_sense.fa</v>
      </c>
      <c r="L88">
        <f>VLOOKUP(Table1[[#This Row],[library]], Table9[#All], 2)</f>
        <v>7262219</v>
      </c>
      <c r="M88">
        <f>IF(LEFT(Table1[[#This Row],[dsb]], 1) = "2", 50, 130)</f>
        <v>130</v>
      </c>
      <c r="N8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4" x14ac:dyDescent="0.25">
      <c r="A89" t="s">
        <v>65</v>
      </c>
      <c r="B89" t="s">
        <v>14</v>
      </c>
      <c r="C89" t="s">
        <v>145</v>
      </c>
      <c r="D89" t="s">
        <v>128</v>
      </c>
      <c r="E89" t="s">
        <v>79</v>
      </c>
      <c r="F89" t="s">
        <v>75</v>
      </c>
      <c r="G89" t="s">
        <v>86</v>
      </c>
      <c r="H89" cm="1">
        <f t="array" ref="H89">IF(D89="2DSB", IF(G89="R1", 67, 46), IF(D89="1DSB", IF(G89="R1", 67, 46), IF(D89="2DSBanti", IF(G89="R1", 50, 47), NA))) + IF(Table1[[#This Row],[control]]="30bpDown", 30, 0)</f>
        <v>46</v>
      </c>
      <c r="I8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yjl307_R2_sgB.sam</v>
      </c>
      <c r="J8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yjl307_KO_sgB_R2_sense</v>
      </c>
      <c r="K89" t="str">
        <f>_xlfn.CONCAT(Table1[[#This Row],[dsb]],"_", Table1[[#This Row],[strand]],"_", Table1[[#This Row],[treatment]], ".fa")</f>
        <v>1DSB_R2_sense.fa</v>
      </c>
      <c r="L89">
        <f>VLOOKUP(Table1[[#This Row],[library]], Table9[#All], 2)</f>
        <v>6678084</v>
      </c>
      <c r="M89">
        <f>IF(LEFT(Table1[[#This Row],[dsb]], 1) = "2", 50, 130)</f>
        <v>130</v>
      </c>
      <c r="N8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4" x14ac:dyDescent="0.25">
      <c r="A90" t="s">
        <v>66</v>
      </c>
      <c r="B90" t="s">
        <v>14</v>
      </c>
      <c r="C90" t="s">
        <v>145</v>
      </c>
      <c r="D90" t="s">
        <v>128</v>
      </c>
      <c r="E90" t="s">
        <v>79</v>
      </c>
      <c r="F90" t="s">
        <v>76</v>
      </c>
      <c r="G90" t="s">
        <v>86</v>
      </c>
      <c r="H90" cm="1">
        <f t="array" ref="H90">IF(D90="2DSB", IF(G90="R1", 67, 46), IF(D90="1DSB", IF(G90="R1", 67, 46), IF(D90="2DSBanti", IF(G90="R1", 50, 47), NA))) + IF(Table1[[#This Row],[control]]="30bpDown", 30, 0)</f>
        <v>46</v>
      </c>
      <c r="I9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yjl308_R2_sgB.sam</v>
      </c>
      <c r="J9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yjl308_KO_sgB_R2_branch</v>
      </c>
      <c r="K90" t="str">
        <f>_xlfn.CONCAT(Table1[[#This Row],[dsb]],"_", Table1[[#This Row],[strand]],"_", Table1[[#This Row],[treatment]], ".fa")</f>
        <v>1DSB_R2_branch.fa</v>
      </c>
      <c r="L90">
        <f>VLOOKUP(Table1[[#This Row],[library]], Table9[#All], 2)</f>
        <v>9837104</v>
      </c>
      <c r="M90">
        <f>IF(LEFT(Table1[[#This Row],[dsb]], 1) = "2", 50, 130)</f>
        <v>130</v>
      </c>
      <c r="N9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4" x14ac:dyDescent="0.25">
      <c r="A91" t="s">
        <v>67</v>
      </c>
      <c r="B91" t="s">
        <v>14</v>
      </c>
      <c r="C91" t="s">
        <v>145</v>
      </c>
      <c r="D91" t="s">
        <v>128</v>
      </c>
      <c r="E91" t="s">
        <v>79</v>
      </c>
      <c r="F91" t="s">
        <v>76</v>
      </c>
      <c r="G91" t="s">
        <v>86</v>
      </c>
      <c r="H91" cm="1">
        <f t="array" ref="H91">IF(D91="2DSB", IF(G91="R1", 67, 46), IF(D91="1DSB", IF(G91="R1", 67, 46), IF(D91="2DSBanti", IF(G91="R1", 50, 47), NA))) + IF(Table1[[#This Row],[control]]="30bpDown", 30, 0)</f>
        <v>46</v>
      </c>
      <c r="I9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yjl309_R2_sgB.sam</v>
      </c>
      <c r="J9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yjl309_KO_sgB_R2_branch</v>
      </c>
      <c r="K91" t="str">
        <f>_xlfn.CONCAT(Table1[[#This Row],[dsb]],"_", Table1[[#This Row],[strand]],"_", Table1[[#This Row],[treatment]], ".fa")</f>
        <v>1DSB_R2_branch.fa</v>
      </c>
      <c r="L91">
        <f>VLOOKUP(Table1[[#This Row],[library]], Table9[#All], 2)</f>
        <v>10611250</v>
      </c>
      <c r="M91">
        <f>IF(LEFT(Table1[[#This Row],[dsb]], 1) = "2", 50, 130)</f>
        <v>130</v>
      </c>
      <c r="N9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4" x14ac:dyDescent="0.25">
      <c r="A92" t="s">
        <v>68</v>
      </c>
      <c r="B92" t="s">
        <v>14</v>
      </c>
      <c r="C92" t="s">
        <v>145</v>
      </c>
      <c r="D92" t="s">
        <v>128</v>
      </c>
      <c r="E92" t="s">
        <v>79</v>
      </c>
      <c r="F92" t="s">
        <v>76</v>
      </c>
      <c r="G92" t="s">
        <v>86</v>
      </c>
      <c r="H92" cm="1">
        <f t="array" ref="H92">IF(D92="2DSB", IF(G92="R1", 67, 46), IF(D92="1DSB", IF(G92="R1", 67, 46), IF(D92="2DSBanti", IF(G92="R1", 50, 47), NA))) + IF(Table1[[#This Row],[control]]="30bpDown", 30, 0)</f>
        <v>46</v>
      </c>
      <c r="I9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yjl310_R2_sgB.sam</v>
      </c>
      <c r="J9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yjl310_KO_sgB_R2_branch</v>
      </c>
      <c r="K92" t="str">
        <f>_xlfn.CONCAT(Table1[[#This Row],[dsb]],"_", Table1[[#This Row],[strand]],"_", Table1[[#This Row],[treatment]], ".fa")</f>
        <v>1DSB_R2_branch.fa</v>
      </c>
      <c r="L92">
        <f>VLOOKUP(Table1[[#This Row],[library]], Table9[#All], 2)</f>
        <v>9883765</v>
      </c>
      <c r="M92">
        <f>IF(LEFT(Table1[[#This Row],[dsb]], 1) = "2", 50, 130)</f>
        <v>130</v>
      </c>
      <c r="N9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4" x14ac:dyDescent="0.25">
      <c r="A93" t="s">
        <v>69</v>
      </c>
      <c r="B93" t="s">
        <v>14</v>
      </c>
      <c r="C93" t="s">
        <v>145</v>
      </c>
      <c r="D93" t="s">
        <v>128</v>
      </c>
      <c r="E93" t="s">
        <v>79</v>
      </c>
      <c r="F93" t="s">
        <v>76</v>
      </c>
      <c r="G93" t="s">
        <v>86</v>
      </c>
      <c r="H93" cm="1">
        <f t="array" ref="H93">IF(D93="2DSB", IF(G93="R1", 67, 46), IF(D93="1DSB", IF(G93="R1", 67, 46), IF(D93="2DSBanti", IF(G93="R1", 50, 47), NA))) + IF(Table1[[#This Row],[control]]="30bpDown", 30, 0)</f>
        <v>46</v>
      </c>
      <c r="I9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yjl311_R2_sgB.sam</v>
      </c>
      <c r="J9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yjl311_KO_sgB_R2_branch</v>
      </c>
      <c r="K93" t="str">
        <f>_xlfn.CONCAT(Table1[[#This Row],[dsb]],"_", Table1[[#This Row],[strand]],"_", Table1[[#This Row],[treatment]], ".fa")</f>
        <v>1DSB_R2_branch.fa</v>
      </c>
      <c r="L93">
        <f>VLOOKUP(Table1[[#This Row],[library]], Table9[#All], 2)</f>
        <v>10459188</v>
      </c>
      <c r="M93">
        <f>IF(LEFT(Table1[[#This Row],[dsb]], 1) = "2", 50, 130)</f>
        <v>130</v>
      </c>
      <c r="N9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4" x14ac:dyDescent="0.25">
      <c r="A94" t="s">
        <v>70</v>
      </c>
      <c r="B94" t="s">
        <v>14</v>
      </c>
      <c r="C94" t="s">
        <v>145</v>
      </c>
      <c r="D94" t="s">
        <v>128</v>
      </c>
      <c r="E94" t="s">
        <v>79</v>
      </c>
      <c r="F94" t="s">
        <v>77</v>
      </c>
      <c r="G94" t="s">
        <v>86</v>
      </c>
      <c r="H94" cm="1">
        <f t="array" ref="H94">IF(D94="2DSB", IF(G94="R1", 67, 46), IF(D94="1DSB", IF(G94="R1", 67, 46), IF(D94="2DSBanti", IF(G94="R1", 50, 47), NA))) + IF(Table1[[#This Row],[control]]="30bpDown", 30, 0)</f>
        <v>46</v>
      </c>
      <c r="I9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yjl312_R2_sgB.sam</v>
      </c>
      <c r="J9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yjl312_KO_sgB_R2_cmv</v>
      </c>
      <c r="K94" t="str">
        <f>_xlfn.CONCAT(Table1[[#This Row],[dsb]],"_", Table1[[#This Row],[strand]],"_", Table1[[#This Row],[treatment]], ".fa")</f>
        <v>1DSB_R2_cmv.fa</v>
      </c>
      <c r="L94">
        <f>VLOOKUP(Table1[[#This Row],[library]], Table9[#All], 2)</f>
        <v>6846213</v>
      </c>
      <c r="M94">
        <f>IF(LEFT(Table1[[#This Row],[dsb]], 1) = "2", 50, 130)</f>
        <v>130</v>
      </c>
      <c r="N9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libraries_1/yjl312_R2_sgB.sam -ref ref_seq/1DSB_R2_cmv.fa -o libraries_2/yjl312_KO_sgB_R2_cmv.tsv --min_length 130 -dsb 46 --quiet</v>
      </c>
    </row>
    <row r="95" spans="1:14" x14ac:dyDescent="0.25">
      <c r="A95" t="s">
        <v>71</v>
      </c>
      <c r="B95" t="s">
        <v>14</v>
      </c>
      <c r="C95" t="s">
        <v>145</v>
      </c>
      <c r="D95" t="s">
        <v>128</v>
      </c>
      <c r="E95" t="s">
        <v>79</v>
      </c>
      <c r="F95" t="s">
        <v>77</v>
      </c>
      <c r="G95" t="s">
        <v>86</v>
      </c>
      <c r="H95" cm="1">
        <f t="array" ref="H95">IF(D95="2DSB", IF(G95="R1", 67, 46), IF(D95="1DSB", IF(G95="R1", 67, 46), IF(D95="2DSBanti", IF(G95="R1", 50, 47), NA))) + IF(Table1[[#This Row],[control]]="30bpDown", 30, 0)</f>
        <v>46</v>
      </c>
      <c r="I9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yjl313_R2_sgB.sam</v>
      </c>
      <c r="J9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yjl313_KO_sgB_R2_cmv</v>
      </c>
      <c r="K95" t="str">
        <f>_xlfn.CONCAT(Table1[[#This Row],[dsb]],"_", Table1[[#This Row],[strand]],"_", Table1[[#This Row],[treatment]], ".fa")</f>
        <v>1DSB_R2_cmv.fa</v>
      </c>
      <c r="L95">
        <f>VLOOKUP(Table1[[#This Row],[library]], Table9[#All], 2)</f>
        <v>6511345</v>
      </c>
      <c r="M95">
        <f>IF(LEFT(Table1[[#This Row],[dsb]], 1) = "2", 50, 130)</f>
        <v>130</v>
      </c>
      <c r="N9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libraries_1/yjl313_R2_sgB.sam -ref ref_seq/1DSB_R2_cmv.fa -o libraries_2/yjl313_KO_sgB_R2_cmv.tsv --min_length 130 -dsb 46 --quiet</v>
      </c>
    </row>
    <row r="96" spans="1:14" x14ac:dyDescent="0.25">
      <c r="A96" t="s">
        <v>72</v>
      </c>
      <c r="B96" t="s">
        <v>14</v>
      </c>
      <c r="C96" t="s">
        <v>145</v>
      </c>
      <c r="D96" t="s">
        <v>128</v>
      </c>
      <c r="E96" t="s">
        <v>79</v>
      </c>
      <c r="F96" t="s">
        <v>77</v>
      </c>
      <c r="G96" t="s">
        <v>86</v>
      </c>
      <c r="H96" cm="1">
        <f t="array" ref="H96">IF(D96="2DSB", IF(G96="R1", 67, 46), IF(D96="1DSB", IF(G96="R1", 67, 46), IF(D96="2DSBanti", IF(G96="R1", 50, 47), NA))) + IF(Table1[[#This Row],[control]]="30bpDown", 30, 0)</f>
        <v>46</v>
      </c>
      <c r="I9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yjl314_R2_sgB.sam</v>
      </c>
      <c r="J9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yjl314_KO_sgB_R2_cmv</v>
      </c>
      <c r="K96" t="str">
        <f>_xlfn.CONCAT(Table1[[#This Row],[dsb]],"_", Table1[[#This Row],[strand]],"_", Table1[[#This Row],[treatment]], ".fa")</f>
        <v>1DSB_R2_cmv.fa</v>
      </c>
      <c r="L96">
        <f>VLOOKUP(Table1[[#This Row],[library]], Table9[#All], 2)</f>
        <v>7387185</v>
      </c>
      <c r="M96">
        <f>IF(LEFT(Table1[[#This Row],[dsb]], 1) = "2", 50, 130)</f>
        <v>130</v>
      </c>
      <c r="N9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libraries_1/yjl314_R2_sgB.sam -ref ref_seq/1DSB_R2_cmv.fa -o libraries_2/yjl314_KO_sgB_R2_cmv.tsv --min_length 130 -dsb 46 --quiet</v>
      </c>
    </row>
    <row r="97" spans="1:14" x14ac:dyDescent="0.25">
      <c r="A97" t="s">
        <v>73</v>
      </c>
      <c r="B97" t="s">
        <v>14</v>
      </c>
      <c r="C97" t="s">
        <v>145</v>
      </c>
      <c r="D97" t="s">
        <v>128</v>
      </c>
      <c r="E97" t="s">
        <v>79</v>
      </c>
      <c r="F97" t="s">
        <v>77</v>
      </c>
      <c r="G97" t="s">
        <v>86</v>
      </c>
      <c r="H97" cm="1">
        <f t="array" ref="H97">IF(D97="2DSB", IF(G97="R1", 67, 46), IF(D97="1DSB", IF(G97="R1", 67, 46), IF(D97="2DSBanti", IF(G97="R1", 50, 47), NA))) + IF(Table1[[#This Row],[control]]="30bpDown", 30, 0)</f>
        <v>46</v>
      </c>
      <c r="I9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yjl315_R2_sgB.sam</v>
      </c>
      <c r="J9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yjl315_KO_sgB_R2_cmv</v>
      </c>
      <c r="K97" t="str">
        <f>_xlfn.CONCAT(Table1[[#This Row],[dsb]],"_", Table1[[#This Row],[strand]],"_", Table1[[#This Row],[treatment]], ".fa")</f>
        <v>1DSB_R2_cmv.fa</v>
      </c>
      <c r="L97">
        <f>VLOOKUP(Table1[[#This Row],[library]], Table9[#All], 2)</f>
        <v>6462243</v>
      </c>
      <c r="M97">
        <f>IF(LEFT(Table1[[#This Row],[dsb]], 1) = "2", 50, 130)</f>
        <v>130</v>
      </c>
      <c r="N9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libraries_1/yjl315_R2_sgB.sam -ref ref_seq/1DSB_R2_cmv.fa -o libraries_2/yjl315_KO_sgB_R2_cmv.tsv --min_length 130 -dsb 46 --quiet</v>
      </c>
    </row>
    <row r="98" spans="1:14" x14ac:dyDescent="0.25">
      <c r="A98" t="s">
        <v>120</v>
      </c>
      <c r="B98" t="s">
        <v>1</v>
      </c>
      <c r="C98" t="s">
        <v>145</v>
      </c>
      <c r="D98" t="s">
        <v>129</v>
      </c>
      <c r="E98" t="s">
        <v>117</v>
      </c>
      <c r="F98" t="s">
        <v>118</v>
      </c>
      <c r="G98" t="s">
        <v>85</v>
      </c>
      <c r="H98" cm="1">
        <f t="array" ref="H98">IF(D98="2DSB", IF(G98="R1", 67, 46), IF(D98="1DSB", IF(G98="R1", 67, 46), IF(D98="2DSBanti", IF(G98="R1", 50, 47), NA))) + IF(Table1[[#This Row],[control]]="30bpDown", 30, 0)</f>
        <v>50</v>
      </c>
      <c r="I9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yjl89_anti_R1_2DSBs.sam</v>
      </c>
      <c r="J9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yjl89_WT_sgCD_R1_antisense</v>
      </c>
      <c r="K98" t="str">
        <f>_xlfn.CONCAT(Table1[[#This Row],[dsb]],"_", Table1[[#This Row],[strand]],"_", Table1[[#This Row],[treatment]], ".fa")</f>
        <v>2DSBanti_R1_antisense.fa</v>
      </c>
      <c r="L98">
        <f>VLOOKUP(Table1[[#This Row],[library]], Table9[#All], 2)</f>
        <v>6462243</v>
      </c>
      <c r="M98">
        <f>IF(LEFT(Table1[[#This Row],[dsb]], 1) = "2", 50, 130)</f>
        <v>50</v>
      </c>
      <c r="N9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99" spans="1:14" x14ac:dyDescent="0.25">
      <c r="A99" t="s">
        <v>121</v>
      </c>
      <c r="B99" t="s">
        <v>1</v>
      </c>
      <c r="C99" t="s">
        <v>145</v>
      </c>
      <c r="D99" t="s">
        <v>129</v>
      </c>
      <c r="E99" t="s">
        <v>117</v>
      </c>
      <c r="F99" t="s">
        <v>118</v>
      </c>
      <c r="G99" t="s">
        <v>85</v>
      </c>
      <c r="H99" cm="1">
        <f t="array" ref="H99">IF(D99="2DSB", IF(G99="R1", 67, 46), IF(D99="1DSB", IF(G99="R1", 67, 46), IF(D99="2DSBanti", IF(G99="R1", 50, 47), NA))) + IF(Table1[[#This Row],[control]]="30bpDown", 30, 0)</f>
        <v>50</v>
      </c>
      <c r="I9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yjl90_anti_R1_2DSBs.sam</v>
      </c>
      <c r="J9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yjl90_WT_sgCD_R1_antisense</v>
      </c>
      <c r="K99" t="str">
        <f>_xlfn.CONCAT(Table1[[#This Row],[dsb]],"_", Table1[[#This Row],[strand]],"_", Table1[[#This Row],[treatment]], ".fa")</f>
        <v>2DSBanti_R1_antisense.fa</v>
      </c>
      <c r="L99">
        <f>VLOOKUP(Table1[[#This Row],[library]], Table9[#All], 2)</f>
        <v>6462243</v>
      </c>
      <c r="M99">
        <f>IF(LEFT(Table1[[#This Row],[dsb]], 1) = "2", 50, 130)</f>
        <v>50</v>
      </c>
      <c r="N9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00" spans="1:14" x14ac:dyDescent="0.25">
      <c r="A100" t="s">
        <v>122</v>
      </c>
      <c r="B100" t="s">
        <v>1</v>
      </c>
      <c r="C100" t="s">
        <v>145</v>
      </c>
      <c r="D100" t="s">
        <v>129</v>
      </c>
      <c r="E100" t="s">
        <v>117</v>
      </c>
      <c r="F100" t="s">
        <v>118</v>
      </c>
      <c r="G100" t="s">
        <v>85</v>
      </c>
      <c r="H100" cm="1">
        <f t="array" ref="H100">IF(D100="2DSB", IF(G100="R1", 67, 46), IF(D100="1DSB", IF(G100="R1", 67, 46), IF(D100="2DSBanti", IF(G100="R1", 50, 47), NA))) + IF(Table1[[#This Row],[control]]="30bpDown", 30, 0)</f>
        <v>50</v>
      </c>
      <c r="I10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yjl91_anti_R1_2DSBs.sam</v>
      </c>
      <c r="J10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yjl91_WT_sgCD_R1_antisense</v>
      </c>
      <c r="K100" t="str">
        <f>_xlfn.CONCAT(Table1[[#This Row],[dsb]],"_", Table1[[#This Row],[strand]],"_", Table1[[#This Row],[treatment]], ".fa")</f>
        <v>2DSBanti_R1_antisense.fa</v>
      </c>
      <c r="L100">
        <f>VLOOKUP(Table1[[#This Row],[library]], Table9[#All], 2)</f>
        <v>6462243</v>
      </c>
      <c r="M100">
        <f>IF(LEFT(Table1[[#This Row],[dsb]], 1) = "2", 50, 130)</f>
        <v>50</v>
      </c>
      <c r="N10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01" spans="1:14" x14ac:dyDescent="0.25">
      <c r="A101" t="s">
        <v>123</v>
      </c>
      <c r="B101" t="s">
        <v>1</v>
      </c>
      <c r="C101" t="s">
        <v>145</v>
      </c>
      <c r="D101" t="s">
        <v>129</v>
      </c>
      <c r="E101" t="s">
        <v>117</v>
      </c>
      <c r="F101" t="s">
        <v>118</v>
      </c>
      <c r="G101" t="s">
        <v>85</v>
      </c>
      <c r="H101" cm="1">
        <f t="array" ref="H101">IF(D101="2DSB", IF(G101="R1", 67, 46), IF(D101="1DSB", IF(G101="R1", 67, 46), IF(D101="2DSBanti", IF(G101="R1", 50, 47), NA))) + IF(Table1[[#This Row],[control]]="30bpDown", 30, 0)</f>
        <v>50</v>
      </c>
      <c r="I10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yjl92_anti_R1_2DSBs.sam</v>
      </c>
      <c r="J10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yjl92_WT_sgCD_R1_antisense</v>
      </c>
      <c r="K101" t="str">
        <f>_xlfn.CONCAT(Table1[[#This Row],[dsb]],"_", Table1[[#This Row],[strand]],"_", Table1[[#This Row],[treatment]], ".fa")</f>
        <v>2DSBanti_R1_antisense.fa</v>
      </c>
      <c r="L101">
        <f>VLOOKUP(Table1[[#This Row],[library]], Table9[#All], 2)</f>
        <v>6462243</v>
      </c>
      <c r="M101">
        <f>IF(LEFT(Table1[[#This Row],[dsb]], 1) = "2", 50, 130)</f>
        <v>50</v>
      </c>
      <c r="N10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02" spans="1:14" x14ac:dyDescent="0.25">
      <c r="A102" t="s">
        <v>124</v>
      </c>
      <c r="B102" t="s">
        <v>1</v>
      </c>
      <c r="C102" t="s">
        <v>145</v>
      </c>
      <c r="D102" t="s">
        <v>129</v>
      </c>
      <c r="E102" t="s">
        <v>117</v>
      </c>
      <c r="F102" t="s">
        <v>119</v>
      </c>
      <c r="G102" t="s">
        <v>85</v>
      </c>
      <c r="H102" cm="1">
        <f t="array" ref="H102">IF(D102="2DSB", IF(G102="R1", 67, 46), IF(D102="1DSB", IF(G102="R1", 67, 46), IF(D102="2DSBanti", IF(G102="R1", 50, 47), NA))) + IF(Table1[[#This Row],[control]]="30bpDown", 30, 0)</f>
        <v>50</v>
      </c>
      <c r="I10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yjl93_anti_R1_2DSBs.sam</v>
      </c>
      <c r="J10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yjl93_WT_sgCD_R1_splicing</v>
      </c>
      <c r="K102" t="str">
        <f>_xlfn.CONCAT(Table1[[#This Row],[dsb]],"_", Table1[[#This Row],[strand]],"_", Table1[[#This Row],[treatment]], ".fa")</f>
        <v>2DSBanti_R1_splicing.fa</v>
      </c>
      <c r="L102">
        <f>VLOOKUP(Table1[[#This Row],[library]], Table9[#All], 2)</f>
        <v>6462243</v>
      </c>
      <c r="M102">
        <f>IF(LEFT(Table1[[#This Row],[dsb]], 1) = "2", 50, 130)</f>
        <v>50</v>
      </c>
      <c r="N10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03" spans="1:14" x14ac:dyDescent="0.25">
      <c r="A103" t="s">
        <v>125</v>
      </c>
      <c r="B103" t="s">
        <v>1</v>
      </c>
      <c r="C103" t="s">
        <v>145</v>
      </c>
      <c r="D103" t="s">
        <v>129</v>
      </c>
      <c r="E103" t="s">
        <v>117</v>
      </c>
      <c r="F103" t="s">
        <v>119</v>
      </c>
      <c r="G103" t="s">
        <v>85</v>
      </c>
      <c r="H103" cm="1">
        <f t="array" ref="H103">IF(D103="2DSB", IF(G103="R1", 67, 46), IF(D103="1DSB", IF(G103="R1", 67, 46), IF(D103="2DSBanti", IF(G103="R1", 50, 47), NA))) + IF(Table1[[#This Row],[control]]="30bpDown", 30, 0)</f>
        <v>50</v>
      </c>
      <c r="I10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yjl94_anti_R1_2DSBs.sam</v>
      </c>
      <c r="J10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yjl94_WT_sgCD_R1_splicing</v>
      </c>
      <c r="K103" t="str">
        <f>_xlfn.CONCAT(Table1[[#This Row],[dsb]],"_", Table1[[#This Row],[strand]],"_", Table1[[#This Row],[treatment]], ".fa")</f>
        <v>2DSBanti_R1_splicing.fa</v>
      </c>
      <c r="L103">
        <f>VLOOKUP(Table1[[#This Row],[library]], Table9[#All], 2)</f>
        <v>6462243</v>
      </c>
      <c r="M103">
        <f>IF(LEFT(Table1[[#This Row],[dsb]], 1) = "2", 50, 130)</f>
        <v>50</v>
      </c>
      <c r="N10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04" spans="1:14" x14ac:dyDescent="0.25">
      <c r="A104" t="s">
        <v>126</v>
      </c>
      <c r="B104" t="s">
        <v>1</v>
      </c>
      <c r="C104" t="s">
        <v>145</v>
      </c>
      <c r="D104" t="s">
        <v>129</v>
      </c>
      <c r="E104" t="s">
        <v>117</v>
      </c>
      <c r="F104" t="s">
        <v>119</v>
      </c>
      <c r="G104" t="s">
        <v>85</v>
      </c>
      <c r="H104" cm="1">
        <f t="array" ref="H104">IF(D104="2DSB", IF(G104="R1", 67, 46), IF(D104="1DSB", IF(G104="R1", 67, 46), IF(D104="2DSBanti", IF(G104="R1", 50, 47), NA))) + IF(Table1[[#This Row],[control]]="30bpDown", 30, 0)</f>
        <v>50</v>
      </c>
      <c r="I10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yjl95_anti_R1_2DSBs.sam</v>
      </c>
      <c r="J10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yjl95_WT_sgCD_R1_splicing</v>
      </c>
      <c r="K104" t="str">
        <f>_xlfn.CONCAT(Table1[[#This Row],[dsb]],"_", Table1[[#This Row],[strand]],"_", Table1[[#This Row],[treatment]], ".fa")</f>
        <v>2DSBanti_R1_splicing.fa</v>
      </c>
      <c r="L104">
        <f>VLOOKUP(Table1[[#This Row],[library]], Table9[#All], 2)</f>
        <v>6462243</v>
      </c>
      <c r="M104">
        <f>IF(LEFT(Table1[[#This Row],[dsb]], 1) = "2", 50, 130)</f>
        <v>50</v>
      </c>
      <c r="N10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05" spans="1:14" x14ac:dyDescent="0.25">
      <c r="A105" t="s">
        <v>127</v>
      </c>
      <c r="B105" t="s">
        <v>1</v>
      </c>
      <c r="C105" t="s">
        <v>145</v>
      </c>
      <c r="D105" t="s">
        <v>129</v>
      </c>
      <c r="E105" t="s">
        <v>117</v>
      </c>
      <c r="F105" t="s">
        <v>119</v>
      </c>
      <c r="G105" t="s">
        <v>85</v>
      </c>
      <c r="H105" cm="1">
        <f t="array" ref="H105">IF(D105="2DSB", IF(G105="R1", 67, 46), IF(D105="1DSB", IF(G105="R1", 67, 46), IF(D105="2DSBanti", IF(G105="R1", 50, 47), NA))) + IF(Table1[[#This Row],[control]]="30bpDown", 30, 0)</f>
        <v>50</v>
      </c>
      <c r="I10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yjl96_anti_R1_2DSBs.sam</v>
      </c>
      <c r="J10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yjl96_WT_sgCD_R1_splicing</v>
      </c>
      <c r="K105" t="str">
        <f>_xlfn.CONCAT(Table1[[#This Row],[dsb]],"_", Table1[[#This Row],[strand]],"_", Table1[[#This Row],[treatment]], ".fa")</f>
        <v>2DSBanti_R1_splicing.fa</v>
      </c>
      <c r="L105">
        <f>VLOOKUP(Table1[[#This Row],[library]], Table9[#All], 2)</f>
        <v>6462243</v>
      </c>
      <c r="M105">
        <f>IF(LEFT(Table1[[#This Row],[dsb]], 1) = "2", 50, 130)</f>
        <v>50</v>
      </c>
      <c r="N10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06" spans="1:14" x14ac:dyDescent="0.25">
      <c r="A106" t="s">
        <v>120</v>
      </c>
      <c r="B106" t="s">
        <v>1</v>
      </c>
      <c r="C106" t="s">
        <v>145</v>
      </c>
      <c r="D106" t="s">
        <v>129</v>
      </c>
      <c r="E106" t="s">
        <v>117</v>
      </c>
      <c r="F106" t="s">
        <v>118</v>
      </c>
      <c r="G106" t="s">
        <v>86</v>
      </c>
      <c r="H106" cm="1">
        <f t="array" ref="H106">IF(D106="2DSB", IF(G106="R1", 67, 46), IF(D106="1DSB", IF(G106="R1", 67, 46), IF(D106="2DSBanti", IF(G106="R1", 50, 47), NA))) + IF(Table1[[#This Row],[control]]="30bpDown", 30, 0)</f>
        <v>47</v>
      </c>
      <c r="I10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yjl89_anti_R2_2DSBs.sam</v>
      </c>
      <c r="J10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yjl89_WT_sgCD_R2_antisense</v>
      </c>
      <c r="K106" t="str">
        <f>_xlfn.CONCAT(Table1[[#This Row],[dsb]],"_", Table1[[#This Row],[strand]],"_", Table1[[#This Row],[treatment]], ".fa")</f>
        <v>2DSBanti_R2_antisense.fa</v>
      </c>
      <c r="L106">
        <f>VLOOKUP(Table1[[#This Row],[library]], Table9[#All], 2)</f>
        <v>6462243</v>
      </c>
      <c r="M106">
        <f>IF(LEFT(Table1[[#This Row],[dsb]], 1) = "2", 50, 130)</f>
        <v>50</v>
      </c>
      <c r="N10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07" spans="1:14" x14ac:dyDescent="0.25">
      <c r="A107" t="s">
        <v>121</v>
      </c>
      <c r="B107" t="s">
        <v>1</v>
      </c>
      <c r="C107" t="s">
        <v>145</v>
      </c>
      <c r="D107" t="s">
        <v>129</v>
      </c>
      <c r="E107" t="s">
        <v>117</v>
      </c>
      <c r="F107" t="s">
        <v>118</v>
      </c>
      <c r="G107" t="s">
        <v>86</v>
      </c>
      <c r="H107" cm="1">
        <f t="array" ref="H107">IF(D107="2DSB", IF(G107="R1", 67, 46), IF(D107="1DSB", IF(G107="R1", 67, 46), IF(D107="2DSBanti", IF(G107="R1", 50, 47), NA))) + IF(Table1[[#This Row],[control]]="30bpDown", 30, 0)</f>
        <v>47</v>
      </c>
      <c r="I10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yjl90_anti_R2_2DSBs.sam</v>
      </c>
      <c r="J10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yjl90_WT_sgCD_R2_antisense</v>
      </c>
      <c r="K107" t="str">
        <f>_xlfn.CONCAT(Table1[[#This Row],[dsb]],"_", Table1[[#This Row],[strand]],"_", Table1[[#This Row],[treatment]], ".fa")</f>
        <v>2DSBanti_R2_antisense.fa</v>
      </c>
      <c r="L107">
        <f>VLOOKUP(Table1[[#This Row],[library]], Table9[#All], 2)</f>
        <v>6462243</v>
      </c>
      <c r="M107">
        <f>IF(LEFT(Table1[[#This Row],[dsb]], 1) = "2", 50, 130)</f>
        <v>50</v>
      </c>
      <c r="N10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08" spans="1:14" x14ac:dyDescent="0.25">
      <c r="A108" t="s">
        <v>122</v>
      </c>
      <c r="B108" t="s">
        <v>1</v>
      </c>
      <c r="C108" t="s">
        <v>145</v>
      </c>
      <c r="D108" t="s">
        <v>129</v>
      </c>
      <c r="E108" t="s">
        <v>117</v>
      </c>
      <c r="F108" t="s">
        <v>118</v>
      </c>
      <c r="G108" t="s">
        <v>86</v>
      </c>
      <c r="H108" cm="1">
        <f t="array" ref="H108">IF(D108="2DSB", IF(G108="R1", 67, 46), IF(D108="1DSB", IF(G108="R1", 67, 46), IF(D108="2DSBanti", IF(G108="R1", 50, 47), NA))) + IF(Table1[[#This Row],[control]]="30bpDown", 30, 0)</f>
        <v>47</v>
      </c>
      <c r="I10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yjl91_anti_R2_2DSBs.sam</v>
      </c>
      <c r="J10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yjl91_WT_sgCD_R2_antisense</v>
      </c>
      <c r="K108" t="str">
        <f>_xlfn.CONCAT(Table1[[#This Row],[dsb]],"_", Table1[[#This Row],[strand]],"_", Table1[[#This Row],[treatment]], ".fa")</f>
        <v>2DSBanti_R2_antisense.fa</v>
      </c>
      <c r="L108">
        <f>VLOOKUP(Table1[[#This Row],[library]], Table9[#All], 2)</f>
        <v>6462243</v>
      </c>
      <c r="M108">
        <f>IF(LEFT(Table1[[#This Row],[dsb]], 1) = "2", 50, 130)</f>
        <v>50</v>
      </c>
      <c r="N10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09" spans="1:14" x14ac:dyDescent="0.25">
      <c r="A109" t="s">
        <v>123</v>
      </c>
      <c r="B109" t="s">
        <v>1</v>
      </c>
      <c r="C109" t="s">
        <v>145</v>
      </c>
      <c r="D109" t="s">
        <v>129</v>
      </c>
      <c r="E109" t="s">
        <v>117</v>
      </c>
      <c r="F109" t="s">
        <v>118</v>
      </c>
      <c r="G109" t="s">
        <v>86</v>
      </c>
      <c r="H109" cm="1">
        <f t="array" ref="H109">IF(D109="2DSB", IF(G109="R1", 67, 46), IF(D109="1DSB", IF(G109="R1", 67, 46), IF(D109="2DSBanti", IF(G109="R1", 50, 47), NA))) + IF(Table1[[#This Row],[control]]="30bpDown", 30, 0)</f>
        <v>47</v>
      </c>
      <c r="I10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yjl92_anti_R2_2DSBs.sam</v>
      </c>
      <c r="J10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yjl92_WT_sgCD_R2_antisense</v>
      </c>
      <c r="K109" t="str">
        <f>_xlfn.CONCAT(Table1[[#This Row],[dsb]],"_", Table1[[#This Row],[strand]],"_", Table1[[#This Row],[treatment]], ".fa")</f>
        <v>2DSBanti_R2_antisense.fa</v>
      </c>
      <c r="L109">
        <f>VLOOKUP(Table1[[#This Row],[library]], Table9[#All], 2)</f>
        <v>6462243</v>
      </c>
      <c r="M109">
        <f>IF(LEFT(Table1[[#This Row],[dsb]], 1) = "2", 50, 130)</f>
        <v>50</v>
      </c>
      <c r="N10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10" spans="1:14" x14ac:dyDescent="0.25">
      <c r="A110" t="s">
        <v>124</v>
      </c>
      <c r="B110" t="s">
        <v>1</v>
      </c>
      <c r="C110" t="s">
        <v>145</v>
      </c>
      <c r="D110" t="s">
        <v>129</v>
      </c>
      <c r="E110" t="s">
        <v>117</v>
      </c>
      <c r="F110" t="s">
        <v>119</v>
      </c>
      <c r="G110" t="s">
        <v>86</v>
      </c>
      <c r="H110" cm="1">
        <f t="array" ref="H110">IF(D110="2DSB", IF(G110="R1", 67, 46), IF(D110="1DSB", IF(G110="R1", 67, 46), IF(D110="2DSBanti", IF(G110="R1", 50, 47), NA))) + IF(Table1[[#This Row],[control]]="30bpDown", 30, 0)</f>
        <v>47</v>
      </c>
      <c r="I11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yjl93_anti_R2_2DSBs.sam</v>
      </c>
      <c r="J11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yjl93_WT_sgCD_R2_splicing</v>
      </c>
      <c r="K110" t="str">
        <f>_xlfn.CONCAT(Table1[[#This Row],[dsb]],"_", Table1[[#This Row],[strand]],"_", Table1[[#This Row],[treatment]], ".fa")</f>
        <v>2DSBanti_R2_splicing.fa</v>
      </c>
      <c r="L110">
        <f>VLOOKUP(Table1[[#This Row],[library]], Table9[#All], 2)</f>
        <v>6462243</v>
      </c>
      <c r="M110">
        <f>IF(LEFT(Table1[[#This Row],[dsb]], 1) = "2", 50, 130)</f>
        <v>50</v>
      </c>
      <c r="N11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11" spans="1:14" x14ac:dyDescent="0.25">
      <c r="A111" t="s">
        <v>125</v>
      </c>
      <c r="B111" t="s">
        <v>1</v>
      </c>
      <c r="C111" t="s">
        <v>145</v>
      </c>
      <c r="D111" t="s">
        <v>129</v>
      </c>
      <c r="E111" t="s">
        <v>117</v>
      </c>
      <c r="F111" t="s">
        <v>119</v>
      </c>
      <c r="G111" t="s">
        <v>86</v>
      </c>
      <c r="H111" cm="1">
        <f t="array" ref="H111">IF(D111="2DSB", IF(G111="R1", 67, 46), IF(D111="1DSB", IF(G111="R1", 67, 46), IF(D111="2DSBanti", IF(G111="R1", 50, 47), NA))) + IF(Table1[[#This Row],[control]]="30bpDown", 30, 0)</f>
        <v>47</v>
      </c>
      <c r="I11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yjl94_anti_R2_2DSBs.sam</v>
      </c>
      <c r="J11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yjl94_WT_sgCD_R2_splicing</v>
      </c>
      <c r="K111" t="str">
        <f>_xlfn.CONCAT(Table1[[#This Row],[dsb]],"_", Table1[[#This Row],[strand]],"_", Table1[[#This Row],[treatment]], ".fa")</f>
        <v>2DSBanti_R2_splicing.fa</v>
      </c>
      <c r="L111">
        <f>VLOOKUP(Table1[[#This Row],[library]], Table9[#All], 2)</f>
        <v>6462243</v>
      </c>
      <c r="M111">
        <f>IF(LEFT(Table1[[#This Row],[dsb]], 1) = "2", 50, 130)</f>
        <v>50</v>
      </c>
      <c r="N11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12" spans="1:14" x14ac:dyDescent="0.25">
      <c r="A112" t="s">
        <v>126</v>
      </c>
      <c r="B112" t="s">
        <v>1</v>
      </c>
      <c r="C112" t="s">
        <v>145</v>
      </c>
      <c r="D112" t="s">
        <v>129</v>
      </c>
      <c r="E112" t="s">
        <v>117</v>
      </c>
      <c r="F112" t="s">
        <v>119</v>
      </c>
      <c r="G112" t="s">
        <v>86</v>
      </c>
      <c r="H112" cm="1">
        <f t="array" ref="H112">IF(D112="2DSB", IF(G112="R1", 67, 46), IF(D112="1DSB", IF(G112="R1", 67, 46), IF(D112="2DSBanti", IF(G112="R1", 50, 47), NA))) + IF(Table1[[#This Row],[control]]="30bpDown", 30, 0)</f>
        <v>47</v>
      </c>
      <c r="I11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yjl95_anti_R2_2DSBs.sam</v>
      </c>
      <c r="J11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yjl95_WT_sgCD_R2_splicing</v>
      </c>
      <c r="K112" t="str">
        <f>_xlfn.CONCAT(Table1[[#This Row],[dsb]],"_", Table1[[#This Row],[strand]],"_", Table1[[#This Row],[treatment]], ".fa")</f>
        <v>2DSBanti_R2_splicing.fa</v>
      </c>
      <c r="L112">
        <f>VLOOKUP(Table1[[#This Row],[library]], Table9[#All], 2)</f>
        <v>6462243</v>
      </c>
      <c r="M112">
        <f>IF(LEFT(Table1[[#This Row],[dsb]], 1) = "2", 50, 130)</f>
        <v>50</v>
      </c>
      <c r="N11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13" spans="1:14" x14ac:dyDescent="0.25">
      <c r="A113" t="s">
        <v>127</v>
      </c>
      <c r="B113" t="s">
        <v>1</v>
      </c>
      <c r="C113" t="s">
        <v>145</v>
      </c>
      <c r="D113" t="s">
        <v>129</v>
      </c>
      <c r="E113" t="s">
        <v>117</v>
      </c>
      <c r="F113" t="s">
        <v>119</v>
      </c>
      <c r="G113" t="s">
        <v>86</v>
      </c>
      <c r="H113" cm="1">
        <f t="array" ref="H113">IF(D113="2DSB", IF(G113="R1", 67, 46), IF(D113="1DSB", IF(G113="R1", 67, 46), IF(D113="2DSBanti", IF(G113="R1", 50, 47), NA))) + IF(Table1[[#This Row],[control]]="30bpDown", 30, 0)</f>
        <v>47</v>
      </c>
      <c r="I11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yjl96_anti_R2_2DSBs.sam</v>
      </c>
      <c r="J11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yjl96_WT_sgCD_R2_splicing</v>
      </c>
      <c r="K113" t="str">
        <f>_xlfn.CONCAT(Table1[[#This Row],[dsb]],"_", Table1[[#This Row],[strand]],"_", Table1[[#This Row],[treatment]], ".fa")</f>
        <v>2DSBanti_R2_splicing.fa</v>
      </c>
      <c r="L113">
        <f>VLOOKUP(Table1[[#This Row],[library]], Table9[#All], 2)</f>
        <v>6462243</v>
      </c>
      <c r="M113">
        <f>IF(LEFT(Table1[[#This Row],[dsb]], 1) = "2", 50, 130)</f>
        <v>50</v>
      </c>
      <c r="N11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14" spans="1:14" x14ac:dyDescent="0.25">
      <c r="A114" t="s">
        <v>26</v>
      </c>
      <c r="B114" t="s">
        <v>1</v>
      </c>
      <c r="C114" t="s">
        <v>147</v>
      </c>
      <c r="D114" t="s">
        <v>128</v>
      </c>
      <c r="E114" t="s">
        <v>78</v>
      </c>
      <c r="F114" t="s">
        <v>75</v>
      </c>
      <c r="G114" t="s">
        <v>85</v>
      </c>
      <c r="H114" cm="1">
        <f t="array" ref="H114">IF(D114="2DSB", IF(G114="R1", 67, 46), IF(D114="1DSB", IF(G114="R1", 67, 46), IF(D114="2DSBanti", IF(G114="R1", 50, 47), NA))) + IF(Table1[[#This Row],[control]]="30bpDown", 30, 0)</f>
        <v>97</v>
      </c>
      <c r="I11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yjl255_R1_sgA.sam</v>
      </c>
      <c r="J11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yjl255_WT_sgA_R1_sense_30bpDown</v>
      </c>
      <c r="K114" s="2" t="str">
        <f>_xlfn.CONCAT(Table1[[#This Row],[dsb]],"_", Table1[[#This Row],[strand]],"_", Table1[[#This Row],[treatment]], ".fa")</f>
        <v>1DSB_R1_sense.fa</v>
      </c>
      <c r="L114">
        <f>VLOOKUP(Table1[[#This Row],[library]], Table9[#All], 2)</f>
        <v>7579965</v>
      </c>
      <c r="M114" s="2">
        <f>IF(LEFT(Table1[[#This Row],[dsb]], 1) = "2", 50, 130)</f>
        <v>130</v>
      </c>
      <c r="N114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libraries_1/yjl255_R1_sgA.sam -ref ref_seq/1DSB_R1_sense.fa -o libraries_2/yjl255_WT_sgA_R1_sense_30bpDown.tsv --min_length 130 -dsb 97 --quiet</v>
      </c>
    </row>
    <row r="115" spans="1:14" x14ac:dyDescent="0.25">
      <c r="A115" t="s">
        <v>27</v>
      </c>
      <c r="B115" t="s">
        <v>1</v>
      </c>
      <c r="C115" t="s">
        <v>147</v>
      </c>
      <c r="D115" t="s">
        <v>128</v>
      </c>
      <c r="E115" t="s">
        <v>78</v>
      </c>
      <c r="F115" t="s">
        <v>75</v>
      </c>
      <c r="G115" t="s">
        <v>85</v>
      </c>
      <c r="H115" cm="1">
        <f t="array" ref="H115">IF(D115="2DSB", IF(G115="R1", 67, 46), IF(D115="1DSB", IF(G115="R1", 67, 46), IF(D115="2DSBanti", IF(G115="R1", 50, 47), NA))) + IF(Table1[[#This Row],[control]]="30bpDown", 30, 0)</f>
        <v>97</v>
      </c>
      <c r="I11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yjl256_R1_sgA.sam</v>
      </c>
      <c r="J11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yjl256_WT_sgA_R1_sense_30bpDown</v>
      </c>
      <c r="K115" s="2" t="str">
        <f>_xlfn.CONCAT(Table1[[#This Row],[dsb]],"_", Table1[[#This Row],[strand]],"_", Table1[[#This Row],[treatment]], ".fa")</f>
        <v>1DSB_R1_sense.fa</v>
      </c>
      <c r="L115">
        <f>VLOOKUP(Table1[[#This Row],[library]], Table9[#All], 2)</f>
        <v>7982725</v>
      </c>
      <c r="M115" s="2">
        <f>IF(LEFT(Table1[[#This Row],[dsb]], 1) = "2", 50, 130)</f>
        <v>130</v>
      </c>
      <c r="N115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libraries_1/yjl256_R1_sgA.sam -ref ref_seq/1DSB_R1_sense.fa -o libraries_2/yjl256_WT_sgA_R1_sense_30bpDown.tsv --min_length 130 -dsb 97 --quiet</v>
      </c>
    </row>
    <row r="116" spans="1:14" x14ac:dyDescent="0.25">
      <c r="A116" t="s">
        <v>28</v>
      </c>
      <c r="B116" t="s">
        <v>1</v>
      </c>
      <c r="C116" t="s">
        <v>147</v>
      </c>
      <c r="D116" t="s">
        <v>128</v>
      </c>
      <c r="E116" t="s">
        <v>78</v>
      </c>
      <c r="F116" t="s">
        <v>75</v>
      </c>
      <c r="G116" t="s">
        <v>85</v>
      </c>
      <c r="H116" cm="1">
        <f t="array" ref="H116">IF(D116="2DSB", IF(G116="R1", 67, 46), IF(D116="1DSB", IF(G116="R1", 67, 46), IF(D116="2DSBanti", IF(G116="R1", 50, 47), NA))) + IF(Table1[[#This Row],[control]]="30bpDown", 30, 0)</f>
        <v>97</v>
      </c>
      <c r="I11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yjl257_R1_sgA.sam</v>
      </c>
      <c r="J11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yjl257_WT_sgA_R1_sense_30bpDown</v>
      </c>
      <c r="K116" s="2" t="str">
        <f>_xlfn.CONCAT(Table1[[#This Row],[dsb]],"_", Table1[[#This Row],[strand]],"_", Table1[[#This Row],[treatment]], ".fa")</f>
        <v>1DSB_R1_sense.fa</v>
      </c>
      <c r="L116">
        <f>VLOOKUP(Table1[[#This Row],[library]], Table9[#All], 2)</f>
        <v>7854740</v>
      </c>
      <c r="M116" s="2">
        <f>IF(LEFT(Table1[[#This Row],[dsb]], 1) = "2", 50, 130)</f>
        <v>130</v>
      </c>
      <c r="N116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libraries_1/yjl257_R1_sgA.sam -ref ref_seq/1DSB_R1_sense.fa -o libraries_2/yjl257_WT_sgA_R1_sense_30bpDown.tsv --min_length 130 -dsb 97 --quiet</v>
      </c>
    </row>
    <row r="117" spans="1:14" x14ac:dyDescent="0.25">
      <c r="A117" t="s">
        <v>29</v>
      </c>
      <c r="B117" t="s">
        <v>1</v>
      </c>
      <c r="C117" t="s">
        <v>147</v>
      </c>
      <c r="D117" t="s">
        <v>128</v>
      </c>
      <c r="E117" t="s">
        <v>78</v>
      </c>
      <c r="F117" t="s">
        <v>75</v>
      </c>
      <c r="G117" t="s">
        <v>85</v>
      </c>
      <c r="H117" cm="1">
        <f t="array" ref="H117">IF(D117="2DSB", IF(G117="R1", 67, 46), IF(D117="1DSB", IF(G117="R1", 67, 46), IF(D117="2DSBanti", IF(G117="R1", 50, 47), NA))) + IF(Table1[[#This Row],[control]]="30bpDown", 30, 0)</f>
        <v>97</v>
      </c>
      <c r="I11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yjl258_R1_sgA.sam</v>
      </c>
      <c r="J11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yjl258_WT_sgA_R1_sense_30bpDown</v>
      </c>
      <c r="K117" s="2" t="str">
        <f>_xlfn.CONCAT(Table1[[#This Row],[dsb]],"_", Table1[[#This Row],[strand]],"_", Table1[[#This Row],[treatment]], ".fa")</f>
        <v>1DSB_R1_sense.fa</v>
      </c>
      <c r="L117">
        <f>VLOOKUP(Table1[[#This Row],[library]], Table9[#All], 2)</f>
        <v>7534924</v>
      </c>
      <c r="M117" s="2">
        <f>IF(LEFT(Table1[[#This Row],[dsb]], 1) = "2", 50, 130)</f>
        <v>130</v>
      </c>
      <c r="N117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libraries_1/yjl258_R1_sgA.sam -ref ref_seq/1DSB_R1_sense.fa -o libraries_2/yjl258_WT_sgA_R1_sense_30bpDown.tsv --min_length 130 -dsb 97 --quiet</v>
      </c>
    </row>
    <row r="118" spans="1:14" x14ac:dyDescent="0.25">
      <c r="A118" t="s">
        <v>30</v>
      </c>
      <c r="B118" t="s">
        <v>1</v>
      </c>
      <c r="C118" t="s">
        <v>147</v>
      </c>
      <c r="D118" t="s">
        <v>128</v>
      </c>
      <c r="E118" t="s">
        <v>78</v>
      </c>
      <c r="F118" t="s">
        <v>76</v>
      </c>
      <c r="G118" t="s">
        <v>85</v>
      </c>
      <c r="H118" cm="1">
        <f t="array" ref="H118">IF(D118="2DSB", IF(G118="R1", 67, 46), IF(D118="1DSB", IF(G118="R1", 67, 46), IF(D118="2DSBanti", IF(G118="R1", 50, 47), NA))) + IF(Table1[[#This Row],[control]]="30bpDown", 30, 0)</f>
        <v>97</v>
      </c>
      <c r="I11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yjl259_R1_sgA.sam</v>
      </c>
      <c r="J11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yjl259_WT_sgA_R1_branch_30bpDown</v>
      </c>
      <c r="K118" s="2" t="str">
        <f>_xlfn.CONCAT(Table1[[#This Row],[dsb]],"_", Table1[[#This Row],[strand]],"_", Table1[[#This Row],[treatment]], ".fa")</f>
        <v>1DSB_R1_branch.fa</v>
      </c>
      <c r="L118">
        <f>VLOOKUP(Table1[[#This Row],[library]], Table9[#All], 2)</f>
        <v>8808358</v>
      </c>
      <c r="M118" s="2">
        <f>IF(LEFT(Table1[[#This Row],[dsb]], 1) = "2", 50, 130)</f>
        <v>130</v>
      </c>
      <c r="N118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19" spans="1:14" x14ac:dyDescent="0.25">
      <c r="A119" t="s">
        <v>31</v>
      </c>
      <c r="B119" t="s">
        <v>1</v>
      </c>
      <c r="C119" t="s">
        <v>147</v>
      </c>
      <c r="D119" t="s">
        <v>128</v>
      </c>
      <c r="E119" t="s">
        <v>78</v>
      </c>
      <c r="F119" t="s">
        <v>76</v>
      </c>
      <c r="G119" t="s">
        <v>85</v>
      </c>
      <c r="H119" cm="1">
        <f t="array" ref="H119">IF(D119="2DSB", IF(G119="R1", 67, 46), IF(D119="1DSB", IF(G119="R1", 67, 46), IF(D119="2DSBanti", IF(G119="R1", 50, 47), NA))) + IF(Table1[[#This Row],[control]]="30bpDown", 30, 0)</f>
        <v>97</v>
      </c>
      <c r="I11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yjl260_R1_sgA.sam</v>
      </c>
      <c r="J11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yjl260_WT_sgA_R1_branch_30bpDown</v>
      </c>
      <c r="K119" s="2" t="str">
        <f>_xlfn.CONCAT(Table1[[#This Row],[dsb]],"_", Table1[[#This Row],[strand]],"_", Table1[[#This Row],[treatment]], ".fa")</f>
        <v>1DSB_R1_branch.fa</v>
      </c>
      <c r="L119">
        <f>VLOOKUP(Table1[[#This Row],[library]], Table9[#All], 2)</f>
        <v>9297647</v>
      </c>
      <c r="M119" s="2">
        <f>IF(LEFT(Table1[[#This Row],[dsb]], 1) = "2", 50, 130)</f>
        <v>130</v>
      </c>
      <c r="N119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20" spans="1:14" x14ac:dyDescent="0.25">
      <c r="A120" t="s">
        <v>32</v>
      </c>
      <c r="B120" t="s">
        <v>1</v>
      </c>
      <c r="C120" t="s">
        <v>147</v>
      </c>
      <c r="D120" t="s">
        <v>128</v>
      </c>
      <c r="E120" t="s">
        <v>78</v>
      </c>
      <c r="F120" t="s">
        <v>76</v>
      </c>
      <c r="G120" t="s">
        <v>85</v>
      </c>
      <c r="H120" cm="1">
        <f t="array" ref="H120">IF(D120="2DSB", IF(G120="R1", 67, 46), IF(D120="1DSB", IF(G120="R1", 67, 46), IF(D120="2DSBanti", IF(G120="R1", 50, 47), NA))) + IF(Table1[[#This Row],[control]]="30bpDown", 30, 0)</f>
        <v>97</v>
      </c>
      <c r="I12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yjl261_R1_sgA.sam</v>
      </c>
      <c r="J12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yjl261_WT_sgA_R1_branch_30bpDown</v>
      </c>
      <c r="K120" s="2" t="str">
        <f>_xlfn.CONCAT(Table1[[#This Row],[dsb]],"_", Table1[[#This Row],[strand]],"_", Table1[[#This Row],[treatment]], ".fa")</f>
        <v>1DSB_R1_branch.fa</v>
      </c>
      <c r="L120">
        <f>VLOOKUP(Table1[[#This Row],[library]], Table9[#All], 2)</f>
        <v>9399483</v>
      </c>
      <c r="M120" s="2">
        <f>IF(LEFT(Table1[[#This Row],[dsb]], 1) = "2", 50, 130)</f>
        <v>130</v>
      </c>
      <c r="N120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21" spans="1:14" x14ac:dyDescent="0.25">
      <c r="A121" t="s">
        <v>33</v>
      </c>
      <c r="B121" t="s">
        <v>1</v>
      </c>
      <c r="C121" t="s">
        <v>147</v>
      </c>
      <c r="D121" t="s">
        <v>128</v>
      </c>
      <c r="E121" t="s">
        <v>78</v>
      </c>
      <c r="F121" t="s">
        <v>76</v>
      </c>
      <c r="G121" t="s">
        <v>85</v>
      </c>
      <c r="H121" cm="1">
        <f t="array" ref="H121">IF(D121="2DSB", IF(G121="R1", 67, 46), IF(D121="1DSB", IF(G121="R1", 67, 46), IF(D121="2DSBanti", IF(G121="R1", 50, 47), NA))) + IF(Table1[[#This Row],[control]]="30bpDown", 30, 0)</f>
        <v>97</v>
      </c>
      <c r="I12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yjl262_R1_sgA.sam</v>
      </c>
      <c r="J12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yjl262_WT_sgA_R1_branch_30bpDown</v>
      </c>
      <c r="K121" s="2" t="str">
        <f>_xlfn.CONCAT(Table1[[#This Row],[dsb]],"_", Table1[[#This Row],[strand]],"_", Table1[[#This Row],[treatment]], ".fa")</f>
        <v>1DSB_R1_branch.fa</v>
      </c>
      <c r="L121">
        <f>VLOOKUP(Table1[[#This Row],[library]], Table9[#All], 2)</f>
        <v>8799841</v>
      </c>
      <c r="M121" s="2">
        <f>IF(LEFT(Table1[[#This Row],[dsb]], 1) = "2", 50, 130)</f>
        <v>130</v>
      </c>
      <c r="N121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22" spans="1:14" x14ac:dyDescent="0.25">
      <c r="A122" t="s">
        <v>34</v>
      </c>
      <c r="B122" t="s">
        <v>1</v>
      </c>
      <c r="C122" t="s">
        <v>147</v>
      </c>
      <c r="D122" t="s">
        <v>128</v>
      </c>
      <c r="E122" t="s">
        <v>78</v>
      </c>
      <c r="F122" t="s">
        <v>77</v>
      </c>
      <c r="G122" t="s">
        <v>85</v>
      </c>
      <c r="H122" cm="1">
        <f t="array" ref="H122">IF(D122="2DSB", IF(G122="R1", 67, 46), IF(D122="1DSB", IF(G122="R1", 67, 46), IF(D122="2DSBanti", IF(G122="R1", 50, 47), NA))) + IF(Table1[[#This Row],[control]]="30bpDown", 30, 0)</f>
        <v>97</v>
      </c>
      <c r="I12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yjl263_R1_sgA.sam</v>
      </c>
      <c r="J12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yjl263_WT_sgA_R1_cmv_30bpDown</v>
      </c>
      <c r="K122" s="2" t="str">
        <f>_xlfn.CONCAT(Table1[[#This Row],[dsb]],"_", Table1[[#This Row],[strand]],"_", Table1[[#This Row],[treatment]], ".fa")</f>
        <v>1DSB_R1_cmv.fa</v>
      </c>
      <c r="L122">
        <f>VLOOKUP(Table1[[#This Row],[library]], Table9[#All], 2)</f>
        <v>8171224</v>
      </c>
      <c r="M122" s="2">
        <f>IF(LEFT(Table1[[#This Row],[dsb]], 1) = "2", 50, 130)</f>
        <v>130</v>
      </c>
      <c r="N122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libraries_1/yjl263_R1_sgA.sam -ref ref_seq/1DSB_R1_cmv.fa -o libraries_2/yjl263_WT_sgA_R1_cmv_30bpDown.tsv --min_length 130 -dsb 97 --quiet</v>
      </c>
    </row>
    <row r="123" spans="1:14" x14ac:dyDescent="0.25">
      <c r="A123" t="s">
        <v>35</v>
      </c>
      <c r="B123" t="s">
        <v>1</v>
      </c>
      <c r="C123" t="s">
        <v>147</v>
      </c>
      <c r="D123" t="s">
        <v>128</v>
      </c>
      <c r="E123" t="s">
        <v>78</v>
      </c>
      <c r="F123" t="s">
        <v>77</v>
      </c>
      <c r="G123" t="s">
        <v>85</v>
      </c>
      <c r="H123" cm="1">
        <f t="array" ref="H123">IF(D123="2DSB", IF(G123="R1", 67, 46), IF(D123="1DSB", IF(G123="R1", 67, 46), IF(D123="2DSBanti", IF(G123="R1", 50, 47), NA))) + IF(Table1[[#This Row],[control]]="30bpDown", 30, 0)</f>
        <v>97</v>
      </c>
      <c r="I12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yjl264_R1_sgA.sam</v>
      </c>
      <c r="J12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yjl264_WT_sgA_R1_cmv_30bpDown</v>
      </c>
      <c r="K123" s="2" t="str">
        <f>_xlfn.CONCAT(Table1[[#This Row],[dsb]],"_", Table1[[#This Row],[strand]],"_", Table1[[#This Row],[treatment]], ".fa")</f>
        <v>1DSB_R1_cmv.fa</v>
      </c>
      <c r="L123">
        <f>VLOOKUP(Table1[[#This Row],[library]], Table9[#All], 2)</f>
        <v>8180897</v>
      </c>
      <c r="M123" s="2">
        <f>IF(LEFT(Table1[[#This Row],[dsb]], 1) = "2", 50, 130)</f>
        <v>130</v>
      </c>
      <c r="N123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libraries_1/yjl264_R1_sgA.sam -ref ref_seq/1DSB_R1_cmv.fa -o libraries_2/yjl264_WT_sgA_R1_cmv_30bpDown.tsv --min_length 130 -dsb 97 --quiet</v>
      </c>
    </row>
    <row r="124" spans="1:14" x14ac:dyDescent="0.25">
      <c r="A124" t="s">
        <v>36</v>
      </c>
      <c r="B124" t="s">
        <v>1</v>
      </c>
      <c r="C124" t="s">
        <v>147</v>
      </c>
      <c r="D124" t="s">
        <v>128</v>
      </c>
      <c r="E124" t="s">
        <v>78</v>
      </c>
      <c r="F124" t="s">
        <v>77</v>
      </c>
      <c r="G124" t="s">
        <v>85</v>
      </c>
      <c r="H124" cm="1">
        <f t="array" ref="H124">IF(D124="2DSB", IF(G124="R1", 67, 46), IF(D124="1DSB", IF(G124="R1", 67, 46), IF(D124="2DSBanti", IF(G124="R1", 50, 47), NA))) + IF(Table1[[#This Row],[control]]="30bpDown", 30, 0)</f>
        <v>97</v>
      </c>
      <c r="I12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yjl265_R1_sgA.sam</v>
      </c>
      <c r="J12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yjl265_WT_sgA_R1_cmv_30bpDown</v>
      </c>
      <c r="K124" s="2" t="str">
        <f>_xlfn.CONCAT(Table1[[#This Row],[dsb]],"_", Table1[[#This Row],[strand]],"_", Table1[[#This Row],[treatment]], ".fa")</f>
        <v>1DSB_R1_cmv.fa</v>
      </c>
      <c r="L124">
        <f>VLOOKUP(Table1[[#This Row],[library]], Table9[#All], 2)</f>
        <v>8314116</v>
      </c>
      <c r="M124" s="2">
        <f>IF(LEFT(Table1[[#This Row],[dsb]], 1) = "2", 50, 130)</f>
        <v>130</v>
      </c>
      <c r="N124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libraries_1/yjl265_R1_sgA.sam -ref ref_seq/1DSB_R1_cmv.fa -o libraries_2/yjl265_WT_sgA_R1_cmv_30bpDown.tsv --min_length 130 -dsb 97 --quiet</v>
      </c>
    </row>
    <row r="125" spans="1:14" x14ac:dyDescent="0.25">
      <c r="A125" t="s">
        <v>37</v>
      </c>
      <c r="B125" t="s">
        <v>1</v>
      </c>
      <c r="C125" t="s">
        <v>147</v>
      </c>
      <c r="D125" t="s">
        <v>128</v>
      </c>
      <c r="E125" t="s">
        <v>78</v>
      </c>
      <c r="F125" t="s">
        <v>77</v>
      </c>
      <c r="G125" t="s">
        <v>85</v>
      </c>
      <c r="H125" cm="1">
        <f t="array" ref="H125">IF(D125="2DSB", IF(G125="R1", 67, 46), IF(D125="1DSB", IF(G125="R1", 67, 46), IF(D125="2DSBanti", IF(G125="R1", 50, 47), NA))) + IF(Table1[[#This Row],[control]]="30bpDown", 30, 0)</f>
        <v>97</v>
      </c>
      <c r="I12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yjl266_R1_sgA.sam</v>
      </c>
      <c r="J12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yjl266_WT_sgA_R1_cmv_30bpDown</v>
      </c>
      <c r="K125" s="2" t="str">
        <f>_xlfn.CONCAT(Table1[[#This Row],[dsb]],"_", Table1[[#This Row],[strand]],"_", Table1[[#This Row],[treatment]], ".fa")</f>
        <v>1DSB_R1_cmv.fa</v>
      </c>
      <c r="L125">
        <f>VLOOKUP(Table1[[#This Row],[library]], Table9[#All], 2)</f>
        <v>8096639</v>
      </c>
      <c r="M125" s="2">
        <f>IF(LEFT(Table1[[#This Row],[dsb]], 1) = "2", 50, 130)</f>
        <v>130</v>
      </c>
      <c r="N125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libraries_1/yjl266_R1_sgA.sam -ref ref_seq/1DSB_R1_cmv.fa -o libraries_2/yjl266_WT_sgA_R1_cmv_30bpDown.tsv --min_length 130 -dsb 97 --quiet</v>
      </c>
    </row>
    <row r="126" spans="1:14" x14ac:dyDescent="0.25">
      <c r="A126" t="s">
        <v>38</v>
      </c>
      <c r="B126" t="s">
        <v>1</v>
      </c>
      <c r="C126" t="s">
        <v>147</v>
      </c>
      <c r="D126" t="s">
        <v>128</v>
      </c>
      <c r="E126" t="s">
        <v>79</v>
      </c>
      <c r="F126" t="s">
        <v>75</v>
      </c>
      <c r="G126" t="s">
        <v>86</v>
      </c>
      <c r="H126" cm="1">
        <f t="array" ref="H126">IF(D126="2DSB", IF(G126="R1", 67, 46), IF(D126="1DSB", IF(G126="R1", 67, 46), IF(D126="2DSBanti", IF(G126="R1", 50, 47), NA))) + IF(Table1[[#This Row],[control]]="30bpDown", 30, 0)</f>
        <v>76</v>
      </c>
      <c r="I12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yjl267_R2_sgB.sam</v>
      </c>
      <c r="J12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yjl267_WT_sgB_R2_sense_30bpDown</v>
      </c>
      <c r="K126" s="2" t="str">
        <f>_xlfn.CONCAT(Table1[[#This Row],[dsb]],"_", Table1[[#This Row],[strand]],"_", Table1[[#This Row],[treatment]], ".fa")</f>
        <v>1DSB_R2_sense.fa</v>
      </c>
      <c r="L126">
        <f>VLOOKUP(Table1[[#This Row],[library]], Table9[#All], 2)</f>
        <v>7439535</v>
      </c>
      <c r="M126" s="2">
        <f>IF(LEFT(Table1[[#This Row],[dsb]], 1) = "2", 50, 130)</f>
        <v>130</v>
      </c>
      <c r="N126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libraries_1/yjl267_R2_sgB.sam -ref ref_seq/1DSB_R2_sense.fa -o libraries_2/yjl267_WT_sgB_R2_sense_30bpDown.tsv --min_length 130 -dsb 76 --quiet</v>
      </c>
    </row>
    <row r="127" spans="1:14" x14ac:dyDescent="0.25">
      <c r="A127" t="s">
        <v>39</v>
      </c>
      <c r="B127" t="s">
        <v>1</v>
      </c>
      <c r="C127" t="s">
        <v>147</v>
      </c>
      <c r="D127" t="s">
        <v>128</v>
      </c>
      <c r="E127" t="s">
        <v>79</v>
      </c>
      <c r="F127" t="s">
        <v>75</v>
      </c>
      <c r="G127" t="s">
        <v>86</v>
      </c>
      <c r="H127" cm="1">
        <f t="array" ref="H127">IF(D127="2DSB", IF(G127="R1", 67, 46), IF(D127="1DSB", IF(G127="R1", 67, 46), IF(D127="2DSBanti", IF(G127="R1", 50, 47), NA))) + IF(Table1[[#This Row],[control]]="30bpDown", 30, 0)</f>
        <v>76</v>
      </c>
      <c r="I12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yjl268_R2_sgB.sam</v>
      </c>
      <c r="J12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yjl268_WT_sgB_R2_sense_30bpDown</v>
      </c>
      <c r="K127" s="2" t="str">
        <f>_xlfn.CONCAT(Table1[[#This Row],[dsb]],"_", Table1[[#This Row],[strand]],"_", Table1[[#This Row],[treatment]], ".fa")</f>
        <v>1DSB_R2_sense.fa</v>
      </c>
      <c r="L127">
        <f>VLOOKUP(Table1[[#This Row],[library]], Table9[#All], 2)</f>
        <v>6937078</v>
      </c>
      <c r="M127" s="2">
        <f>IF(LEFT(Table1[[#This Row],[dsb]], 1) = "2", 50, 130)</f>
        <v>130</v>
      </c>
      <c r="N127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libraries_1/yjl268_R2_sgB.sam -ref ref_seq/1DSB_R2_sense.fa -o libraries_2/yjl268_WT_sgB_R2_sense_30bpDown.tsv --min_length 130 -dsb 76 --quiet</v>
      </c>
    </row>
    <row r="128" spans="1:14" x14ac:dyDescent="0.25">
      <c r="A128" t="s">
        <v>40</v>
      </c>
      <c r="B128" t="s">
        <v>1</v>
      </c>
      <c r="C128" t="s">
        <v>147</v>
      </c>
      <c r="D128" t="s">
        <v>128</v>
      </c>
      <c r="E128" t="s">
        <v>79</v>
      </c>
      <c r="F128" t="s">
        <v>75</v>
      </c>
      <c r="G128" t="s">
        <v>86</v>
      </c>
      <c r="H128" cm="1">
        <f t="array" ref="H128">IF(D128="2DSB", IF(G128="R1", 67, 46), IF(D128="1DSB", IF(G128="R1", 67, 46), IF(D128="2DSBanti", IF(G128="R1", 50, 47), NA))) + IF(Table1[[#This Row],[control]]="30bpDown", 30, 0)</f>
        <v>76</v>
      </c>
      <c r="I12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yjl269_R2_sgB.sam</v>
      </c>
      <c r="J12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yjl269_WT_sgB_R2_sense_30bpDown</v>
      </c>
      <c r="K128" s="2" t="str">
        <f>_xlfn.CONCAT(Table1[[#This Row],[dsb]],"_", Table1[[#This Row],[strand]],"_", Table1[[#This Row],[treatment]], ".fa")</f>
        <v>1DSB_R2_sense.fa</v>
      </c>
      <c r="L128">
        <f>VLOOKUP(Table1[[#This Row],[library]], Table9[#All], 2)</f>
        <v>8644152</v>
      </c>
      <c r="M128" s="2">
        <f>IF(LEFT(Table1[[#This Row],[dsb]], 1) = "2", 50, 130)</f>
        <v>130</v>
      </c>
      <c r="N128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libraries_1/yjl269_R2_sgB.sam -ref ref_seq/1DSB_R2_sense.fa -o libraries_2/yjl269_WT_sgB_R2_sense_30bpDown.tsv --min_length 130 -dsb 76 --quiet</v>
      </c>
    </row>
    <row r="129" spans="1:14" x14ac:dyDescent="0.25">
      <c r="A129" t="s">
        <v>41</v>
      </c>
      <c r="B129" t="s">
        <v>1</v>
      </c>
      <c r="C129" t="s">
        <v>147</v>
      </c>
      <c r="D129" t="s">
        <v>128</v>
      </c>
      <c r="E129" t="s">
        <v>79</v>
      </c>
      <c r="F129" t="s">
        <v>75</v>
      </c>
      <c r="G129" t="s">
        <v>86</v>
      </c>
      <c r="H129" cm="1">
        <f t="array" ref="H129">IF(D129="2DSB", IF(G129="R1", 67, 46), IF(D129="1DSB", IF(G129="R1", 67, 46), IF(D129="2DSBanti", IF(G129="R1", 50, 47), NA))) + IF(Table1[[#This Row],[control]]="30bpDown", 30, 0)</f>
        <v>76</v>
      </c>
      <c r="I12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yjl270_R2_sgB.sam</v>
      </c>
      <c r="J12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yjl270_WT_sgB_R2_sense_30bpDown</v>
      </c>
      <c r="K129" s="2" t="str">
        <f>_xlfn.CONCAT(Table1[[#This Row],[dsb]],"_", Table1[[#This Row],[strand]],"_", Table1[[#This Row],[treatment]], ".fa")</f>
        <v>1DSB_R2_sense.fa</v>
      </c>
      <c r="L129">
        <f>VLOOKUP(Table1[[#This Row],[library]], Table9[#All], 2)</f>
        <v>7626765</v>
      </c>
      <c r="M129" s="2">
        <f>IF(LEFT(Table1[[#This Row],[dsb]], 1) = "2", 50, 130)</f>
        <v>130</v>
      </c>
      <c r="N129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libraries_1/yjl270_R2_sgB.sam -ref ref_seq/1DSB_R2_sense.fa -o libraries_2/yjl270_WT_sgB_R2_sense_30bpDown.tsv --min_length 130 -dsb 76 --quiet</v>
      </c>
    </row>
    <row r="130" spans="1:14" x14ac:dyDescent="0.25">
      <c r="A130" t="s">
        <v>42</v>
      </c>
      <c r="B130" t="s">
        <v>1</v>
      </c>
      <c r="C130" t="s">
        <v>147</v>
      </c>
      <c r="D130" t="s">
        <v>128</v>
      </c>
      <c r="E130" t="s">
        <v>79</v>
      </c>
      <c r="F130" t="s">
        <v>76</v>
      </c>
      <c r="G130" t="s">
        <v>86</v>
      </c>
      <c r="H130" cm="1">
        <f t="array" ref="H130">IF(D130="2DSB", IF(G130="R1", 67, 46), IF(D130="1DSB", IF(G130="R1", 67, 46), IF(D130="2DSBanti", IF(G130="R1", 50, 47), NA))) + IF(Table1[[#This Row],[control]]="30bpDown", 30, 0)</f>
        <v>76</v>
      </c>
      <c r="I13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yjl271_R2_sgB.sam</v>
      </c>
      <c r="J13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yjl271_WT_sgB_R2_branch_30bpDown</v>
      </c>
      <c r="K130" s="2" t="str">
        <f>_xlfn.CONCAT(Table1[[#This Row],[dsb]],"_", Table1[[#This Row],[strand]],"_", Table1[[#This Row],[treatment]], ".fa")</f>
        <v>1DSB_R2_branch.fa</v>
      </c>
      <c r="L130">
        <f>VLOOKUP(Table1[[#This Row],[library]], Table9[#All], 2)</f>
        <v>9677088</v>
      </c>
      <c r="M130" s="2">
        <f>IF(LEFT(Table1[[#This Row],[dsb]], 1) = "2", 50, 130)</f>
        <v>130</v>
      </c>
      <c r="N130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31" spans="1:14" x14ac:dyDescent="0.25">
      <c r="A131" t="s">
        <v>43</v>
      </c>
      <c r="B131" t="s">
        <v>1</v>
      </c>
      <c r="C131" t="s">
        <v>147</v>
      </c>
      <c r="D131" t="s">
        <v>128</v>
      </c>
      <c r="E131" t="s">
        <v>79</v>
      </c>
      <c r="F131" t="s">
        <v>76</v>
      </c>
      <c r="G131" t="s">
        <v>86</v>
      </c>
      <c r="H131" cm="1">
        <f t="array" ref="H131">IF(D131="2DSB", IF(G131="R1", 67, 46), IF(D131="1DSB", IF(G131="R1", 67, 46), IF(D131="2DSBanti", IF(G131="R1", 50, 47), NA))) + IF(Table1[[#This Row],[control]]="30bpDown", 30, 0)</f>
        <v>76</v>
      </c>
      <c r="I13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yjl272_R2_sgB.sam</v>
      </c>
      <c r="J13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yjl272_WT_sgB_R2_branch_30bpDown</v>
      </c>
      <c r="K131" s="2" t="str">
        <f>_xlfn.CONCAT(Table1[[#This Row],[dsb]],"_", Table1[[#This Row],[strand]],"_", Table1[[#This Row],[treatment]], ".fa")</f>
        <v>1DSB_R2_branch.fa</v>
      </c>
      <c r="L131">
        <f>VLOOKUP(Table1[[#This Row],[library]], Table9[#All], 2)</f>
        <v>10357247</v>
      </c>
      <c r="M131" s="2">
        <f>IF(LEFT(Table1[[#This Row],[dsb]], 1) = "2", 50, 130)</f>
        <v>130</v>
      </c>
      <c r="N131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32" spans="1:14" x14ac:dyDescent="0.25">
      <c r="A132" t="s">
        <v>44</v>
      </c>
      <c r="B132" t="s">
        <v>1</v>
      </c>
      <c r="C132" t="s">
        <v>147</v>
      </c>
      <c r="D132" t="s">
        <v>128</v>
      </c>
      <c r="E132" t="s">
        <v>79</v>
      </c>
      <c r="F132" t="s">
        <v>76</v>
      </c>
      <c r="G132" t="s">
        <v>86</v>
      </c>
      <c r="H132" cm="1">
        <f t="array" ref="H132">IF(D132="2DSB", IF(G132="R1", 67, 46), IF(D132="1DSB", IF(G132="R1", 67, 46), IF(D132="2DSBanti", IF(G132="R1", 50, 47), NA))) + IF(Table1[[#This Row],[control]]="30bpDown", 30, 0)</f>
        <v>76</v>
      </c>
      <c r="I13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yjl273_R2_sgB.sam</v>
      </c>
      <c r="J13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yjl273_WT_sgB_R2_branch_30bpDown</v>
      </c>
      <c r="K132" s="2" t="str">
        <f>_xlfn.CONCAT(Table1[[#This Row],[dsb]],"_", Table1[[#This Row],[strand]],"_", Table1[[#This Row],[treatment]], ".fa")</f>
        <v>1DSB_R2_branch.fa</v>
      </c>
      <c r="L132">
        <f>VLOOKUP(Table1[[#This Row],[library]], Table9[#All], 2)</f>
        <v>10347003</v>
      </c>
      <c r="M132" s="2">
        <f>IF(LEFT(Table1[[#This Row],[dsb]], 1) = "2", 50, 130)</f>
        <v>130</v>
      </c>
      <c r="N132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33" spans="1:14" x14ac:dyDescent="0.25">
      <c r="A133" t="s">
        <v>45</v>
      </c>
      <c r="B133" t="s">
        <v>1</v>
      </c>
      <c r="C133" t="s">
        <v>147</v>
      </c>
      <c r="D133" t="s">
        <v>128</v>
      </c>
      <c r="E133" t="s">
        <v>79</v>
      </c>
      <c r="F133" t="s">
        <v>76</v>
      </c>
      <c r="G133" t="s">
        <v>86</v>
      </c>
      <c r="H133" cm="1">
        <f t="array" ref="H133">IF(D133="2DSB", IF(G133="R1", 67, 46), IF(D133="1DSB", IF(G133="R1", 67, 46), IF(D133="2DSBanti", IF(G133="R1", 50, 47), NA))) + IF(Table1[[#This Row],[control]]="30bpDown", 30, 0)</f>
        <v>76</v>
      </c>
      <c r="I13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yjl274_R2_sgB.sam</v>
      </c>
      <c r="J13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yjl274_WT_sgB_R2_branch_30bpDown</v>
      </c>
      <c r="K133" s="2" t="str">
        <f>_xlfn.CONCAT(Table1[[#This Row],[dsb]],"_", Table1[[#This Row],[strand]],"_", Table1[[#This Row],[treatment]], ".fa")</f>
        <v>1DSB_R2_branch.fa</v>
      </c>
      <c r="L133">
        <f>VLOOKUP(Table1[[#This Row],[library]], Table9[#All], 2)</f>
        <v>9780215</v>
      </c>
      <c r="M133" s="2">
        <f>IF(LEFT(Table1[[#This Row],[dsb]], 1) = "2", 50, 130)</f>
        <v>130</v>
      </c>
      <c r="N133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4" spans="1:14" x14ac:dyDescent="0.25">
      <c r="A134" t="s">
        <v>46</v>
      </c>
      <c r="B134" t="s">
        <v>1</v>
      </c>
      <c r="C134" t="s">
        <v>147</v>
      </c>
      <c r="D134" t="s">
        <v>128</v>
      </c>
      <c r="E134" t="s">
        <v>79</v>
      </c>
      <c r="F134" t="s">
        <v>77</v>
      </c>
      <c r="G134" t="s">
        <v>86</v>
      </c>
      <c r="H134" cm="1">
        <f t="array" ref="H134">IF(D134="2DSB", IF(G134="R1", 67, 46), IF(D134="1DSB", IF(G134="R1", 67, 46), IF(D134="2DSBanti", IF(G134="R1", 50, 47), NA))) + IF(Table1[[#This Row],[control]]="30bpDown", 30, 0)</f>
        <v>76</v>
      </c>
      <c r="I13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yjl275_R2_sgB.sam</v>
      </c>
      <c r="J13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yjl275_WT_sgB_R2_cmv_30bpDown</v>
      </c>
      <c r="K134" s="2" t="str">
        <f>_xlfn.CONCAT(Table1[[#This Row],[dsb]],"_", Table1[[#This Row],[strand]],"_", Table1[[#This Row],[treatment]], ".fa")</f>
        <v>1DSB_R2_cmv.fa</v>
      </c>
      <c r="L134">
        <f>VLOOKUP(Table1[[#This Row],[library]], Table9[#All], 2)</f>
        <v>7530830</v>
      </c>
      <c r="M134" s="2">
        <f>IF(LEFT(Table1[[#This Row],[dsb]], 1) = "2", 50, 130)</f>
        <v>130</v>
      </c>
      <c r="N134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libraries_1/yjl275_R2_sgB.sam -ref ref_seq/1DSB_R2_cmv.fa -o libraries_2/yjl275_WT_sgB_R2_cmv_30bpDown.tsv --min_length 130 -dsb 76 --quiet</v>
      </c>
    </row>
    <row r="135" spans="1:14" x14ac:dyDescent="0.25">
      <c r="A135" t="s">
        <v>47</v>
      </c>
      <c r="B135" t="s">
        <v>1</v>
      </c>
      <c r="C135" t="s">
        <v>147</v>
      </c>
      <c r="D135" t="s">
        <v>128</v>
      </c>
      <c r="E135" t="s">
        <v>79</v>
      </c>
      <c r="F135" t="s">
        <v>77</v>
      </c>
      <c r="G135" t="s">
        <v>86</v>
      </c>
      <c r="H135" cm="1">
        <f t="array" ref="H135">IF(D135="2DSB", IF(G135="R1", 67, 46), IF(D135="1DSB", IF(G135="R1", 67, 46), IF(D135="2DSBanti", IF(G135="R1", 50, 47), NA))) + IF(Table1[[#This Row],[control]]="30bpDown", 30, 0)</f>
        <v>76</v>
      </c>
      <c r="I13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yjl276_R2_sgB.sam</v>
      </c>
      <c r="J13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yjl276_WT_sgB_R2_cmv_30bpDown</v>
      </c>
      <c r="K135" s="2" t="str">
        <f>_xlfn.CONCAT(Table1[[#This Row],[dsb]],"_", Table1[[#This Row],[strand]],"_", Table1[[#This Row],[treatment]], ".fa")</f>
        <v>1DSB_R2_cmv.fa</v>
      </c>
      <c r="L135">
        <f>VLOOKUP(Table1[[#This Row],[library]], Table9[#All], 2)</f>
        <v>7081053</v>
      </c>
      <c r="M135" s="2">
        <f>IF(LEFT(Table1[[#This Row],[dsb]], 1) = "2", 50, 130)</f>
        <v>130</v>
      </c>
      <c r="N135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libraries_1/yjl276_R2_sgB.sam -ref ref_seq/1DSB_R2_cmv.fa -o libraries_2/yjl276_WT_sgB_R2_cmv_30bpDown.tsv --min_length 130 -dsb 76 --quiet</v>
      </c>
    </row>
    <row r="136" spans="1:14" x14ac:dyDescent="0.25">
      <c r="A136" t="s">
        <v>48</v>
      </c>
      <c r="B136" t="s">
        <v>1</v>
      </c>
      <c r="C136" t="s">
        <v>147</v>
      </c>
      <c r="D136" t="s">
        <v>128</v>
      </c>
      <c r="E136" t="s">
        <v>79</v>
      </c>
      <c r="F136" t="s">
        <v>77</v>
      </c>
      <c r="G136" t="s">
        <v>86</v>
      </c>
      <c r="H136" cm="1">
        <f t="array" ref="H136">IF(D136="2DSB", IF(G136="R1", 67, 46), IF(D136="1DSB", IF(G136="R1", 67, 46), IF(D136="2DSBanti", IF(G136="R1", 50, 47), NA))) + IF(Table1[[#This Row],[control]]="30bpDown", 30, 0)</f>
        <v>76</v>
      </c>
      <c r="I13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yjl277_R2_sgB.sam</v>
      </c>
      <c r="J13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yjl277_WT_sgB_R2_cmv_30bpDown</v>
      </c>
      <c r="K136" s="2" t="str">
        <f>_xlfn.CONCAT(Table1[[#This Row],[dsb]],"_", Table1[[#This Row],[strand]],"_", Table1[[#This Row],[treatment]], ".fa")</f>
        <v>1DSB_R2_cmv.fa</v>
      </c>
      <c r="L136">
        <f>VLOOKUP(Table1[[#This Row],[library]], Table9[#All], 2)</f>
        <v>7065585</v>
      </c>
      <c r="M136" s="2">
        <f>IF(LEFT(Table1[[#This Row],[dsb]], 1) = "2", 50, 130)</f>
        <v>130</v>
      </c>
      <c r="N136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libraries_1/yjl277_R2_sgB.sam -ref ref_seq/1DSB_R2_cmv.fa -o libraries_2/yjl277_WT_sgB_R2_cmv_30bpDown.tsv --min_length 130 -dsb 76 --quiet</v>
      </c>
    </row>
    <row r="137" spans="1:14" x14ac:dyDescent="0.25">
      <c r="A137" t="s">
        <v>49</v>
      </c>
      <c r="B137" t="s">
        <v>1</v>
      </c>
      <c r="C137" t="s">
        <v>147</v>
      </c>
      <c r="D137" t="s">
        <v>128</v>
      </c>
      <c r="E137" t="s">
        <v>79</v>
      </c>
      <c r="F137" t="s">
        <v>77</v>
      </c>
      <c r="G137" t="s">
        <v>86</v>
      </c>
      <c r="H137" cm="1">
        <f t="array" ref="H137">IF(D137="2DSB", IF(G137="R1", 67, 46), IF(D137="1DSB", IF(G137="R1", 67, 46), IF(D137="2DSBanti", IF(G137="R1", 50, 47), NA))) + IF(Table1[[#This Row],[control]]="30bpDown", 30, 0)</f>
        <v>76</v>
      </c>
      <c r="I13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yjl278_R2_sgB.sam</v>
      </c>
      <c r="J13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yjl278_WT_sgB_R2_cmv_30bpDown</v>
      </c>
      <c r="K137" s="2" t="str">
        <f>_xlfn.CONCAT(Table1[[#This Row],[dsb]],"_", Table1[[#This Row],[strand]],"_", Table1[[#This Row],[treatment]], ".fa")</f>
        <v>1DSB_R2_cmv.fa</v>
      </c>
      <c r="L137">
        <f>VLOOKUP(Table1[[#This Row],[library]], Table9[#All], 2)</f>
        <v>7319545</v>
      </c>
      <c r="M137" s="2">
        <f>IF(LEFT(Table1[[#This Row],[dsb]], 1) = "2", 50, 130)</f>
        <v>130</v>
      </c>
      <c r="N137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libraries_1/yjl278_R2_sgB.sam -ref ref_seq/1DSB_R2_cmv.fa -o libraries_2/yjl278_WT_sgB_R2_cmv_30bpDown.tsv --min_length 130 -dsb 76 --quiet</v>
      </c>
    </row>
    <row r="138" spans="1:14" x14ac:dyDescent="0.25">
      <c r="A138" t="s">
        <v>50</v>
      </c>
      <c r="B138" t="s">
        <v>14</v>
      </c>
      <c r="C138" t="s">
        <v>147</v>
      </c>
      <c r="D138" t="s">
        <v>128</v>
      </c>
      <c r="E138" t="s">
        <v>78</v>
      </c>
      <c r="F138" t="s">
        <v>75</v>
      </c>
      <c r="G138" t="s">
        <v>85</v>
      </c>
      <c r="H138" cm="1">
        <f t="array" ref="H138">IF(D138="2DSB", IF(G138="R1", 67, 46), IF(D138="1DSB", IF(G138="R1", 67, 46), IF(D138="2DSBanti", IF(G138="R1", 50, 47), NA))) + IF(Table1[[#This Row],[control]]="30bpDown", 30, 0)</f>
        <v>97</v>
      </c>
      <c r="I13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yjl292_R1_sgA.sam</v>
      </c>
      <c r="J13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yjl292_KO_sgA_R1_sense_30bpDown</v>
      </c>
      <c r="K138" s="2" t="str">
        <f>_xlfn.CONCAT(Table1[[#This Row],[dsb]],"_", Table1[[#This Row],[strand]],"_", Table1[[#This Row],[treatment]], ".fa")</f>
        <v>1DSB_R1_sense.fa</v>
      </c>
      <c r="L138">
        <f>VLOOKUP(Table1[[#This Row],[library]], Table9[#All], 2)</f>
        <v>8597510</v>
      </c>
      <c r="M138" s="2">
        <f>IF(LEFT(Table1[[#This Row],[dsb]], 1) = "2", 50, 130)</f>
        <v>130</v>
      </c>
      <c r="N138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libraries_1/yjl292_R1_sgA.sam -ref ref_seq/1DSB_R1_sense.fa -o libraries_2/yjl292_KO_sgA_R1_sense_30bpDown.tsv --min_length 130 -dsb 97 --quiet</v>
      </c>
    </row>
    <row r="139" spans="1:14" x14ac:dyDescent="0.25">
      <c r="A139" t="s">
        <v>51</v>
      </c>
      <c r="B139" t="s">
        <v>14</v>
      </c>
      <c r="C139" t="s">
        <v>147</v>
      </c>
      <c r="D139" t="s">
        <v>128</v>
      </c>
      <c r="E139" t="s">
        <v>78</v>
      </c>
      <c r="F139" t="s">
        <v>75</v>
      </c>
      <c r="G139" t="s">
        <v>85</v>
      </c>
      <c r="H139" cm="1">
        <f t="array" ref="H139">IF(D139="2DSB", IF(G139="R1", 67, 46), IF(D139="1DSB", IF(G139="R1", 67, 46), IF(D139="2DSBanti", IF(G139="R1", 50, 47), NA))) + IF(Table1[[#This Row],[control]]="30bpDown", 30, 0)</f>
        <v>97</v>
      </c>
      <c r="I13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yjl293_R1_sgA.sam</v>
      </c>
      <c r="J13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yjl293_KO_sgA_R1_sense_30bpDown</v>
      </c>
      <c r="K139" s="2" t="str">
        <f>_xlfn.CONCAT(Table1[[#This Row],[dsb]],"_", Table1[[#This Row],[strand]],"_", Table1[[#This Row],[treatment]], ".fa")</f>
        <v>1DSB_R1_sense.fa</v>
      </c>
      <c r="L139">
        <f>VLOOKUP(Table1[[#This Row],[library]], Table9[#All], 2)</f>
        <v>10116623</v>
      </c>
      <c r="M139" s="2">
        <f>IF(LEFT(Table1[[#This Row],[dsb]], 1) = "2", 50, 130)</f>
        <v>130</v>
      </c>
      <c r="N139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libraries_1/yjl293_R1_sgA.sam -ref ref_seq/1DSB_R1_sense.fa -o libraries_2/yjl293_KO_sgA_R1_sense_30bpDown.tsv --min_length 130 -dsb 97 --quiet</v>
      </c>
    </row>
    <row r="140" spans="1:14" x14ac:dyDescent="0.25">
      <c r="A140" t="s">
        <v>52</v>
      </c>
      <c r="B140" t="s">
        <v>14</v>
      </c>
      <c r="C140" t="s">
        <v>147</v>
      </c>
      <c r="D140" t="s">
        <v>128</v>
      </c>
      <c r="E140" t="s">
        <v>78</v>
      </c>
      <c r="F140" t="s">
        <v>75</v>
      </c>
      <c r="G140" t="s">
        <v>85</v>
      </c>
      <c r="H140" cm="1">
        <f t="array" ref="H140">IF(D140="2DSB", IF(G140="R1", 67, 46), IF(D140="1DSB", IF(G140="R1", 67, 46), IF(D140="2DSBanti", IF(G140="R1", 50, 47), NA))) + IF(Table1[[#This Row],[control]]="30bpDown", 30, 0)</f>
        <v>97</v>
      </c>
      <c r="I14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yjl294_R1_sgA.sam</v>
      </c>
      <c r="J14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yjl294_KO_sgA_R1_sense_30bpDown</v>
      </c>
      <c r="K140" s="2" t="str">
        <f>_xlfn.CONCAT(Table1[[#This Row],[dsb]],"_", Table1[[#This Row],[strand]],"_", Table1[[#This Row],[treatment]], ".fa")</f>
        <v>1DSB_R1_sense.fa</v>
      </c>
      <c r="L140">
        <f>VLOOKUP(Table1[[#This Row],[library]], Table9[#All], 2)</f>
        <v>8703707</v>
      </c>
      <c r="M140" s="2">
        <f>IF(LEFT(Table1[[#This Row],[dsb]], 1) = "2", 50, 130)</f>
        <v>130</v>
      </c>
      <c r="N140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libraries_1/yjl294_R1_sgA.sam -ref ref_seq/1DSB_R1_sense.fa -o libraries_2/yjl294_KO_sgA_R1_sense_30bpDown.tsv --min_length 130 -dsb 97 --quiet</v>
      </c>
    </row>
    <row r="141" spans="1:14" x14ac:dyDescent="0.25">
      <c r="A141" t="s">
        <v>53</v>
      </c>
      <c r="B141" t="s">
        <v>14</v>
      </c>
      <c r="C141" t="s">
        <v>147</v>
      </c>
      <c r="D141" t="s">
        <v>128</v>
      </c>
      <c r="E141" t="s">
        <v>78</v>
      </c>
      <c r="F141" t="s">
        <v>75</v>
      </c>
      <c r="G141" t="s">
        <v>85</v>
      </c>
      <c r="H141" cm="1">
        <f t="array" ref="H141">IF(D141="2DSB", IF(G141="R1", 67, 46), IF(D141="1DSB", IF(G141="R1", 67, 46), IF(D141="2DSBanti", IF(G141="R1", 50, 47), NA))) + IF(Table1[[#This Row],[control]]="30bpDown", 30, 0)</f>
        <v>97</v>
      </c>
      <c r="I14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yjl295_R1_sgA.sam</v>
      </c>
      <c r="J14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yjl295_KO_sgA_R1_sense_30bpDown</v>
      </c>
      <c r="K141" s="2" t="str">
        <f>_xlfn.CONCAT(Table1[[#This Row],[dsb]],"_", Table1[[#This Row],[strand]],"_", Table1[[#This Row],[treatment]], ".fa")</f>
        <v>1DSB_R1_sense.fa</v>
      </c>
      <c r="L141">
        <f>VLOOKUP(Table1[[#This Row],[library]], Table9[#All], 2)</f>
        <v>9021103</v>
      </c>
      <c r="M141" s="2">
        <f>IF(LEFT(Table1[[#This Row],[dsb]], 1) = "2", 50, 130)</f>
        <v>130</v>
      </c>
      <c r="N141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libraries_1/yjl295_R1_sgA.sam -ref ref_seq/1DSB_R1_sense.fa -o libraries_2/yjl295_KO_sgA_R1_sense_30bpDown.tsv --min_length 130 -dsb 97 --quiet</v>
      </c>
    </row>
    <row r="142" spans="1:14" x14ac:dyDescent="0.25">
      <c r="A142" t="s">
        <v>54</v>
      </c>
      <c r="B142" t="s">
        <v>14</v>
      </c>
      <c r="C142" t="s">
        <v>147</v>
      </c>
      <c r="D142" t="s">
        <v>128</v>
      </c>
      <c r="E142" t="s">
        <v>78</v>
      </c>
      <c r="F142" t="s">
        <v>76</v>
      </c>
      <c r="G142" t="s">
        <v>85</v>
      </c>
      <c r="H142" cm="1">
        <f t="array" ref="H142">IF(D142="2DSB", IF(G142="R1", 67, 46), IF(D142="1DSB", IF(G142="R1", 67, 46), IF(D142="2DSBanti", IF(G142="R1", 50, 47), NA))) + IF(Table1[[#This Row],[control]]="30bpDown", 30, 0)</f>
        <v>97</v>
      </c>
      <c r="I14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yjl296_R1_sgA.sam</v>
      </c>
      <c r="J14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yjl296_KO_sgA_R1_branch_30bpDown</v>
      </c>
      <c r="K142" s="2" t="str">
        <f>_xlfn.CONCAT(Table1[[#This Row],[dsb]],"_", Table1[[#This Row],[strand]],"_", Table1[[#This Row],[treatment]], ".fa")</f>
        <v>1DSB_R1_branch.fa</v>
      </c>
      <c r="L142">
        <f>VLOOKUP(Table1[[#This Row],[library]], Table9[#All], 2)</f>
        <v>11021111</v>
      </c>
      <c r="M142" s="2">
        <f>IF(LEFT(Table1[[#This Row],[dsb]], 1) = "2", 50, 130)</f>
        <v>130</v>
      </c>
      <c r="N142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43" spans="1:14" x14ac:dyDescent="0.25">
      <c r="A143" t="s">
        <v>55</v>
      </c>
      <c r="B143" t="s">
        <v>14</v>
      </c>
      <c r="C143" t="s">
        <v>147</v>
      </c>
      <c r="D143" t="s">
        <v>128</v>
      </c>
      <c r="E143" t="s">
        <v>78</v>
      </c>
      <c r="F143" t="s">
        <v>76</v>
      </c>
      <c r="G143" t="s">
        <v>85</v>
      </c>
      <c r="H143" cm="1">
        <f t="array" ref="H143">IF(D143="2DSB", IF(G143="R1", 67, 46), IF(D143="1DSB", IF(G143="R1", 67, 46), IF(D143="2DSBanti", IF(G143="R1", 50, 47), NA))) + IF(Table1[[#This Row],[control]]="30bpDown", 30, 0)</f>
        <v>97</v>
      </c>
      <c r="I14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yjl297_R1_sgA.sam</v>
      </c>
      <c r="J14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yjl297_KO_sgA_R1_branch_30bpDown</v>
      </c>
      <c r="K143" s="2" t="str">
        <f>_xlfn.CONCAT(Table1[[#This Row],[dsb]],"_", Table1[[#This Row],[strand]],"_", Table1[[#This Row],[treatment]], ".fa")</f>
        <v>1DSB_R1_branch.fa</v>
      </c>
      <c r="L143">
        <f>VLOOKUP(Table1[[#This Row],[library]], Table9[#All], 2)</f>
        <v>11280773</v>
      </c>
      <c r="M143" s="2">
        <f>IF(LEFT(Table1[[#This Row],[dsb]], 1) = "2", 50, 130)</f>
        <v>130</v>
      </c>
      <c r="N143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44" spans="1:14" x14ac:dyDescent="0.25">
      <c r="A144" t="s">
        <v>56</v>
      </c>
      <c r="B144" t="s">
        <v>14</v>
      </c>
      <c r="C144" t="s">
        <v>147</v>
      </c>
      <c r="D144" t="s">
        <v>128</v>
      </c>
      <c r="E144" t="s">
        <v>78</v>
      </c>
      <c r="F144" t="s">
        <v>76</v>
      </c>
      <c r="G144" t="s">
        <v>85</v>
      </c>
      <c r="H144" cm="1">
        <f t="array" ref="H144">IF(D144="2DSB", IF(G144="R1", 67, 46), IF(D144="1DSB", IF(G144="R1", 67, 46), IF(D144="2DSBanti", IF(G144="R1", 50, 47), NA))) + IF(Table1[[#This Row],[control]]="30bpDown", 30, 0)</f>
        <v>97</v>
      </c>
      <c r="I14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yjl298_R1_sgA.sam</v>
      </c>
      <c r="J14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yjl298_KO_sgA_R1_branch_30bpDown</v>
      </c>
      <c r="K144" s="2" t="str">
        <f>_xlfn.CONCAT(Table1[[#This Row],[dsb]],"_", Table1[[#This Row],[strand]],"_", Table1[[#This Row],[treatment]], ".fa")</f>
        <v>1DSB_R1_branch.fa</v>
      </c>
      <c r="L144">
        <f>VLOOKUP(Table1[[#This Row],[library]], Table9[#All], 2)</f>
        <v>12426852</v>
      </c>
      <c r="M144" s="2">
        <f>IF(LEFT(Table1[[#This Row],[dsb]], 1) = "2", 50, 130)</f>
        <v>130</v>
      </c>
      <c r="N144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45" spans="1:14" x14ac:dyDescent="0.25">
      <c r="A145" t="s">
        <v>57</v>
      </c>
      <c r="B145" t="s">
        <v>14</v>
      </c>
      <c r="C145" t="s">
        <v>147</v>
      </c>
      <c r="D145" t="s">
        <v>128</v>
      </c>
      <c r="E145" t="s">
        <v>78</v>
      </c>
      <c r="F145" t="s">
        <v>76</v>
      </c>
      <c r="G145" t="s">
        <v>85</v>
      </c>
      <c r="H145" cm="1">
        <f t="array" ref="H145">IF(D145="2DSB", IF(G145="R1", 67, 46), IF(D145="1DSB", IF(G145="R1", 67, 46), IF(D145="2DSBanti", IF(G145="R1", 50, 47), NA))) + IF(Table1[[#This Row],[control]]="30bpDown", 30, 0)</f>
        <v>97</v>
      </c>
      <c r="I14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yjl299_R1_sgA.sam</v>
      </c>
      <c r="J14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yjl299_KO_sgA_R1_branch_30bpDown</v>
      </c>
      <c r="K145" s="2" t="str">
        <f>_xlfn.CONCAT(Table1[[#This Row],[dsb]],"_", Table1[[#This Row],[strand]],"_", Table1[[#This Row],[treatment]], ".fa")</f>
        <v>1DSB_R1_branch.fa</v>
      </c>
      <c r="L145">
        <f>VLOOKUP(Table1[[#This Row],[library]], Table9[#All], 2)</f>
        <v>11659042</v>
      </c>
      <c r="M145" s="2">
        <f>IF(LEFT(Table1[[#This Row],[dsb]], 1) = "2", 50, 130)</f>
        <v>130</v>
      </c>
      <c r="N145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46" spans="1:14" x14ac:dyDescent="0.25">
      <c r="A146" t="s">
        <v>58</v>
      </c>
      <c r="B146" t="s">
        <v>14</v>
      </c>
      <c r="C146" t="s">
        <v>147</v>
      </c>
      <c r="D146" t="s">
        <v>128</v>
      </c>
      <c r="E146" t="s">
        <v>78</v>
      </c>
      <c r="F146" t="s">
        <v>77</v>
      </c>
      <c r="G146" t="s">
        <v>85</v>
      </c>
      <c r="H146" cm="1">
        <f t="array" ref="H146">IF(D146="2DSB", IF(G146="R1", 67, 46), IF(D146="1DSB", IF(G146="R1", 67, 46), IF(D146="2DSBanti", IF(G146="R1", 50, 47), NA))) + IF(Table1[[#This Row],[control]]="30bpDown", 30, 0)</f>
        <v>97</v>
      </c>
      <c r="I14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yjl300_R1_sgA.sam</v>
      </c>
      <c r="J14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yjl300_KO_sgA_R1_cmv_30bpDown</v>
      </c>
      <c r="K146" s="2" t="str">
        <f>_xlfn.CONCAT(Table1[[#This Row],[dsb]],"_", Table1[[#This Row],[strand]],"_", Table1[[#This Row],[treatment]], ".fa")</f>
        <v>1DSB_R1_cmv.fa</v>
      </c>
      <c r="L146">
        <f>VLOOKUP(Table1[[#This Row],[library]], Table9[#All], 2)</f>
        <v>9933546</v>
      </c>
      <c r="M146" s="2">
        <f>IF(LEFT(Table1[[#This Row],[dsb]], 1) = "2", 50, 130)</f>
        <v>130</v>
      </c>
      <c r="N146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libraries_1/yjl300_R1_sgA.sam -ref ref_seq/1DSB_R1_cmv.fa -o libraries_2/yjl300_KO_sgA_R1_cmv_30bpDown.tsv --min_length 130 -dsb 97 --quiet</v>
      </c>
    </row>
    <row r="147" spans="1:14" x14ac:dyDescent="0.25">
      <c r="A147" t="s">
        <v>59</v>
      </c>
      <c r="B147" t="s">
        <v>14</v>
      </c>
      <c r="C147" t="s">
        <v>147</v>
      </c>
      <c r="D147" t="s">
        <v>128</v>
      </c>
      <c r="E147" t="s">
        <v>78</v>
      </c>
      <c r="F147" t="s">
        <v>77</v>
      </c>
      <c r="G147" t="s">
        <v>85</v>
      </c>
      <c r="H147" cm="1">
        <f t="array" ref="H147">IF(D147="2DSB", IF(G147="R1", 67, 46), IF(D147="1DSB", IF(G147="R1", 67, 46), IF(D147="2DSBanti", IF(G147="R1", 50, 47), NA))) + IF(Table1[[#This Row],[control]]="30bpDown", 30, 0)</f>
        <v>97</v>
      </c>
      <c r="I14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yjl301_R1_sgA.sam</v>
      </c>
      <c r="J14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yjl301_KO_sgA_R1_cmv_30bpDown</v>
      </c>
      <c r="K147" s="2" t="str">
        <f>_xlfn.CONCAT(Table1[[#This Row],[dsb]],"_", Table1[[#This Row],[strand]],"_", Table1[[#This Row],[treatment]], ".fa")</f>
        <v>1DSB_R1_cmv.fa</v>
      </c>
      <c r="L147">
        <f>VLOOKUP(Table1[[#This Row],[library]], Table9[#All], 2)</f>
        <v>10351309</v>
      </c>
      <c r="M147" s="2">
        <f>IF(LEFT(Table1[[#This Row],[dsb]], 1) = "2", 50, 130)</f>
        <v>130</v>
      </c>
      <c r="N147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libraries_1/yjl301_R1_sgA.sam -ref ref_seq/1DSB_R1_cmv.fa -o libraries_2/yjl301_KO_sgA_R1_cmv_30bpDown.tsv --min_length 130 -dsb 97 --quiet</v>
      </c>
    </row>
    <row r="148" spans="1:14" x14ac:dyDescent="0.25">
      <c r="A148" t="s">
        <v>60</v>
      </c>
      <c r="B148" t="s">
        <v>14</v>
      </c>
      <c r="C148" t="s">
        <v>147</v>
      </c>
      <c r="D148" t="s">
        <v>128</v>
      </c>
      <c r="E148" t="s">
        <v>78</v>
      </c>
      <c r="F148" t="s">
        <v>77</v>
      </c>
      <c r="G148" t="s">
        <v>85</v>
      </c>
      <c r="H148" cm="1">
        <f t="array" ref="H148">IF(D148="2DSB", IF(G148="R1", 67, 46), IF(D148="1DSB", IF(G148="R1", 67, 46), IF(D148="2DSBanti", IF(G148="R1", 50, 47), NA))) + IF(Table1[[#This Row],[control]]="30bpDown", 30, 0)</f>
        <v>97</v>
      </c>
      <c r="I14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yjl302_R1_sgA.sam</v>
      </c>
      <c r="J14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yjl302_KO_sgA_R1_cmv_30bpDown</v>
      </c>
      <c r="K148" s="2" t="str">
        <f>_xlfn.CONCAT(Table1[[#This Row],[dsb]],"_", Table1[[#This Row],[strand]],"_", Table1[[#This Row],[treatment]], ".fa")</f>
        <v>1DSB_R1_cmv.fa</v>
      </c>
      <c r="L148">
        <f>VLOOKUP(Table1[[#This Row],[library]], Table9[#All], 2)</f>
        <v>9388188</v>
      </c>
      <c r="M148" s="2">
        <f>IF(LEFT(Table1[[#This Row],[dsb]], 1) = "2", 50, 130)</f>
        <v>130</v>
      </c>
      <c r="N148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libraries_1/yjl302_R1_sgA.sam -ref ref_seq/1DSB_R1_cmv.fa -o libraries_2/yjl302_KO_sgA_R1_cmv_30bpDown.tsv --min_length 130 -dsb 97 --quiet</v>
      </c>
    </row>
    <row r="149" spans="1:14" x14ac:dyDescent="0.25">
      <c r="A149" t="s">
        <v>61</v>
      </c>
      <c r="B149" t="s">
        <v>14</v>
      </c>
      <c r="C149" t="s">
        <v>147</v>
      </c>
      <c r="D149" t="s">
        <v>128</v>
      </c>
      <c r="E149" t="s">
        <v>78</v>
      </c>
      <c r="F149" t="s">
        <v>77</v>
      </c>
      <c r="G149" t="s">
        <v>85</v>
      </c>
      <c r="H149" cm="1">
        <f t="array" ref="H149">IF(D149="2DSB", IF(G149="R1", 67, 46), IF(D149="1DSB", IF(G149="R1", 67, 46), IF(D149="2DSBanti", IF(G149="R1", 50, 47), NA))) + IF(Table1[[#This Row],[control]]="30bpDown", 30, 0)</f>
        <v>97</v>
      </c>
      <c r="I14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yjl303_R1_sgA.sam</v>
      </c>
      <c r="J14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yjl303_KO_sgA_R1_cmv_30bpDown</v>
      </c>
      <c r="K149" s="2" t="str">
        <f>_xlfn.CONCAT(Table1[[#This Row],[dsb]],"_", Table1[[#This Row],[strand]],"_", Table1[[#This Row],[treatment]], ".fa")</f>
        <v>1DSB_R1_cmv.fa</v>
      </c>
      <c r="L149">
        <f>VLOOKUP(Table1[[#This Row],[library]], Table9[#All], 2)</f>
        <v>8668198</v>
      </c>
      <c r="M149" s="2">
        <f>IF(LEFT(Table1[[#This Row],[dsb]], 1) = "2", 50, 130)</f>
        <v>130</v>
      </c>
      <c r="N149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libraries_1/yjl303_R1_sgA.sam -ref ref_seq/1DSB_R1_cmv.fa -o libraries_2/yjl303_KO_sgA_R1_cmv_30bpDown.tsv --min_length 130 -dsb 97 --quiet</v>
      </c>
    </row>
    <row r="150" spans="1:14" x14ac:dyDescent="0.25">
      <c r="A150" t="s">
        <v>62</v>
      </c>
      <c r="B150" t="s">
        <v>14</v>
      </c>
      <c r="C150" t="s">
        <v>147</v>
      </c>
      <c r="D150" t="s">
        <v>128</v>
      </c>
      <c r="E150" t="s">
        <v>79</v>
      </c>
      <c r="F150" t="s">
        <v>75</v>
      </c>
      <c r="G150" t="s">
        <v>86</v>
      </c>
      <c r="H150" cm="1">
        <f t="array" ref="H150">IF(D150="2DSB", IF(G150="R1", 67, 46), IF(D150="1DSB", IF(G150="R1", 67, 46), IF(D150="2DSBanti", IF(G150="R1", 50, 47), NA))) + IF(Table1[[#This Row],[control]]="30bpDown", 30, 0)</f>
        <v>76</v>
      </c>
      <c r="I15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yjl304_R2_sgB.sam</v>
      </c>
      <c r="J15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yjl304_KO_sgB_R2_sense_30bpDown</v>
      </c>
      <c r="K150" s="2" t="str">
        <f>_xlfn.CONCAT(Table1[[#This Row],[dsb]],"_", Table1[[#This Row],[strand]],"_", Table1[[#This Row],[treatment]], ".fa")</f>
        <v>1DSB_R2_sense.fa</v>
      </c>
      <c r="L150">
        <f>VLOOKUP(Table1[[#This Row],[library]], Table9[#All], 2)</f>
        <v>6589000</v>
      </c>
      <c r="M150" s="2">
        <f>IF(LEFT(Table1[[#This Row],[dsb]], 1) = "2", 50, 130)</f>
        <v>130</v>
      </c>
      <c r="N150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libraries_1/yjl304_R2_sgB.sam -ref ref_seq/1DSB_R2_sense.fa -o libraries_2/yjl304_KO_sgB_R2_sense_30bpDown.tsv --min_length 130 -dsb 76 --quiet</v>
      </c>
    </row>
    <row r="151" spans="1:14" x14ac:dyDescent="0.25">
      <c r="A151" t="s">
        <v>63</v>
      </c>
      <c r="B151" t="s">
        <v>14</v>
      </c>
      <c r="C151" t="s">
        <v>147</v>
      </c>
      <c r="D151" t="s">
        <v>128</v>
      </c>
      <c r="E151" t="s">
        <v>79</v>
      </c>
      <c r="F151" t="s">
        <v>75</v>
      </c>
      <c r="G151" t="s">
        <v>86</v>
      </c>
      <c r="H151" cm="1">
        <f t="array" ref="H151">IF(D151="2DSB", IF(G151="R1", 67, 46), IF(D151="1DSB", IF(G151="R1", 67, 46), IF(D151="2DSBanti", IF(G151="R1", 50, 47), NA))) + IF(Table1[[#This Row],[control]]="30bpDown", 30, 0)</f>
        <v>76</v>
      </c>
      <c r="I15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yjl305_R2_sgB.sam</v>
      </c>
      <c r="J15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yjl305_KO_sgB_R2_sense_30bpDown</v>
      </c>
      <c r="K151" s="2" t="str">
        <f>_xlfn.CONCAT(Table1[[#This Row],[dsb]],"_", Table1[[#This Row],[strand]],"_", Table1[[#This Row],[treatment]], ".fa")</f>
        <v>1DSB_R2_sense.fa</v>
      </c>
      <c r="L151">
        <f>VLOOKUP(Table1[[#This Row],[library]], Table9[#All], 2)</f>
        <v>7135014</v>
      </c>
      <c r="M151" s="2">
        <f>IF(LEFT(Table1[[#This Row],[dsb]], 1) = "2", 50, 130)</f>
        <v>130</v>
      </c>
      <c r="N151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libraries_1/yjl305_R2_sgB.sam -ref ref_seq/1DSB_R2_sense.fa -o libraries_2/yjl305_KO_sgB_R2_sense_30bpDown.tsv --min_length 130 -dsb 76 --quiet</v>
      </c>
    </row>
    <row r="152" spans="1:14" x14ac:dyDescent="0.25">
      <c r="A152" t="s">
        <v>64</v>
      </c>
      <c r="B152" t="s">
        <v>14</v>
      </c>
      <c r="C152" t="s">
        <v>147</v>
      </c>
      <c r="D152" t="s">
        <v>128</v>
      </c>
      <c r="E152" t="s">
        <v>79</v>
      </c>
      <c r="F152" t="s">
        <v>75</v>
      </c>
      <c r="G152" t="s">
        <v>86</v>
      </c>
      <c r="H152" cm="1">
        <f t="array" ref="H152">IF(D152="2DSB", IF(G152="R1", 67, 46), IF(D152="1DSB", IF(G152="R1", 67, 46), IF(D152="2DSBanti", IF(G152="R1", 50, 47), NA))) + IF(Table1[[#This Row],[control]]="30bpDown", 30, 0)</f>
        <v>76</v>
      </c>
      <c r="I15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yjl306_R2_sgB.sam</v>
      </c>
      <c r="J15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yjl306_KO_sgB_R2_sense_30bpDown</v>
      </c>
      <c r="K152" s="2" t="str">
        <f>_xlfn.CONCAT(Table1[[#This Row],[dsb]],"_", Table1[[#This Row],[strand]],"_", Table1[[#This Row],[treatment]], ".fa")</f>
        <v>1DSB_R2_sense.fa</v>
      </c>
      <c r="L152">
        <f>VLOOKUP(Table1[[#This Row],[library]], Table9[#All], 2)</f>
        <v>7262219</v>
      </c>
      <c r="M152" s="2">
        <f>IF(LEFT(Table1[[#This Row],[dsb]], 1) = "2", 50, 130)</f>
        <v>130</v>
      </c>
      <c r="N152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libraries_1/yjl306_R2_sgB.sam -ref ref_seq/1DSB_R2_sense.fa -o libraries_2/yjl306_KO_sgB_R2_sense_30bpDown.tsv --min_length 130 -dsb 76 --quiet</v>
      </c>
    </row>
    <row r="153" spans="1:14" x14ac:dyDescent="0.25">
      <c r="A153" t="s">
        <v>65</v>
      </c>
      <c r="B153" t="s">
        <v>14</v>
      </c>
      <c r="C153" t="s">
        <v>147</v>
      </c>
      <c r="D153" t="s">
        <v>128</v>
      </c>
      <c r="E153" t="s">
        <v>79</v>
      </c>
      <c r="F153" t="s">
        <v>75</v>
      </c>
      <c r="G153" t="s">
        <v>86</v>
      </c>
      <c r="H153" cm="1">
        <f t="array" ref="H153">IF(D153="2DSB", IF(G153="R1", 67, 46), IF(D153="1DSB", IF(G153="R1", 67, 46), IF(D153="2DSBanti", IF(G153="R1", 50, 47), NA))) + IF(Table1[[#This Row],[control]]="30bpDown", 30, 0)</f>
        <v>76</v>
      </c>
      <c r="I15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yjl307_R2_sgB.sam</v>
      </c>
      <c r="J15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yjl307_KO_sgB_R2_sense_30bpDown</v>
      </c>
      <c r="K153" s="2" t="str">
        <f>_xlfn.CONCAT(Table1[[#This Row],[dsb]],"_", Table1[[#This Row],[strand]],"_", Table1[[#This Row],[treatment]], ".fa")</f>
        <v>1DSB_R2_sense.fa</v>
      </c>
      <c r="L153">
        <f>VLOOKUP(Table1[[#This Row],[library]], Table9[#All], 2)</f>
        <v>6678084</v>
      </c>
      <c r="M153" s="2">
        <f>IF(LEFT(Table1[[#This Row],[dsb]], 1) = "2", 50, 130)</f>
        <v>130</v>
      </c>
      <c r="N153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libraries_1/yjl307_R2_sgB.sam -ref ref_seq/1DSB_R2_sense.fa -o libraries_2/yjl307_KO_sgB_R2_sense_30bpDown.tsv --min_length 130 -dsb 76 --quiet</v>
      </c>
    </row>
    <row r="154" spans="1:14" x14ac:dyDescent="0.25">
      <c r="A154" t="s">
        <v>66</v>
      </c>
      <c r="B154" t="s">
        <v>14</v>
      </c>
      <c r="C154" t="s">
        <v>147</v>
      </c>
      <c r="D154" t="s">
        <v>128</v>
      </c>
      <c r="E154" t="s">
        <v>79</v>
      </c>
      <c r="F154" t="s">
        <v>76</v>
      </c>
      <c r="G154" t="s">
        <v>86</v>
      </c>
      <c r="H154" cm="1">
        <f t="array" ref="H154">IF(D154="2DSB", IF(G154="R1", 67, 46), IF(D154="1DSB", IF(G154="R1", 67, 46), IF(D154="2DSBanti", IF(G154="R1", 50, 47), NA))) + IF(Table1[[#This Row],[control]]="30bpDown", 30, 0)</f>
        <v>76</v>
      </c>
      <c r="I15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yjl308_R2_sgB.sam</v>
      </c>
      <c r="J15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yjl308_KO_sgB_R2_branch_30bpDown</v>
      </c>
      <c r="K154" s="2" t="str">
        <f>_xlfn.CONCAT(Table1[[#This Row],[dsb]],"_", Table1[[#This Row],[strand]],"_", Table1[[#This Row],[treatment]], ".fa")</f>
        <v>1DSB_R2_branch.fa</v>
      </c>
      <c r="L154">
        <f>VLOOKUP(Table1[[#This Row],[library]], Table9[#All], 2)</f>
        <v>9837104</v>
      </c>
      <c r="M154" s="2">
        <f>IF(LEFT(Table1[[#This Row],[dsb]], 1) = "2", 50, 130)</f>
        <v>130</v>
      </c>
      <c r="N154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55" spans="1:14" x14ac:dyDescent="0.25">
      <c r="A155" t="s">
        <v>67</v>
      </c>
      <c r="B155" t="s">
        <v>14</v>
      </c>
      <c r="C155" t="s">
        <v>147</v>
      </c>
      <c r="D155" t="s">
        <v>128</v>
      </c>
      <c r="E155" t="s">
        <v>79</v>
      </c>
      <c r="F155" t="s">
        <v>76</v>
      </c>
      <c r="G155" t="s">
        <v>86</v>
      </c>
      <c r="H155" cm="1">
        <f t="array" ref="H155">IF(D155="2DSB", IF(G155="R1", 67, 46), IF(D155="1DSB", IF(G155="R1", 67, 46), IF(D155="2DSBanti", IF(G155="R1", 50, 47), NA))) + IF(Table1[[#This Row],[control]]="30bpDown", 30, 0)</f>
        <v>76</v>
      </c>
      <c r="I15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yjl309_R2_sgB.sam</v>
      </c>
      <c r="J15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yjl309_KO_sgB_R2_branch_30bpDown</v>
      </c>
      <c r="K155" s="2" t="str">
        <f>_xlfn.CONCAT(Table1[[#This Row],[dsb]],"_", Table1[[#This Row],[strand]],"_", Table1[[#This Row],[treatment]], ".fa")</f>
        <v>1DSB_R2_branch.fa</v>
      </c>
      <c r="L155">
        <f>VLOOKUP(Table1[[#This Row],[library]], Table9[#All], 2)</f>
        <v>10611250</v>
      </c>
      <c r="M155" s="2">
        <f>IF(LEFT(Table1[[#This Row],[dsb]], 1) = "2", 50, 130)</f>
        <v>130</v>
      </c>
      <c r="N155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56" spans="1:14" x14ac:dyDescent="0.25">
      <c r="A156" t="s">
        <v>68</v>
      </c>
      <c r="B156" t="s">
        <v>14</v>
      </c>
      <c r="C156" t="s">
        <v>147</v>
      </c>
      <c r="D156" t="s">
        <v>128</v>
      </c>
      <c r="E156" t="s">
        <v>79</v>
      </c>
      <c r="F156" t="s">
        <v>76</v>
      </c>
      <c r="G156" t="s">
        <v>86</v>
      </c>
      <c r="H156" cm="1">
        <f t="array" ref="H156">IF(D156="2DSB", IF(G156="R1", 67, 46), IF(D156="1DSB", IF(G156="R1", 67, 46), IF(D156="2DSBanti", IF(G156="R1", 50, 47), NA))) + IF(Table1[[#This Row],[control]]="30bpDown", 30, 0)</f>
        <v>76</v>
      </c>
      <c r="I15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yjl310_R2_sgB.sam</v>
      </c>
      <c r="J15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yjl310_KO_sgB_R2_branch_30bpDown</v>
      </c>
      <c r="K156" s="2" t="str">
        <f>_xlfn.CONCAT(Table1[[#This Row],[dsb]],"_", Table1[[#This Row],[strand]],"_", Table1[[#This Row],[treatment]], ".fa")</f>
        <v>1DSB_R2_branch.fa</v>
      </c>
      <c r="L156">
        <f>VLOOKUP(Table1[[#This Row],[library]], Table9[#All], 2)</f>
        <v>9883765</v>
      </c>
      <c r="M156" s="2">
        <f>IF(LEFT(Table1[[#This Row],[dsb]], 1) = "2", 50, 130)</f>
        <v>130</v>
      </c>
      <c r="N156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57" spans="1:14" x14ac:dyDescent="0.25">
      <c r="A157" t="s">
        <v>69</v>
      </c>
      <c r="B157" t="s">
        <v>14</v>
      </c>
      <c r="C157" t="s">
        <v>147</v>
      </c>
      <c r="D157" t="s">
        <v>128</v>
      </c>
      <c r="E157" t="s">
        <v>79</v>
      </c>
      <c r="F157" t="s">
        <v>76</v>
      </c>
      <c r="G157" t="s">
        <v>86</v>
      </c>
      <c r="H157" cm="1">
        <f t="array" ref="H157">IF(D157="2DSB", IF(G157="R1", 67, 46), IF(D157="1DSB", IF(G157="R1", 67, 46), IF(D157="2DSBanti", IF(G157="R1", 50, 47), NA))) + IF(Table1[[#This Row],[control]]="30bpDown", 30, 0)</f>
        <v>76</v>
      </c>
      <c r="I15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yjl311_R2_sgB.sam</v>
      </c>
      <c r="J15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yjl311_KO_sgB_R2_branch_30bpDown</v>
      </c>
      <c r="K157" s="2" t="str">
        <f>_xlfn.CONCAT(Table1[[#This Row],[dsb]],"_", Table1[[#This Row],[strand]],"_", Table1[[#This Row],[treatment]], ".fa")</f>
        <v>1DSB_R2_branch.fa</v>
      </c>
      <c r="L157">
        <f>VLOOKUP(Table1[[#This Row],[library]], Table9[#All], 2)</f>
        <v>10459188</v>
      </c>
      <c r="M157" s="2">
        <f>IF(LEFT(Table1[[#This Row],[dsb]], 1) = "2", 50, 130)</f>
        <v>130</v>
      </c>
      <c r="N157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58" spans="1:14" x14ac:dyDescent="0.25">
      <c r="A158" t="s">
        <v>70</v>
      </c>
      <c r="B158" t="s">
        <v>14</v>
      </c>
      <c r="C158" t="s">
        <v>147</v>
      </c>
      <c r="D158" t="s">
        <v>128</v>
      </c>
      <c r="E158" t="s">
        <v>79</v>
      </c>
      <c r="F158" t="s">
        <v>77</v>
      </c>
      <c r="G158" t="s">
        <v>86</v>
      </c>
      <c r="H158" cm="1">
        <f t="array" ref="H158">IF(D158="2DSB", IF(G158="R1", 67, 46), IF(D158="1DSB", IF(G158="R1", 67, 46), IF(D158="2DSBanti", IF(G158="R1", 50, 47), NA))) + IF(Table1[[#This Row],[control]]="30bpDown", 30, 0)</f>
        <v>76</v>
      </c>
      <c r="I15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yjl312_R2_sgB.sam</v>
      </c>
      <c r="J15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yjl312_KO_sgB_R2_cmv_30bpDown</v>
      </c>
      <c r="K158" s="2" t="str">
        <f>_xlfn.CONCAT(Table1[[#This Row],[dsb]],"_", Table1[[#This Row],[strand]],"_", Table1[[#This Row],[treatment]], ".fa")</f>
        <v>1DSB_R2_cmv.fa</v>
      </c>
      <c r="L158">
        <f>VLOOKUP(Table1[[#This Row],[library]], Table9[#All], 2)</f>
        <v>6846213</v>
      </c>
      <c r="M158" s="2">
        <f>IF(LEFT(Table1[[#This Row],[dsb]], 1) = "2", 50, 130)</f>
        <v>130</v>
      </c>
      <c r="N158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libraries_1/yjl312_R2_sgB.sam -ref ref_seq/1DSB_R2_cmv.fa -o libraries_2/yjl312_KO_sgB_R2_cmv_30bpDown.tsv --min_length 130 -dsb 76 --quiet</v>
      </c>
    </row>
    <row r="159" spans="1:14" x14ac:dyDescent="0.25">
      <c r="A159" t="s">
        <v>71</v>
      </c>
      <c r="B159" t="s">
        <v>14</v>
      </c>
      <c r="C159" t="s">
        <v>147</v>
      </c>
      <c r="D159" t="s">
        <v>128</v>
      </c>
      <c r="E159" t="s">
        <v>79</v>
      </c>
      <c r="F159" t="s">
        <v>77</v>
      </c>
      <c r="G159" t="s">
        <v>86</v>
      </c>
      <c r="H159" cm="1">
        <f t="array" ref="H159">IF(D159="2DSB", IF(G159="R1", 67, 46), IF(D159="1DSB", IF(G159="R1", 67, 46), IF(D159="2DSBanti", IF(G159="R1", 50, 47), NA))) + IF(Table1[[#This Row],[control]]="30bpDown", 30, 0)</f>
        <v>76</v>
      </c>
      <c r="I15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yjl313_R2_sgB.sam</v>
      </c>
      <c r="J15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yjl313_KO_sgB_R2_cmv_30bpDown</v>
      </c>
      <c r="K159" s="2" t="str">
        <f>_xlfn.CONCAT(Table1[[#This Row],[dsb]],"_", Table1[[#This Row],[strand]],"_", Table1[[#This Row],[treatment]], ".fa")</f>
        <v>1DSB_R2_cmv.fa</v>
      </c>
      <c r="L159">
        <f>VLOOKUP(Table1[[#This Row],[library]], Table9[#All], 2)</f>
        <v>6511345</v>
      </c>
      <c r="M159" s="2">
        <f>IF(LEFT(Table1[[#This Row],[dsb]], 1) = "2", 50, 130)</f>
        <v>130</v>
      </c>
      <c r="N159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libraries_1/yjl313_R2_sgB.sam -ref ref_seq/1DSB_R2_cmv.fa -o libraries_2/yjl313_KO_sgB_R2_cmv_30bpDown.tsv --min_length 130 -dsb 76 --quiet</v>
      </c>
    </row>
    <row r="160" spans="1:14" x14ac:dyDescent="0.25">
      <c r="A160" t="s">
        <v>72</v>
      </c>
      <c r="B160" t="s">
        <v>14</v>
      </c>
      <c r="C160" t="s">
        <v>147</v>
      </c>
      <c r="D160" t="s">
        <v>128</v>
      </c>
      <c r="E160" t="s">
        <v>79</v>
      </c>
      <c r="F160" t="s">
        <v>77</v>
      </c>
      <c r="G160" t="s">
        <v>86</v>
      </c>
      <c r="H160" cm="1">
        <f t="array" ref="H160">IF(D160="2DSB", IF(G160="R1", 67, 46), IF(D160="1DSB", IF(G160="R1", 67, 46), IF(D160="2DSBanti", IF(G160="R1", 50, 47), NA))) + IF(Table1[[#This Row],[control]]="30bpDown", 30, 0)</f>
        <v>76</v>
      </c>
      <c r="I16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yjl314_R2_sgB.sam</v>
      </c>
      <c r="J16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yjl314_KO_sgB_R2_cmv_30bpDown</v>
      </c>
      <c r="K160" s="2" t="str">
        <f>_xlfn.CONCAT(Table1[[#This Row],[dsb]],"_", Table1[[#This Row],[strand]],"_", Table1[[#This Row],[treatment]], ".fa")</f>
        <v>1DSB_R2_cmv.fa</v>
      </c>
      <c r="L160">
        <f>VLOOKUP(Table1[[#This Row],[library]], Table9[#All], 2)</f>
        <v>7387185</v>
      </c>
      <c r="M160" s="2">
        <f>IF(LEFT(Table1[[#This Row],[dsb]], 1) = "2", 50, 130)</f>
        <v>130</v>
      </c>
      <c r="N160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libraries_1/yjl314_R2_sgB.sam -ref ref_seq/1DSB_R2_cmv.fa -o libraries_2/yjl314_KO_sgB_R2_cmv_30bpDown.tsv --min_length 130 -dsb 76 --quiet</v>
      </c>
    </row>
    <row r="161" spans="1:14" x14ac:dyDescent="0.25">
      <c r="A161" t="s">
        <v>73</v>
      </c>
      <c r="B161" t="s">
        <v>14</v>
      </c>
      <c r="C161" t="s">
        <v>147</v>
      </c>
      <c r="D161" t="s">
        <v>128</v>
      </c>
      <c r="E161" t="s">
        <v>79</v>
      </c>
      <c r="F161" t="s">
        <v>77</v>
      </c>
      <c r="G161" t="s">
        <v>86</v>
      </c>
      <c r="H161" cm="1">
        <f t="array" ref="H161">IF(D161="2DSB", IF(G161="R1", 67, 46), IF(D161="1DSB", IF(G161="R1", 67, 46), IF(D161="2DSBanti", IF(G161="R1", 50, 47), NA))) + IF(Table1[[#This Row],[control]]="30bpDown", 30, 0)</f>
        <v>76</v>
      </c>
      <c r="I16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yjl315_R2_sgB.sam</v>
      </c>
      <c r="J16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yjl315_KO_sgB_R2_cmv_30bpDown</v>
      </c>
      <c r="K161" s="2" t="str">
        <f>_xlfn.CONCAT(Table1[[#This Row],[dsb]],"_", Table1[[#This Row],[strand]],"_", Table1[[#This Row],[treatment]], ".fa")</f>
        <v>1DSB_R2_cmv.fa</v>
      </c>
      <c r="L161">
        <f>VLOOKUP(Table1[[#This Row],[library]], Table9[#All], 2)</f>
        <v>6462243</v>
      </c>
      <c r="M161" s="2">
        <f>IF(LEFT(Table1[[#This Row],[dsb]], 1) = "2", 50, 130)</f>
        <v>130</v>
      </c>
      <c r="N161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libraries_1/yjl315_R2_sgB.sam -ref ref_seq/1DSB_R2_cmv.fa -o libraries_2/yjl315_KO_sgB_R2_cmv_30bpDown.tsv --min_length 130 -dsb 76 --quiet</v>
      </c>
    </row>
    <row r="162" spans="1:14" x14ac:dyDescent="0.25">
      <c r="A162" t="s">
        <v>136</v>
      </c>
      <c r="B162" t="s">
        <v>1</v>
      </c>
      <c r="C162" t="s">
        <v>146</v>
      </c>
      <c r="D162" t="s">
        <v>128</v>
      </c>
      <c r="E162" t="s">
        <v>78</v>
      </c>
      <c r="F162" t="s">
        <v>75</v>
      </c>
      <c r="G162" t="s">
        <v>85</v>
      </c>
      <c r="H162" cm="1">
        <f t="array" ref="H162">IF(D162="2DSB", IF(G162="R1", 67, 46), IF(D162="1DSB", IF(G162="R1", 67, 46), IF(D162="2DSBanti", IF(G162="R1", 50, 47), NA))) + IF(Table1[[#This Row],[control]]="30bpDown", 30, 0)</f>
        <v>67</v>
      </c>
      <c r="I16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yjl244_NHEJ_hg39_R1.sam</v>
      </c>
      <c r="J16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yjl244_WT_sgA_R1_sense_nodsb</v>
      </c>
      <c r="K162" t="str">
        <f>_xlfn.CONCAT(Table1[[#This Row],[dsb]],"_", Table1[[#This Row],[strand]],"_", Table1[[#This Row],[treatment]], ".fa")</f>
        <v>1DSB_R1_sense.fa</v>
      </c>
      <c r="L162">
        <f>VLOOKUP(Table1[[#This Row],[library]], Table9[#All], 2)</f>
        <v>10005232</v>
      </c>
      <c r="M162">
        <f>IF(LEFT(Table1[[#This Row],[dsb]], 1) = "2", 50, 130)</f>
        <v>130</v>
      </c>
      <c r="N16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4" x14ac:dyDescent="0.25">
      <c r="A163" t="s">
        <v>137</v>
      </c>
      <c r="B163" t="s">
        <v>1</v>
      </c>
      <c r="C163" t="s">
        <v>146</v>
      </c>
      <c r="D163" t="s">
        <v>128</v>
      </c>
      <c r="E163" t="s">
        <v>78</v>
      </c>
      <c r="F163" t="s">
        <v>76</v>
      </c>
      <c r="G163" t="s">
        <v>85</v>
      </c>
      <c r="H163" cm="1">
        <f t="array" ref="H163">IF(D163="2DSB", IF(G163="R1", 67, 46), IF(D163="1DSB", IF(G163="R1", 67, 46), IF(D163="2DSBanti", IF(G163="R1", 50, 47), NA))) + IF(Table1[[#This Row],[control]]="30bpDown", 30, 0)</f>
        <v>67</v>
      </c>
      <c r="I16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yjl245_NHEJ_hg39_R1.sam</v>
      </c>
      <c r="J16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yjl245_WT_sgA_R1_branch_nodsb</v>
      </c>
      <c r="K163" t="str">
        <f>_xlfn.CONCAT(Table1[[#This Row],[dsb]],"_", Table1[[#This Row],[strand]],"_", Table1[[#This Row],[treatment]], ".fa")</f>
        <v>1DSB_R1_branch.fa</v>
      </c>
      <c r="L163">
        <f>VLOOKUP(Table1[[#This Row],[library]], Table9[#All], 2)</f>
        <v>12898941</v>
      </c>
      <c r="M163">
        <f>IF(LEFT(Table1[[#This Row],[dsb]], 1) = "2", 50, 130)</f>
        <v>130</v>
      </c>
      <c r="N16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4" x14ac:dyDescent="0.25">
      <c r="A164" t="s">
        <v>138</v>
      </c>
      <c r="B164" t="s">
        <v>1</v>
      </c>
      <c r="C164" t="s">
        <v>146</v>
      </c>
      <c r="D164" t="s">
        <v>128</v>
      </c>
      <c r="E164" t="s">
        <v>78</v>
      </c>
      <c r="F164" t="s">
        <v>77</v>
      </c>
      <c r="G164" t="s">
        <v>85</v>
      </c>
      <c r="H164" cm="1">
        <f t="array" ref="H164">IF(D164="2DSB", IF(G164="R1", 67, 46), IF(D164="1DSB", IF(G164="R1", 67, 46), IF(D164="2DSBanti", IF(G164="R1", 50, 47), NA))) + IF(Table1[[#This Row],[control]]="30bpDown", 30, 0)</f>
        <v>67</v>
      </c>
      <c r="I16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yjl246_NHEJ_hg39_R1.sam</v>
      </c>
      <c r="J16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yjl246_WT_sgA_R1_cmv_nodsb</v>
      </c>
      <c r="K164" t="str">
        <f>_xlfn.CONCAT(Table1[[#This Row],[dsb]],"_", Table1[[#This Row],[strand]],"_", Table1[[#This Row],[treatment]], ".fa")</f>
        <v>1DSB_R1_cmv.fa</v>
      </c>
      <c r="L164">
        <f>VLOOKUP(Table1[[#This Row],[library]], Table9[#All], 2)</f>
        <v>10217401</v>
      </c>
      <c r="M164">
        <f>IF(LEFT(Table1[[#This Row],[dsb]], 1) = "2", 50, 130)</f>
        <v>130</v>
      </c>
      <c r="N16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4" x14ac:dyDescent="0.25">
      <c r="A165" t="s">
        <v>140</v>
      </c>
      <c r="B165" t="s">
        <v>14</v>
      </c>
      <c r="C165" t="s">
        <v>146</v>
      </c>
      <c r="D165" t="s">
        <v>128</v>
      </c>
      <c r="E165" t="s">
        <v>78</v>
      </c>
      <c r="F165" t="s">
        <v>75</v>
      </c>
      <c r="G165" t="s">
        <v>85</v>
      </c>
      <c r="H165" cm="1">
        <f t="array" ref="H165">IF(D165="2DSB", IF(G165="R1", 67, 46), IF(D165="1DSB", IF(G165="R1", 67, 46), IF(D165="2DSBanti", IF(G165="R1", 50, 47), NA))) + IF(Table1[[#This Row],[control]]="30bpDown", 30, 0)</f>
        <v>67</v>
      </c>
      <c r="I16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yjl281_NHEJ_hg39_R1.sam</v>
      </c>
      <c r="J16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yjl281_KO_sgA_R1_sense_nodsb</v>
      </c>
      <c r="K165" t="str">
        <f>_xlfn.CONCAT(Table1[[#This Row],[dsb]],"_", Table1[[#This Row],[strand]],"_", Table1[[#This Row],[treatment]], ".fa")</f>
        <v>1DSB_R1_sense.fa</v>
      </c>
      <c r="L165">
        <f>VLOOKUP(Table1[[#This Row],[library]], Table9[#All], 2)</f>
        <v>7424148</v>
      </c>
      <c r="M165">
        <f>IF(LEFT(Table1[[#This Row],[dsb]], 1) = "2", 50, 130)</f>
        <v>130</v>
      </c>
      <c r="N16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4" x14ac:dyDescent="0.25">
      <c r="A166" t="s">
        <v>141</v>
      </c>
      <c r="B166" t="s">
        <v>14</v>
      </c>
      <c r="C166" t="s">
        <v>146</v>
      </c>
      <c r="D166" t="s">
        <v>128</v>
      </c>
      <c r="E166" t="s">
        <v>78</v>
      </c>
      <c r="F166" t="s">
        <v>76</v>
      </c>
      <c r="G166" t="s">
        <v>85</v>
      </c>
      <c r="H166" cm="1">
        <f t="array" ref="H166">IF(D166="2DSB", IF(G166="R1", 67, 46), IF(D166="1DSB", IF(G166="R1", 67, 46), IF(D166="2DSBanti", IF(G166="R1", 50, 47), NA))) + IF(Table1[[#This Row],[control]]="30bpDown", 30, 0)</f>
        <v>67</v>
      </c>
      <c r="I16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yjl282_NHEJ_hg39_R1.sam</v>
      </c>
      <c r="J16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yjl282_KO_sgA_R1_branch_nodsb</v>
      </c>
      <c r="K166" t="str">
        <f>_xlfn.CONCAT(Table1[[#This Row],[dsb]],"_", Table1[[#This Row],[strand]],"_", Table1[[#This Row],[treatment]], ".fa")</f>
        <v>1DSB_R1_branch.fa</v>
      </c>
      <c r="L166">
        <f>VLOOKUP(Table1[[#This Row],[library]], Table9[#All], 2)</f>
        <v>10190833</v>
      </c>
      <c r="M166">
        <f>IF(LEFT(Table1[[#This Row],[dsb]], 1) = "2", 50, 130)</f>
        <v>130</v>
      </c>
      <c r="N16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4" x14ac:dyDescent="0.25">
      <c r="A167" t="s">
        <v>142</v>
      </c>
      <c r="B167" t="s">
        <v>14</v>
      </c>
      <c r="C167" t="s">
        <v>146</v>
      </c>
      <c r="D167" t="s">
        <v>128</v>
      </c>
      <c r="E167" t="s">
        <v>78</v>
      </c>
      <c r="F167" t="s">
        <v>77</v>
      </c>
      <c r="G167" t="s">
        <v>85</v>
      </c>
      <c r="H167" cm="1">
        <f t="array" ref="H167">IF(D167="2DSB", IF(G167="R1", 67, 46), IF(D167="1DSB", IF(G167="R1", 67, 46), IF(D167="2DSBanti", IF(G167="R1", 50, 47), NA))) + IF(Table1[[#This Row],[control]]="30bpDown", 30, 0)</f>
        <v>67</v>
      </c>
      <c r="I16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yjl283_NHEJ_hg39_R1.sam</v>
      </c>
      <c r="J16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yjl283_KO_sgA_R1_cmv_nodsb</v>
      </c>
      <c r="K167" t="str">
        <f>_xlfn.CONCAT(Table1[[#This Row],[dsb]],"_", Table1[[#This Row],[strand]],"_", Table1[[#This Row],[treatment]], ".fa")</f>
        <v>1DSB_R1_cmv.fa</v>
      </c>
      <c r="L167">
        <f>VLOOKUP(Table1[[#This Row],[library]], Table9[#All], 2)</f>
        <v>7763439</v>
      </c>
      <c r="M167">
        <f>IF(LEFT(Table1[[#This Row],[dsb]], 1) = "2", 50, 130)</f>
        <v>130</v>
      </c>
      <c r="N16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4" x14ac:dyDescent="0.25">
      <c r="A168" t="s">
        <v>136</v>
      </c>
      <c r="B168" t="s">
        <v>1</v>
      </c>
      <c r="C168" t="s">
        <v>146</v>
      </c>
      <c r="D168" t="s">
        <v>128</v>
      </c>
      <c r="E168" t="s">
        <v>79</v>
      </c>
      <c r="F168" t="s">
        <v>75</v>
      </c>
      <c r="G168" t="s">
        <v>86</v>
      </c>
      <c r="H168" cm="1">
        <f t="array" ref="H168">IF(D168="2DSB", IF(G168="R1", 67, 46), IF(D168="1DSB", IF(G168="R1", 67, 46), IF(D168="2DSBanti", IF(G168="R1", 50, 47), NA))) + IF(Table1[[#This Row],[control]]="30bpDown", 30, 0)</f>
        <v>46</v>
      </c>
      <c r="I16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yjl244_NHEJ_hg42_R2.sam</v>
      </c>
      <c r="J16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yjl244_WT_sgB_R2_sense_nodsb</v>
      </c>
      <c r="K168" t="str">
        <f>_xlfn.CONCAT(Table1[[#This Row],[dsb]],"_", Table1[[#This Row],[strand]],"_", Table1[[#This Row],[treatment]], ".fa")</f>
        <v>1DSB_R2_sense.fa</v>
      </c>
      <c r="L168">
        <f>VLOOKUP(Table1[[#This Row],[library]], Table9[#All], 2)</f>
        <v>10005232</v>
      </c>
      <c r="M168">
        <f>IF(LEFT(Table1[[#This Row],[dsb]], 1) = "2", 50, 130)</f>
        <v>130</v>
      </c>
      <c r="N16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4" x14ac:dyDescent="0.25">
      <c r="A169" t="s">
        <v>137</v>
      </c>
      <c r="B169" t="s">
        <v>1</v>
      </c>
      <c r="C169" t="s">
        <v>146</v>
      </c>
      <c r="D169" t="s">
        <v>128</v>
      </c>
      <c r="E169" t="s">
        <v>79</v>
      </c>
      <c r="F169" t="s">
        <v>76</v>
      </c>
      <c r="G169" t="s">
        <v>86</v>
      </c>
      <c r="H169" cm="1">
        <f t="array" ref="H169">IF(D169="2DSB", IF(G169="R1", 67, 46), IF(D169="1DSB", IF(G169="R1", 67, 46), IF(D169="2DSBanti", IF(G169="R1", 50, 47), NA))) + IF(Table1[[#This Row],[control]]="30bpDown", 30, 0)</f>
        <v>46</v>
      </c>
      <c r="I16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yjl245_NHEJ_hg42_R2.sam</v>
      </c>
      <c r="J16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yjl245_WT_sgB_R2_branch_nodsb</v>
      </c>
      <c r="K169" t="str">
        <f>_xlfn.CONCAT(Table1[[#This Row],[dsb]],"_", Table1[[#This Row],[strand]],"_", Table1[[#This Row],[treatment]], ".fa")</f>
        <v>1DSB_R2_branch.fa</v>
      </c>
      <c r="L169">
        <f>VLOOKUP(Table1[[#This Row],[library]], Table9[#All], 2)</f>
        <v>12898941</v>
      </c>
      <c r="M169">
        <f>IF(LEFT(Table1[[#This Row],[dsb]], 1) = "2", 50, 130)</f>
        <v>130</v>
      </c>
      <c r="N16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4" x14ac:dyDescent="0.25">
      <c r="A170" t="s">
        <v>138</v>
      </c>
      <c r="B170" t="s">
        <v>1</v>
      </c>
      <c r="C170" t="s">
        <v>146</v>
      </c>
      <c r="D170" t="s">
        <v>128</v>
      </c>
      <c r="E170" t="s">
        <v>79</v>
      </c>
      <c r="F170" t="s">
        <v>77</v>
      </c>
      <c r="G170" t="s">
        <v>86</v>
      </c>
      <c r="H170" cm="1">
        <f t="array" ref="H170">IF(D170="2DSB", IF(G170="R1", 67, 46), IF(D170="1DSB", IF(G170="R1", 67, 46), IF(D170="2DSBanti", IF(G170="R1", 50, 47), NA))) + IF(Table1[[#This Row],[control]]="30bpDown", 30, 0)</f>
        <v>46</v>
      </c>
      <c r="I17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yjl246_NHEJ_hg42_R2.sam</v>
      </c>
      <c r="J17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yjl246_WT_sgB_R2_cmv_nodsb</v>
      </c>
      <c r="K170" t="str">
        <f>_xlfn.CONCAT(Table1[[#This Row],[dsb]],"_", Table1[[#This Row],[strand]],"_", Table1[[#This Row],[treatment]], ".fa")</f>
        <v>1DSB_R2_cmv.fa</v>
      </c>
      <c r="L170">
        <f>VLOOKUP(Table1[[#This Row],[library]], Table9[#All], 2)</f>
        <v>10217401</v>
      </c>
      <c r="M170">
        <f>IF(LEFT(Table1[[#This Row],[dsb]], 1) = "2", 50, 130)</f>
        <v>130</v>
      </c>
      <c r="N17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4" x14ac:dyDescent="0.25">
      <c r="A171" t="s">
        <v>140</v>
      </c>
      <c r="B171" t="s">
        <v>14</v>
      </c>
      <c r="C171" t="s">
        <v>146</v>
      </c>
      <c r="D171" t="s">
        <v>128</v>
      </c>
      <c r="E171" t="s">
        <v>79</v>
      </c>
      <c r="F171" t="s">
        <v>75</v>
      </c>
      <c r="G171" t="s">
        <v>86</v>
      </c>
      <c r="H171" cm="1">
        <f t="array" ref="H171">IF(D171="2DSB", IF(G171="R1", 67, 46), IF(D171="1DSB", IF(G171="R1", 67, 46), IF(D171="2DSBanti", IF(G171="R1", 50, 47), NA))) + IF(Table1[[#This Row],[control]]="30bpDown", 30, 0)</f>
        <v>46</v>
      </c>
      <c r="I17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yjl281_NHEJ_hg42_R2.sam</v>
      </c>
      <c r="J17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yjl281_KO_sgB_R2_sense_nodsb</v>
      </c>
      <c r="K171" t="str">
        <f>_xlfn.CONCAT(Table1[[#This Row],[dsb]],"_", Table1[[#This Row],[strand]],"_", Table1[[#This Row],[treatment]], ".fa")</f>
        <v>1DSB_R2_sense.fa</v>
      </c>
      <c r="L171">
        <f>VLOOKUP(Table1[[#This Row],[library]], Table9[#All], 2)</f>
        <v>7424148</v>
      </c>
      <c r="M171">
        <f>IF(LEFT(Table1[[#This Row],[dsb]], 1) = "2", 50, 130)</f>
        <v>130</v>
      </c>
      <c r="N17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4" x14ac:dyDescent="0.25">
      <c r="A172" t="s">
        <v>141</v>
      </c>
      <c r="B172" t="s">
        <v>14</v>
      </c>
      <c r="C172" t="s">
        <v>146</v>
      </c>
      <c r="D172" t="s">
        <v>128</v>
      </c>
      <c r="E172" t="s">
        <v>79</v>
      </c>
      <c r="F172" t="s">
        <v>76</v>
      </c>
      <c r="G172" t="s">
        <v>86</v>
      </c>
      <c r="H172" cm="1">
        <f t="array" ref="H172">IF(D172="2DSB", IF(G172="R1", 67, 46), IF(D172="1DSB", IF(G172="R1", 67, 46), IF(D172="2DSBanti", IF(G172="R1", 50, 47), NA))) + IF(Table1[[#This Row],[control]]="30bpDown", 30, 0)</f>
        <v>46</v>
      </c>
      <c r="I17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yjl282_NHEJ_hg42_R2.sam</v>
      </c>
      <c r="J17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yjl282_KO_sgB_R2_branch_nodsb</v>
      </c>
      <c r="K172" t="str">
        <f>_xlfn.CONCAT(Table1[[#This Row],[dsb]],"_", Table1[[#This Row],[strand]],"_", Table1[[#This Row],[treatment]], ".fa")</f>
        <v>1DSB_R2_branch.fa</v>
      </c>
      <c r="L172">
        <f>VLOOKUP(Table1[[#This Row],[library]], Table9[#All], 2)</f>
        <v>10190833</v>
      </c>
      <c r="M172">
        <f>IF(LEFT(Table1[[#This Row],[dsb]], 1) = "2", 50, 130)</f>
        <v>130</v>
      </c>
      <c r="N17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4" x14ac:dyDescent="0.25">
      <c r="A173" t="s">
        <v>142</v>
      </c>
      <c r="B173" t="s">
        <v>14</v>
      </c>
      <c r="C173" t="s">
        <v>146</v>
      </c>
      <c r="D173" t="s">
        <v>128</v>
      </c>
      <c r="E173" t="s">
        <v>79</v>
      </c>
      <c r="F173" t="s">
        <v>77</v>
      </c>
      <c r="G173" t="s">
        <v>86</v>
      </c>
      <c r="H173" cm="1">
        <f t="array" ref="H173">IF(D173="2DSB", IF(G173="R1", 67, 46), IF(D173="1DSB", IF(G173="R1", 67, 46), IF(D173="2DSBanti", IF(G173="R1", 50, 47), NA))) + IF(Table1[[#This Row],[control]]="30bpDown", 30, 0)</f>
        <v>46</v>
      </c>
      <c r="I17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yjl283_NHEJ_hg42_R2.sam</v>
      </c>
      <c r="J17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yjl283_KO_sgB_R2_cmv_nodsb</v>
      </c>
      <c r="K173" t="str">
        <f>_xlfn.CONCAT(Table1[[#This Row],[dsb]],"_", Table1[[#This Row],[strand]],"_", Table1[[#This Row],[treatment]], ".fa")</f>
        <v>1DSB_R2_cmv.fa</v>
      </c>
      <c r="L173">
        <f>VLOOKUP(Table1[[#This Row],[library]], Table9[#All], 2)</f>
        <v>7763439</v>
      </c>
      <c r="M173">
        <f>IF(LEFT(Table1[[#This Row],[dsb]], 1) = "2", 50, 130)</f>
        <v>130</v>
      </c>
      <c r="N17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B100"/>
  <sheetViews>
    <sheetView topLeftCell="A70" workbookViewId="0">
      <selection activeCell="D10" sqref="D10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80</v>
      </c>
      <c r="B1" t="s">
        <v>95</v>
      </c>
    </row>
    <row r="2" spans="1:2" x14ac:dyDescent="0.25">
      <c r="A2" t="s">
        <v>0</v>
      </c>
      <c r="B2" s="2">
        <v>6630053</v>
      </c>
    </row>
    <row r="3" spans="1:2" x14ac:dyDescent="0.25">
      <c r="A3" t="s">
        <v>2</v>
      </c>
      <c r="B3">
        <v>7246619</v>
      </c>
    </row>
    <row r="4" spans="1:2" x14ac:dyDescent="0.25">
      <c r="A4" t="s">
        <v>3</v>
      </c>
      <c r="B4">
        <v>8069391</v>
      </c>
    </row>
    <row r="5" spans="1:2" x14ac:dyDescent="0.25">
      <c r="A5" t="s">
        <v>4</v>
      </c>
      <c r="B5">
        <v>7513691</v>
      </c>
    </row>
    <row r="6" spans="1:2" x14ac:dyDescent="0.25">
      <c r="A6" t="s">
        <v>5</v>
      </c>
      <c r="B6">
        <v>9021462</v>
      </c>
    </row>
    <row r="7" spans="1:2" x14ac:dyDescent="0.25">
      <c r="A7" t="s">
        <v>6</v>
      </c>
      <c r="B7">
        <v>9430938</v>
      </c>
    </row>
    <row r="8" spans="1:2" x14ac:dyDescent="0.25">
      <c r="A8" t="s">
        <v>7</v>
      </c>
      <c r="B8">
        <v>9051278</v>
      </c>
    </row>
    <row r="9" spans="1:2" x14ac:dyDescent="0.25">
      <c r="A9" t="s">
        <v>8</v>
      </c>
      <c r="B9">
        <v>9192054</v>
      </c>
    </row>
    <row r="10" spans="1:2" x14ac:dyDescent="0.25">
      <c r="A10" t="s">
        <v>9</v>
      </c>
      <c r="B10">
        <v>7604379</v>
      </c>
    </row>
    <row r="11" spans="1:2" x14ac:dyDescent="0.25">
      <c r="A11" t="s">
        <v>10</v>
      </c>
      <c r="B11">
        <v>8885716</v>
      </c>
    </row>
    <row r="12" spans="1:2" x14ac:dyDescent="0.25">
      <c r="A12" t="s">
        <v>11</v>
      </c>
      <c r="B12">
        <v>8150455</v>
      </c>
    </row>
    <row r="13" spans="1:2" x14ac:dyDescent="0.25">
      <c r="A13" t="s">
        <v>12</v>
      </c>
      <c r="B13">
        <v>7694818</v>
      </c>
    </row>
    <row r="14" spans="1:2" x14ac:dyDescent="0.25">
      <c r="A14" t="s">
        <v>13</v>
      </c>
      <c r="B14">
        <v>11320509</v>
      </c>
    </row>
    <row r="15" spans="1:2" x14ac:dyDescent="0.25">
      <c r="A15" t="s">
        <v>15</v>
      </c>
      <c r="B15">
        <v>12480734</v>
      </c>
    </row>
    <row r="16" spans="1:2" x14ac:dyDescent="0.25">
      <c r="A16" t="s">
        <v>16</v>
      </c>
      <c r="B16">
        <v>12500966</v>
      </c>
    </row>
    <row r="17" spans="1:2" x14ac:dyDescent="0.25">
      <c r="A17" t="s">
        <v>17</v>
      </c>
      <c r="B17">
        <v>12479012</v>
      </c>
    </row>
    <row r="18" spans="1:2" x14ac:dyDescent="0.25">
      <c r="A18" t="s">
        <v>18</v>
      </c>
      <c r="B18">
        <v>13912975</v>
      </c>
    </row>
    <row r="19" spans="1:2" x14ac:dyDescent="0.25">
      <c r="A19" t="s">
        <v>19</v>
      </c>
      <c r="B19">
        <v>15839537</v>
      </c>
    </row>
    <row r="20" spans="1:2" x14ac:dyDescent="0.25">
      <c r="A20" t="s">
        <v>20</v>
      </c>
      <c r="B20">
        <v>13872702</v>
      </c>
    </row>
    <row r="21" spans="1:2" x14ac:dyDescent="0.25">
      <c r="A21" t="s">
        <v>21</v>
      </c>
      <c r="B21">
        <v>13493608</v>
      </c>
    </row>
    <row r="22" spans="1:2" x14ac:dyDescent="0.25">
      <c r="A22" t="s">
        <v>22</v>
      </c>
      <c r="B22">
        <v>11307677</v>
      </c>
    </row>
    <row r="23" spans="1:2" x14ac:dyDescent="0.25">
      <c r="A23" t="s">
        <v>23</v>
      </c>
      <c r="B23">
        <v>11757615</v>
      </c>
    </row>
    <row r="24" spans="1:2" x14ac:dyDescent="0.25">
      <c r="A24" t="s">
        <v>24</v>
      </c>
      <c r="B24">
        <v>10272339</v>
      </c>
    </row>
    <row r="25" spans="1:2" x14ac:dyDescent="0.25">
      <c r="A25" t="s">
        <v>25</v>
      </c>
      <c r="B25">
        <v>9412394</v>
      </c>
    </row>
    <row r="26" spans="1:2" x14ac:dyDescent="0.25">
      <c r="A26" t="s">
        <v>169</v>
      </c>
      <c r="B26">
        <v>12353899</v>
      </c>
    </row>
    <row r="27" spans="1:2" x14ac:dyDescent="0.25">
      <c r="A27" t="s">
        <v>159</v>
      </c>
      <c r="B27">
        <v>8729055</v>
      </c>
    </row>
    <row r="28" spans="1:2" x14ac:dyDescent="0.25">
      <c r="A28" t="s">
        <v>160</v>
      </c>
      <c r="B28">
        <v>9194763</v>
      </c>
    </row>
    <row r="29" spans="1:2" x14ac:dyDescent="0.25">
      <c r="A29" t="s">
        <v>136</v>
      </c>
      <c r="B29">
        <v>10005232</v>
      </c>
    </row>
    <row r="30" spans="1:2" x14ac:dyDescent="0.25">
      <c r="A30" t="s">
        <v>137</v>
      </c>
      <c r="B30">
        <v>12898941</v>
      </c>
    </row>
    <row r="31" spans="1:2" x14ac:dyDescent="0.25">
      <c r="A31" t="s">
        <v>138</v>
      </c>
      <c r="B31">
        <v>10217401</v>
      </c>
    </row>
    <row r="32" spans="1:2" x14ac:dyDescent="0.25">
      <c r="A32" t="s">
        <v>161</v>
      </c>
      <c r="B32">
        <v>8496668</v>
      </c>
    </row>
    <row r="33" spans="1:2" x14ac:dyDescent="0.25">
      <c r="A33" t="s">
        <v>162</v>
      </c>
      <c r="B33">
        <v>8842556</v>
      </c>
    </row>
    <row r="34" spans="1:2" x14ac:dyDescent="0.25">
      <c r="A34" t="s">
        <v>163</v>
      </c>
      <c r="B34">
        <v>8994367</v>
      </c>
    </row>
    <row r="35" spans="1:2" x14ac:dyDescent="0.25">
      <c r="A35" t="s">
        <v>164</v>
      </c>
      <c r="B35">
        <v>7898524</v>
      </c>
    </row>
    <row r="36" spans="1:2" x14ac:dyDescent="0.25">
      <c r="A36" t="s">
        <v>165</v>
      </c>
      <c r="B36">
        <v>8711046</v>
      </c>
    </row>
    <row r="37" spans="1:2" x14ac:dyDescent="0.25">
      <c r="A37" t="s">
        <v>166</v>
      </c>
      <c r="B37">
        <v>8055418</v>
      </c>
    </row>
    <row r="38" spans="1:2" x14ac:dyDescent="0.25">
      <c r="A38" t="s">
        <v>167</v>
      </c>
      <c r="B38">
        <v>8697160</v>
      </c>
    </row>
    <row r="39" spans="1:2" x14ac:dyDescent="0.25">
      <c r="A39" t="s">
        <v>168</v>
      </c>
      <c r="B39">
        <v>8748510</v>
      </c>
    </row>
    <row r="40" spans="1:2" x14ac:dyDescent="0.25">
      <c r="A40" t="s">
        <v>26</v>
      </c>
      <c r="B40">
        <v>7579965</v>
      </c>
    </row>
    <row r="41" spans="1:2" x14ac:dyDescent="0.25">
      <c r="A41" t="s">
        <v>27</v>
      </c>
      <c r="B41">
        <v>7982725</v>
      </c>
    </row>
    <row r="42" spans="1:2" x14ac:dyDescent="0.25">
      <c r="A42" t="s">
        <v>28</v>
      </c>
      <c r="B42">
        <v>7854740</v>
      </c>
    </row>
    <row r="43" spans="1:2" x14ac:dyDescent="0.25">
      <c r="A43" t="s">
        <v>29</v>
      </c>
      <c r="B43">
        <v>7534924</v>
      </c>
    </row>
    <row r="44" spans="1:2" x14ac:dyDescent="0.25">
      <c r="A44" t="s">
        <v>30</v>
      </c>
      <c r="B44">
        <v>8808358</v>
      </c>
    </row>
    <row r="45" spans="1:2" x14ac:dyDescent="0.25">
      <c r="A45" t="s">
        <v>31</v>
      </c>
      <c r="B45">
        <v>9297647</v>
      </c>
    </row>
    <row r="46" spans="1:2" x14ac:dyDescent="0.25">
      <c r="A46" t="s">
        <v>32</v>
      </c>
      <c r="B46">
        <v>9399483</v>
      </c>
    </row>
    <row r="47" spans="1:2" x14ac:dyDescent="0.25">
      <c r="A47" t="s">
        <v>33</v>
      </c>
      <c r="B47">
        <v>8799841</v>
      </c>
    </row>
    <row r="48" spans="1:2" x14ac:dyDescent="0.25">
      <c r="A48" t="s">
        <v>34</v>
      </c>
      <c r="B48">
        <v>8171224</v>
      </c>
    </row>
    <row r="49" spans="1:2" x14ac:dyDescent="0.25">
      <c r="A49" t="s">
        <v>35</v>
      </c>
      <c r="B49">
        <v>8180897</v>
      </c>
    </row>
    <row r="50" spans="1:2" x14ac:dyDescent="0.25">
      <c r="A50" t="s">
        <v>36</v>
      </c>
      <c r="B50">
        <v>8314116</v>
      </c>
    </row>
    <row r="51" spans="1:2" x14ac:dyDescent="0.25">
      <c r="A51" t="s">
        <v>37</v>
      </c>
      <c r="B51">
        <v>8096639</v>
      </c>
    </row>
    <row r="52" spans="1:2" x14ac:dyDescent="0.25">
      <c r="A52" t="s">
        <v>38</v>
      </c>
      <c r="B52">
        <v>7439535</v>
      </c>
    </row>
    <row r="53" spans="1:2" x14ac:dyDescent="0.25">
      <c r="A53" t="s">
        <v>39</v>
      </c>
      <c r="B53">
        <v>6937078</v>
      </c>
    </row>
    <row r="54" spans="1:2" x14ac:dyDescent="0.25">
      <c r="A54" t="s">
        <v>40</v>
      </c>
      <c r="B54">
        <v>8644152</v>
      </c>
    </row>
    <row r="55" spans="1:2" x14ac:dyDescent="0.25">
      <c r="A55" t="s">
        <v>41</v>
      </c>
      <c r="B55">
        <v>7626765</v>
      </c>
    </row>
    <row r="56" spans="1:2" x14ac:dyDescent="0.25">
      <c r="A56" t="s">
        <v>42</v>
      </c>
      <c r="B56">
        <v>9677088</v>
      </c>
    </row>
    <row r="57" spans="1:2" x14ac:dyDescent="0.25">
      <c r="A57" t="s">
        <v>43</v>
      </c>
      <c r="B57">
        <v>10357247</v>
      </c>
    </row>
    <row r="58" spans="1:2" x14ac:dyDescent="0.25">
      <c r="A58" t="s">
        <v>44</v>
      </c>
      <c r="B58">
        <v>10347003</v>
      </c>
    </row>
    <row r="59" spans="1:2" x14ac:dyDescent="0.25">
      <c r="A59" t="s">
        <v>45</v>
      </c>
      <c r="B59">
        <v>9780215</v>
      </c>
    </row>
    <row r="60" spans="1:2" x14ac:dyDescent="0.25">
      <c r="A60" t="s">
        <v>46</v>
      </c>
      <c r="B60">
        <v>7530830</v>
      </c>
    </row>
    <row r="61" spans="1:2" x14ac:dyDescent="0.25">
      <c r="A61" t="s">
        <v>47</v>
      </c>
      <c r="B61">
        <v>7081053</v>
      </c>
    </row>
    <row r="62" spans="1:2" x14ac:dyDescent="0.25">
      <c r="A62" t="s">
        <v>48</v>
      </c>
      <c r="B62">
        <v>7065585</v>
      </c>
    </row>
    <row r="63" spans="1:2" x14ac:dyDescent="0.25">
      <c r="A63" t="s">
        <v>49</v>
      </c>
      <c r="B63">
        <v>7319545</v>
      </c>
    </row>
    <row r="64" spans="1:2" x14ac:dyDescent="0.25">
      <c r="A64" t="s">
        <v>149</v>
      </c>
      <c r="B64">
        <v>7179482</v>
      </c>
    </row>
    <row r="65" spans="1:2" x14ac:dyDescent="0.25">
      <c r="A65" t="s">
        <v>150</v>
      </c>
      <c r="B65">
        <v>8143045</v>
      </c>
    </row>
    <row r="66" spans="1:2" x14ac:dyDescent="0.25">
      <c r="A66" t="s">
        <v>140</v>
      </c>
      <c r="B66">
        <v>7424148</v>
      </c>
    </row>
    <row r="67" spans="1:2" x14ac:dyDescent="0.25">
      <c r="A67" t="s">
        <v>141</v>
      </c>
      <c r="B67">
        <v>10190833</v>
      </c>
    </row>
    <row r="68" spans="1:2" x14ac:dyDescent="0.25">
      <c r="A68" t="s">
        <v>142</v>
      </c>
      <c r="B68">
        <v>7763439</v>
      </c>
    </row>
    <row r="69" spans="1:2" x14ac:dyDescent="0.25">
      <c r="A69" t="s">
        <v>151</v>
      </c>
      <c r="B69">
        <v>6747088</v>
      </c>
    </row>
    <row r="70" spans="1:2" x14ac:dyDescent="0.25">
      <c r="A70" t="s">
        <v>152</v>
      </c>
      <c r="B70">
        <v>7603110</v>
      </c>
    </row>
    <row r="71" spans="1:2" x14ac:dyDescent="0.25">
      <c r="A71" t="s">
        <v>153</v>
      </c>
      <c r="B71">
        <v>6540897</v>
      </c>
    </row>
    <row r="72" spans="1:2" x14ac:dyDescent="0.25">
      <c r="A72" t="s">
        <v>154</v>
      </c>
      <c r="B72">
        <v>6213540</v>
      </c>
    </row>
    <row r="73" spans="1:2" x14ac:dyDescent="0.25">
      <c r="A73" t="s">
        <v>155</v>
      </c>
      <c r="B73">
        <v>6775774</v>
      </c>
    </row>
    <row r="74" spans="1:2" x14ac:dyDescent="0.25">
      <c r="A74" t="s">
        <v>156</v>
      </c>
      <c r="B74">
        <v>6586903</v>
      </c>
    </row>
    <row r="75" spans="1:2" x14ac:dyDescent="0.25">
      <c r="A75" t="s">
        <v>157</v>
      </c>
      <c r="B75">
        <v>6492202</v>
      </c>
    </row>
    <row r="76" spans="1:2" x14ac:dyDescent="0.25">
      <c r="A76" t="s">
        <v>158</v>
      </c>
      <c r="B76">
        <v>6473393</v>
      </c>
    </row>
    <row r="77" spans="1:2" x14ac:dyDescent="0.25">
      <c r="A77" t="s">
        <v>50</v>
      </c>
      <c r="B77">
        <v>8597510</v>
      </c>
    </row>
    <row r="78" spans="1:2" x14ac:dyDescent="0.25">
      <c r="A78" t="s">
        <v>51</v>
      </c>
      <c r="B78">
        <v>10116623</v>
      </c>
    </row>
    <row r="79" spans="1:2" x14ac:dyDescent="0.25">
      <c r="A79" t="s">
        <v>52</v>
      </c>
      <c r="B79">
        <v>8703707</v>
      </c>
    </row>
    <row r="80" spans="1:2" x14ac:dyDescent="0.25">
      <c r="A80" t="s">
        <v>53</v>
      </c>
      <c r="B80">
        <v>9021103</v>
      </c>
    </row>
    <row r="81" spans="1:2" x14ac:dyDescent="0.25">
      <c r="A81" t="s">
        <v>54</v>
      </c>
      <c r="B81">
        <v>11021111</v>
      </c>
    </row>
    <row r="82" spans="1:2" x14ac:dyDescent="0.25">
      <c r="A82" t="s">
        <v>55</v>
      </c>
      <c r="B82">
        <v>11280773</v>
      </c>
    </row>
    <row r="83" spans="1:2" x14ac:dyDescent="0.25">
      <c r="A83" t="s">
        <v>56</v>
      </c>
      <c r="B83">
        <v>12426852</v>
      </c>
    </row>
    <row r="84" spans="1:2" x14ac:dyDescent="0.25">
      <c r="A84" t="s">
        <v>57</v>
      </c>
      <c r="B84">
        <v>11659042</v>
      </c>
    </row>
    <row r="85" spans="1:2" x14ac:dyDescent="0.25">
      <c r="A85" t="s">
        <v>58</v>
      </c>
      <c r="B85">
        <v>9933546</v>
      </c>
    </row>
    <row r="86" spans="1:2" x14ac:dyDescent="0.25">
      <c r="A86" t="s">
        <v>59</v>
      </c>
      <c r="B86">
        <v>10351309</v>
      </c>
    </row>
    <row r="87" spans="1:2" x14ac:dyDescent="0.25">
      <c r="A87" t="s">
        <v>60</v>
      </c>
      <c r="B87">
        <v>9388188</v>
      </c>
    </row>
    <row r="88" spans="1:2" x14ac:dyDescent="0.25">
      <c r="A88" t="s">
        <v>61</v>
      </c>
      <c r="B88">
        <v>8668198</v>
      </c>
    </row>
    <row r="89" spans="1:2" x14ac:dyDescent="0.25">
      <c r="A89" t="s">
        <v>62</v>
      </c>
      <c r="B89">
        <v>6589000</v>
      </c>
    </row>
    <row r="90" spans="1:2" x14ac:dyDescent="0.25">
      <c r="A90" t="s">
        <v>63</v>
      </c>
      <c r="B90">
        <v>7135014</v>
      </c>
    </row>
    <row r="91" spans="1:2" x14ac:dyDescent="0.25">
      <c r="A91" t="s">
        <v>64</v>
      </c>
      <c r="B91">
        <v>7262219</v>
      </c>
    </row>
    <row r="92" spans="1:2" x14ac:dyDescent="0.25">
      <c r="A92" t="s">
        <v>65</v>
      </c>
      <c r="B92">
        <v>6678084</v>
      </c>
    </row>
    <row r="93" spans="1:2" x14ac:dyDescent="0.25">
      <c r="A93" t="s">
        <v>66</v>
      </c>
      <c r="B93">
        <v>9837104</v>
      </c>
    </row>
    <row r="94" spans="1:2" x14ac:dyDescent="0.25">
      <c r="A94" t="s">
        <v>67</v>
      </c>
      <c r="B94">
        <v>10611250</v>
      </c>
    </row>
    <row r="95" spans="1:2" x14ac:dyDescent="0.25">
      <c r="A95" t="s">
        <v>68</v>
      </c>
      <c r="B95">
        <v>9883765</v>
      </c>
    </row>
    <row r="96" spans="1:2" x14ac:dyDescent="0.25">
      <c r="A96" t="s">
        <v>69</v>
      </c>
      <c r="B96">
        <v>10459188</v>
      </c>
    </row>
    <row r="97" spans="1:2" x14ac:dyDescent="0.25">
      <c r="A97" t="s">
        <v>70</v>
      </c>
      <c r="B97">
        <v>6846213</v>
      </c>
    </row>
    <row r="98" spans="1:2" x14ac:dyDescent="0.25">
      <c r="A98" t="s">
        <v>71</v>
      </c>
      <c r="B98">
        <v>6511345</v>
      </c>
    </row>
    <row r="99" spans="1:2" x14ac:dyDescent="0.25">
      <c r="A99" t="s">
        <v>72</v>
      </c>
      <c r="B99">
        <v>7387185</v>
      </c>
    </row>
    <row r="100" spans="1:2" x14ac:dyDescent="0.25">
      <c r="A100" t="s">
        <v>73</v>
      </c>
      <c r="B100">
        <v>6462243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G32" workbookViewId="0">
      <selection activeCell="M45" sqref="M45:M56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15.140625" customWidth="1"/>
    <col min="13" max="13" width="20.5703125" customWidth="1"/>
    <col min="14" max="14" width="15.140625" customWidth="1"/>
    <col min="15" max="15" width="9.85546875" customWidth="1"/>
    <col min="16" max="16" width="15.140625" customWidth="1"/>
    <col min="17" max="17" width="9.85546875" customWidth="1"/>
    <col min="18" max="18" width="15.140625" customWidth="1"/>
    <col min="19" max="19" width="20.5703125" customWidth="1"/>
  </cols>
  <sheetData>
    <row r="1" spans="1:19" x14ac:dyDescent="0.25">
      <c r="K1" s="1">
        <v>1</v>
      </c>
      <c r="L1" s="1">
        <v>1</v>
      </c>
      <c r="M1" s="1">
        <v>2</v>
      </c>
      <c r="N1" s="1">
        <v>2</v>
      </c>
      <c r="O1" s="1">
        <v>3</v>
      </c>
      <c r="P1" s="1">
        <v>3</v>
      </c>
      <c r="Q1" s="1">
        <v>4</v>
      </c>
      <c r="R1" s="1">
        <v>4</v>
      </c>
    </row>
    <row r="2" spans="1:19" x14ac:dyDescent="0.25">
      <c r="A2" s="1" t="s">
        <v>116</v>
      </c>
      <c r="B2" s="1" t="s">
        <v>89</v>
      </c>
      <c r="C2" s="1" t="s">
        <v>139</v>
      </c>
      <c r="D2" s="1" t="s">
        <v>82</v>
      </c>
      <c r="E2" s="1" t="s">
        <v>104</v>
      </c>
      <c r="F2" s="1" t="s">
        <v>107</v>
      </c>
      <c r="G2" s="1" t="s">
        <v>84</v>
      </c>
      <c r="H2" s="1" t="s">
        <v>83</v>
      </c>
      <c r="I2" s="1" t="s">
        <v>106</v>
      </c>
      <c r="J2" s="1" t="s">
        <v>144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135</v>
      </c>
    </row>
    <row r="3" spans="1:19" x14ac:dyDescent="0.25">
      <c r="A3" s="1">
        <v>1</v>
      </c>
      <c r="B3" t="str">
        <f ca="1">OFFSET('1_repeats'!$K$2, 4 * (Table3[[#This Row],[index]] - 1), 0)</f>
        <v>2DSB_R1_sense.fa</v>
      </c>
      <c r="C3" t="str">
        <f ca="1">OFFSET('1_repeats'!$C$2, 4 * (Table3[[#This Row],[index]] - 1), 0)</f>
        <v>none</v>
      </c>
      <c r="D3" t="str">
        <f ca="1">OFFSET('1_repeats'!$D$2, 4 * (Table3[[#This Row],[index]] - 1), 0)</f>
        <v>2DSB</v>
      </c>
      <c r="E3">
        <f ca="1">OFFSET('1_repeats'!$H$2, 4 * (Table3[[#This Row],[index]] - 1), 0)</f>
        <v>67</v>
      </c>
      <c r="F3" t="str">
        <f ca="1">OFFSET('1_repeats'!$B$2, 4 * (Table3[[#This Row],[index]] - 1), 0)</f>
        <v>WT</v>
      </c>
      <c r="G3" t="str">
        <f ca="1">OFFSET('1_repeats'!$G$2, 4 * (Table3[[#This Row],[index]] - 1), 0)</f>
        <v>R1</v>
      </c>
      <c r="H3" t="str">
        <f ca="1">OFFSET('1_repeats'!$F$2, 4 * (A3 - 1), 0)</f>
        <v>sense</v>
      </c>
      <c r="I3" t="str">
        <f ca="1">OFFSET('1_repeats'!$E$2, 4 * (Table3[[#This Row],[index]]- 1), 0)</f>
        <v>sgAB</v>
      </c>
      <c r="J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WT_sgAB_R1_sense</v>
      </c>
      <c r="K3" t="str">
        <f ca="1">OFFSET('1_repeats'!$J$1, 4 * (Table3[[#This Row],[index]] - 1)  + ($K$1), 0)</f>
        <v>yjl217_WT_sgAB_R1_sense</v>
      </c>
      <c r="L3" cm="1">
        <f t="array" aca="1" ref="L3" ca="1">OFFSET('1_repeats'!$L$1, 4 * (Table3[[#This Row],[index]] - 1)  + INDIRECT(ADDRESS(1, COLUMN())), 0)</f>
        <v>6630053</v>
      </c>
      <c r="M3" t="str">
        <f ca="1">OFFSET('1_repeats'!$J$1, 4 * (Table3[[#This Row],[index]] - 1)  + ($M$1), 0)</f>
        <v>yjl218_WT_sgAB_R1_sense</v>
      </c>
      <c r="N3" cm="1">
        <f t="array" aca="1" ref="N3" ca="1">OFFSET('1_repeats'!$L$1, 4 * (Table3[[#This Row],[index]] - 1)  + INDIRECT(ADDRESS(1, COLUMN())), 0)</f>
        <v>7246619</v>
      </c>
      <c r="O3" t="str">
        <f ca="1">OFFSET('1_repeats'!$J$1, 4 * (Table3[[#This Row],[index]] - 1)  + ($O$1), 0)</f>
        <v>yjl219_WT_sgAB_R1_sense</v>
      </c>
      <c r="P3" cm="1">
        <f t="array" aca="1" ref="P3" ca="1">OFFSET('1_repeats'!$L$1, 4 * (Table3[[#This Row],[index]] - 1)  + INDIRECT(ADDRESS(1, COLUMN())), 0)</f>
        <v>8069391</v>
      </c>
      <c r="Q3" t="str">
        <f ca="1">OFFSET('1_repeats'!$J$1, 4 * (Table3[[#This Row],[index]] - 1)  + ($Q$1), 0)</f>
        <v>yjl220_WT_sgAB_R1_sense</v>
      </c>
      <c r="R3" cm="1">
        <f t="array" aca="1" ref="R3" ca="1">OFFSET('1_repeats'!$L$1, 4 * (Table3[[#This Row],[index]] - 1)  + INDIRECT(ADDRESS(1, COLUMN())), 0)</f>
        <v>7513691</v>
      </c>
      <c r="S3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4" spans="1:19" x14ac:dyDescent="0.25">
      <c r="A4" s="1">
        <v>2</v>
      </c>
      <c r="B4" t="str">
        <f ca="1">OFFSET('1_repeats'!$K$2, 4 * (Table3[[#This Row],[index]] - 1), 0)</f>
        <v>2DSB_R1_branch.fa</v>
      </c>
      <c r="C4" t="str">
        <f ca="1">OFFSET('1_repeats'!$C$2, 4 * (Table3[[#This Row],[index]] - 1), 0)</f>
        <v>none</v>
      </c>
      <c r="D4" t="str">
        <f ca="1">OFFSET('1_repeats'!$D$2, 4 * (Table3[[#This Row],[index]] - 1), 0)</f>
        <v>2DSB</v>
      </c>
      <c r="E4">
        <f ca="1">OFFSET('1_repeats'!$H$2, 4 * (Table3[[#This Row],[index]] - 1), 0)</f>
        <v>67</v>
      </c>
      <c r="F4" t="str">
        <f ca="1">OFFSET('1_repeats'!$B$2, 4 * (Table3[[#This Row],[index]] - 1), 0)</f>
        <v>WT</v>
      </c>
      <c r="G4" t="str">
        <f ca="1">OFFSET('1_repeats'!$G$2, 4 * (Table3[[#This Row],[index]] - 1), 0)</f>
        <v>R1</v>
      </c>
      <c r="H4" t="str">
        <f ca="1">OFFSET('1_repeats'!$F$2, 4 * (A4 - 1), 0)</f>
        <v>branch</v>
      </c>
      <c r="I4" t="str">
        <f ca="1">OFFSET('1_repeats'!$E$2, 4 * (Table3[[#This Row],[index]]- 1), 0)</f>
        <v>sgAB</v>
      </c>
      <c r="J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WT_sgAB_R1_branch</v>
      </c>
      <c r="K4" t="str">
        <f ca="1">OFFSET('1_repeats'!$J$1, 4 * (Table3[[#This Row],[index]] - 1)  + ($K$1), 0)</f>
        <v>yjl221_WT_sgAB_R1_branch</v>
      </c>
      <c r="L4" cm="1">
        <f t="array" aca="1" ref="L4" ca="1">OFFSET('1_repeats'!$L$1, 4 * (Table3[[#This Row],[index]] - 1)  + INDIRECT(ADDRESS(1, COLUMN())), 0)</f>
        <v>9021462</v>
      </c>
      <c r="M4" t="str">
        <f ca="1">OFFSET('1_repeats'!$J$1, 4 * (Table3[[#This Row],[index]] - 1)  + ($M$1), 0)</f>
        <v>yjl222_WT_sgAB_R1_branch</v>
      </c>
      <c r="N4" cm="1">
        <f t="array" aca="1" ref="N4" ca="1">OFFSET('1_repeats'!$L$1, 4 * (Table3[[#This Row],[index]] - 1)  + INDIRECT(ADDRESS(1, COLUMN())), 0)</f>
        <v>9430938</v>
      </c>
      <c r="O4" t="str">
        <f ca="1">OFFSET('1_repeats'!$J$1, 4 * (Table3[[#This Row],[index]] - 1)  + ($O$1), 0)</f>
        <v>yjl223_WT_sgAB_R1_branch</v>
      </c>
      <c r="P4" cm="1">
        <f t="array" aca="1" ref="P4" ca="1">OFFSET('1_repeats'!$L$1, 4 * (Table3[[#This Row],[index]] - 1)  + INDIRECT(ADDRESS(1, COLUMN())), 0)</f>
        <v>9051278</v>
      </c>
      <c r="Q4" t="str">
        <f ca="1">OFFSET('1_repeats'!$J$1, 4 * (Table3[[#This Row],[index]] - 1)  + ($Q$1), 0)</f>
        <v>yjl224_WT_sgAB_R1_branch</v>
      </c>
      <c r="R4" cm="1">
        <f t="array" aca="1" ref="R4" ca="1">OFFSET('1_repeats'!$L$1, 4 * (Table3[[#This Row],[index]] - 1)  + INDIRECT(ADDRESS(1, COLUMN())), 0)</f>
        <v>9192054</v>
      </c>
      <c r="S4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5" spans="1:19" x14ac:dyDescent="0.25">
      <c r="A5" s="1">
        <v>3</v>
      </c>
      <c r="B5" t="str">
        <f ca="1">OFFSET('1_repeats'!$K$2, 4 * (Table3[[#This Row],[index]] - 1), 0)</f>
        <v>2DSB_R1_cmv.fa</v>
      </c>
      <c r="C5" t="str">
        <f ca="1">OFFSET('1_repeats'!$C$2, 4 * (Table3[[#This Row],[index]] - 1), 0)</f>
        <v>none</v>
      </c>
      <c r="D5" t="str">
        <f ca="1">OFFSET('1_repeats'!$D$2, 4 * (Table3[[#This Row],[index]] - 1), 0)</f>
        <v>2DSB</v>
      </c>
      <c r="E5">
        <f ca="1">OFFSET('1_repeats'!$H$2, 4 * (Table3[[#This Row],[index]] - 1), 0)</f>
        <v>67</v>
      </c>
      <c r="F5" t="str">
        <f ca="1">OFFSET('1_repeats'!$B$2, 4 * (Table3[[#This Row],[index]] - 1), 0)</f>
        <v>WT</v>
      </c>
      <c r="G5" t="str">
        <f ca="1">OFFSET('1_repeats'!$G$2, 4 * (Table3[[#This Row],[index]] - 1), 0)</f>
        <v>R1</v>
      </c>
      <c r="H5" t="str">
        <f ca="1">OFFSET('1_repeats'!$F$2, 4 * (A5 - 1), 0)</f>
        <v>cmv</v>
      </c>
      <c r="I5" t="str">
        <f ca="1">OFFSET('1_repeats'!$E$2, 4 * (Table3[[#This Row],[index]]- 1), 0)</f>
        <v>sgAB</v>
      </c>
      <c r="J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WT_sgAB_R1_cmv</v>
      </c>
      <c r="K5" t="str">
        <f ca="1">OFFSET('1_repeats'!$J$1, 4 * (Table3[[#This Row],[index]] - 1)  + ($K$1), 0)</f>
        <v>yjl225_WT_sgAB_R1_cmv</v>
      </c>
      <c r="L5" cm="1">
        <f t="array" aca="1" ref="L5" ca="1">OFFSET('1_repeats'!$L$1, 4 * (Table3[[#This Row],[index]] - 1)  + INDIRECT(ADDRESS(1, COLUMN())), 0)</f>
        <v>7604379</v>
      </c>
      <c r="M5" t="str">
        <f ca="1">OFFSET('1_repeats'!$J$1, 4 * (Table3[[#This Row],[index]] - 1)  + ($M$1), 0)</f>
        <v>yjl226_WT_sgAB_R1_cmv</v>
      </c>
      <c r="N5" cm="1">
        <f t="array" aca="1" ref="N5" ca="1">OFFSET('1_repeats'!$L$1, 4 * (Table3[[#This Row],[index]] - 1)  + INDIRECT(ADDRESS(1, COLUMN())), 0)</f>
        <v>8885716</v>
      </c>
      <c r="O5" t="str">
        <f ca="1">OFFSET('1_repeats'!$J$1, 4 * (Table3[[#This Row],[index]] - 1)  + ($O$1), 0)</f>
        <v>yjl227_WT_sgAB_R1_cmv</v>
      </c>
      <c r="P5" cm="1">
        <f t="array" aca="1" ref="P5" ca="1">OFFSET('1_repeats'!$L$1, 4 * (Table3[[#This Row],[index]] - 1)  + INDIRECT(ADDRESS(1, COLUMN())), 0)</f>
        <v>8150455</v>
      </c>
      <c r="Q5" t="str">
        <f ca="1">OFFSET('1_repeats'!$J$1, 4 * (Table3[[#This Row],[index]] - 1)  + ($Q$1), 0)</f>
        <v>yjl228_WT_sgAB_R1_cmv</v>
      </c>
      <c r="R5" cm="1">
        <f t="array" aca="1" ref="R5" ca="1">OFFSET('1_repeats'!$L$1, 4 * (Table3[[#This Row],[index]] - 1)  + INDIRECT(ADDRESS(1, COLUMN())), 0)</f>
        <v>7694818</v>
      </c>
      <c r="S5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6" spans="1:19" x14ac:dyDescent="0.25">
      <c r="A6" s="1">
        <v>4</v>
      </c>
      <c r="B6" t="str">
        <f ca="1">OFFSET('1_repeats'!$K$2, 4 * (Table3[[#This Row],[index]] - 1), 0)</f>
        <v>2DSB_R1_sense.fa</v>
      </c>
      <c r="C6" t="str">
        <f ca="1">OFFSET('1_repeats'!$C$2, 4 * (Table3[[#This Row],[index]] - 1), 0)</f>
        <v>none</v>
      </c>
      <c r="D6" t="str">
        <f ca="1">OFFSET('1_repeats'!$D$2, 4 * (Table3[[#This Row],[index]] - 1), 0)</f>
        <v>2DSB</v>
      </c>
      <c r="E6">
        <f ca="1">OFFSET('1_repeats'!$H$2, 4 * (Table3[[#This Row],[index]] - 1), 0)</f>
        <v>67</v>
      </c>
      <c r="F6" t="str">
        <f ca="1">OFFSET('1_repeats'!$B$2, 4 * (Table3[[#This Row],[index]] - 1), 0)</f>
        <v>KO</v>
      </c>
      <c r="G6" t="str">
        <f ca="1">OFFSET('1_repeats'!$G$2, 4 * (Table3[[#This Row],[index]] - 1), 0)</f>
        <v>R1</v>
      </c>
      <c r="H6" t="str">
        <f ca="1">OFFSET('1_repeats'!$F$2, 4 * (A6 - 1), 0)</f>
        <v>sense</v>
      </c>
      <c r="I6" t="str">
        <f ca="1">OFFSET('1_repeats'!$E$2, 4 * (Table3[[#This Row],[index]]- 1), 0)</f>
        <v>sgAB</v>
      </c>
      <c r="J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KO_sgAB_R1_sense</v>
      </c>
      <c r="K6" t="str">
        <f ca="1">OFFSET('1_repeats'!$J$1, 4 * (Table3[[#This Row],[index]] - 1)  + ($K$1), 0)</f>
        <v>yjl229_KO_sgAB_R1_sense</v>
      </c>
      <c r="L6" cm="1">
        <f t="array" aca="1" ref="L6" ca="1">OFFSET('1_repeats'!$L$1, 4 * (Table3[[#This Row],[index]] - 1)  + INDIRECT(ADDRESS(1, COLUMN())), 0)</f>
        <v>11320509</v>
      </c>
      <c r="M6" t="str">
        <f ca="1">OFFSET('1_repeats'!$J$1, 4 * (Table3[[#This Row],[index]] - 1)  + ($M$1), 0)</f>
        <v>yjl230_KO_sgAB_R1_sense</v>
      </c>
      <c r="N6" cm="1">
        <f t="array" aca="1" ref="N6" ca="1">OFFSET('1_repeats'!$L$1, 4 * (Table3[[#This Row],[index]] - 1)  + INDIRECT(ADDRESS(1, COLUMN())), 0)</f>
        <v>12480734</v>
      </c>
      <c r="O6" t="str">
        <f ca="1">OFFSET('1_repeats'!$J$1, 4 * (Table3[[#This Row],[index]] - 1)  + ($O$1), 0)</f>
        <v>yjl231_KO_sgAB_R1_sense</v>
      </c>
      <c r="P6" cm="1">
        <f t="array" aca="1" ref="P6" ca="1">OFFSET('1_repeats'!$L$1, 4 * (Table3[[#This Row],[index]] - 1)  + INDIRECT(ADDRESS(1, COLUMN())), 0)</f>
        <v>12500966</v>
      </c>
      <c r="Q6" t="str">
        <f ca="1">OFFSET('1_repeats'!$J$1, 4 * (Table3[[#This Row],[index]] - 1)  + ($Q$1), 0)</f>
        <v>yjl232_KO_sgAB_R1_sense</v>
      </c>
      <c r="R6" cm="1">
        <f t="array" aca="1" ref="R6" ca="1">OFFSET('1_repeats'!$L$1, 4 * (Table3[[#This Row],[index]] - 1)  + INDIRECT(ADDRESS(1, COLUMN())), 0)</f>
        <v>12479012</v>
      </c>
      <c r="S6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7" spans="1:19" x14ac:dyDescent="0.25">
      <c r="A7" s="1">
        <v>5</v>
      </c>
      <c r="B7" t="str">
        <f ca="1">OFFSET('1_repeats'!$K$2, 4 * (Table3[[#This Row],[index]] - 1), 0)</f>
        <v>2DSB_R1_branch.fa</v>
      </c>
      <c r="C7" t="str">
        <f ca="1">OFFSET('1_repeats'!$C$2, 4 * (Table3[[#This Row],[index]] - 1), 0)</f>
        <v>none</v>
      </c>
      <c r="D7" t="str">
        <f ca="1">OFFSET('1_repeats'!$D$2, 4 * (Table3[[#This Row],[index]] - 1), 0)</f>
        <v>2DSB</v>
      </c>
      <c r="E7">
        <f ca="1">OFFSET('1_repeats'!$H$2, 4 * (Table3[[#This Row],[index]] - 1), 0)</f>
        <v>67</v>
      </c>
      <c r="F7" t="str">
        <f ca="1">OFFSET('1_repeats'!$B$2, 4 * (Table3[[#This Row],[index]] - 1), 0)</f>
        <v>KO</v>
      </c>
      <c r="G7" t="str">
        <f ca="1">OFFSET('1_repeats'!$G$2, 4 * (Table3[[#This Row],[index]] - 1), 0)</f>
        <v>R1</v>
      </c>
      <c r="H7" t="str">
        <f ca="1">OFFSET('1_repeats'!$F$2, 4 * (A7 - 1), 0)</f>
        <v>branch</v>
      </c>
      <c r="I7" t="str">
        <f ca="1">OFFSET('1_repeats'!$E$2, 4 * (Table3[[#This Row],[index]]- 1), 0)</f>
        <v>sgAB</v>
      </c>
      <c r="J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KO_sgAB_R1_branch</v>
      </c>
      <c r="K7" t="str">
        <f ca="1">OFFSET('1_repeats'!$J$1, 4 * (Table3[[#This Row],[index]] - 1)  + ($K$1), 0)</f>
        <v>yjl233_KO_sgAB_R1_branch</v>
      </c>
      <c r="L7" cm="1">
        <f t="array" aca="1" ref="L7" ca="1">OFFSET('1_repeats'!$L$1, 4 * (Table3[[#This Row],[index]] - 1)  + INDIRECT(ADDRESS(1, COLUMN())), 0)</f>
        <v>13912975</v>
      </c>
      <c r="M7" t="str">
        <f ca="1">OFFSET('1_repeats'!$J$1, 4 * (Table3[[#This Row],[index]] - 1)  + ($M$1), 0)</f>
        <v>yjl234_KO_sgAB_R1_branch</v>
      </c>
      <c r="N7" cm="1">
        <f t="array" aca="1" ref="N7" ca="1">OFFSET('1_repeats'!$L$1, 4 * (Table3[[#This Row],[index]] - 1)  + INDIRECT(ADDRESS(1, COLUMN())), 0)</f>
        <v>15839537</v>
      </c>
      <c r="O7" t="str">
        <f ca="1">OFFSET('1_repeats'!$J$1, 4 * (Table3[[#This Row],[index]] - 1)  + ($O$1), 0)</f>
        <v>yjl235_KO_sgAB_R1_branch</v>
      </c>
      <c r="P7" cm="1">
        <f t="array" aca="1" ref="P7" ca="1">OFFSET('1_repeats'!$L$1, 4 * (Table3[[#This Row],[index]] - 1)  + INDIRECT(ADDRESS(1, COLUMN())), 0)</f>
        <v>13872702</v>
      </c>
      <c r="Q7" t="str">
        <f ca="1">OFFSET('1_repeats'!$J$1, 4 * (Table3[[#This Row],[index]] - 1)  + ($Q$1), 0)</f>
        <v>yjl236_KO_sgAB_R1_branch</v>
      </c>
      <c r="R7" cm="1">
        <f t="array" aca="1" ref="R7" ca="1">OFFSET('1_repeats'!$L$1, 4 * (Table3[[#This Row],[index]] - 1)  + INDIRECT(ADDRESS(1, COLUMN())), 0)</f>
        <v>13493608</v>
      </c>
      <c r="S7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8" spans="1:19" x14ac:dyDescent="0.25">
      <c r="A8" s="1">
        <v>6</v>
      </c>
      <c r="B8" t="str">
        <f ca="1">OFFSET('1_repeats'!$K$2, 4 * (Table3[[#This Row],[index]] - 1), 0)</f>
        <v>2DSB_R1_cmv.fa</v>
      </c>
      <c r="C8" t="str">
        <f ca="1">OFFSET('1_repeats'!$C$2, 4 * (Table3[[#This Row],[index]] - 1), 0)</f>
        <v>none</v>
      </c>
      <c r="D8" t="str">
        <f ca="1">OFFSET('1_repeats'!$D$2, 4 * (Table3[[#This Row],[index]] - 1), 0)</f>
        <v>2DSB</v>
      </c>
      <c r="E8">
        <f ca="1">OFFSET('1_repeats'!$H$2, 4 * (Table3[[#This Row],[index]] - 1), 0)</f>
        <v>67</v>
      </c>
      <c r="F8" t="str">
        <f ca="1">OFFSET('1_repeats'!$B$2, 4 * (Table3[[#This Row],[index]] - 1), 0)</f>
        <v>KO</v>
      </c>
      <c r="G8" t="str">
        <f ca="1">OFFSET('1_repeats'!$G$2, 4 * (Table3[[#This Row],[index]] - 1), 0)</f>
        <v>R1</v>
      </c>
      <c r="H8" t="str">
        <f ca="1">OFFSET('1_repeats'!$F$2, 4 * (A8 - 1), 0)</f>
        <v>cmv</v>
      </c>
      <c r="I8" t="str">
        <f ca="1">OFFSET('1_repeats'!$E$2, 4 * (Table3[[#This Row],[index]]- 1), 0)</f>
        <v>sgAB</v>
      </c>
      <c r="J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KO_sgAB_R1_cmv</v>
      </c>
      <c r="K8" t="str">
        <f ca="1">OFFSET('1_repeats'!$J$1, 4 * (Table3[[#This Row],[index]] - 1)  + ($K$1), 0)</f>
        <v>yjl237_KO_sgAB_R1_cmv</v>
      </c>
      <c r="L8" cm="1">
        <f t="array" aca="1" ref="L8" ca="1">OFFSET('1_repeats'!$L$1, 4 * (Table3[[#This Row],[index]] - 1)  + INDIRECT(ADDRESS(1, COLUMN())), 0)</f>
        <v>11307677</v>
      </c>
      <c r="M8" t="str">
        <f ca="1">OFFSET('1_repeats'!$J$1, 4 * (Table3[[#This Row],[index]] - 1)  + ($M$1), 0)</f>
        <v>yjl238_KO_sgAB_R1_cmv</v>
      </c>
      <c r="N8" cm="1">
        <f t="array" aca="1" ref="N8" ca="1">OFFSET('1_repeats'!$L$1, 4 * (Table3[[#This Row],[index]] - 1)  + INDIRECT(ADDRESS(1, COLUMN())), 0)</f>
        <v>11757615</v>
      </c>
      <c r="O8" t="str">
        <f ca="1">OFFSET('1_repeats'!$J$1, 4 * (Table3[[#This Row],[index]] - 1)  + ($O$1), 0)</f>
        <v>yjl239_KO_sgAB_R1_cmv</v>
      </c>
      <c r="P8" cm="1">
        <f t="array" aca="1" ref="P8" ca="1">OFFSET('1_repeats'!$L$1, 4 * (Table3[[#This Row],[index]] - 1)  + INDIRECT(ADDRESS(1, COLUMN())), 0)</f>
        <v>10272339</v>
      </c>
      <c r="Q8" t="str">
        <f ca="1">OFFSET('1_repeats'!$J$1, 4 * (Table3[[#This Row],[index]] - 1)  + ($Q$1), 0)</f>
        <v>yjl240_KO_sgAB_R1_cmv</v>
      </c>
      <c r="R8" cm="1">
        <f t="array" aca="1" ref="R8" ca="1">OFFSET('1_repeats'!$L$1, 4 * (Table3[[#This Row],[index]] - 1)  + INDIRECT(ADDRESS(1, COLUMN())), 0)</f>
        <v>9412394</v>
      </c>
      <c r="S8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9" spans="1:19" x14ac:dyDescent="0.25">
      <c r="A9" s="1">
        <v>7</v>
      </c>
      <c r="B9" t="str">
        <f ca="1">OFFSET('1_repeats'!$K$2, 4 * (Table3[[#This Row],[index]] - 1), 0)</f>
        <v>2DSB_R2_sense.fa</v>
      </c>
      <c r="C9" t="str">
        <f ca="1">OFFSET('1_repeats'!$C$2, 4 * (Table3[[#This Row],[index]] - 1), 0)</f>
        <v>none</v>
      </c>
      <c r="D9" t="str">
        <f ca="1">OFFSET('1_repeats'!$D$2, 4 * (Table3[[#This Row],[index]] - 1), 0)</f>
        <v>2DSB</v>
      </c>
      <c r="E9">
        <f ca="1">OFFSET('1_repeats'!$H$2, 4 * (Table3[[#This Row],[index]] - 1), 0)</f>
        <v>46</v>
      </c>
      <c r="F9" t="str">
        <f ca="1">OFFSET('1_repeats'!$B$2, 4 * (Table3[[#This Row],[index]] - 1), 0)</f>
        <v>WT</v>
      </c>
      <c r="G9" t="str">
        <f ca="1">OFFSET('1_repeats'!$G$2, 4 * (Table3[[#This Row],[index]] - 1), 0)</f>
        <v>R2</v>
      </c>
      <c r="H9" t="str">
        <f ca="1">OFFSET('1_repeats'!$F$2, 4 * (A9 - 1), 0)</f>
        <v>sense</v>
      </c>
      <c r="I9" t="str">
        <f ca="1">OFFSET('1_repeats'!$E$2, 4 * (Table3[[#This Row],[index]]- 1), 0)</f>
        <v>sgAB</v>
      </c>
      <c r="J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WT_sgAB_R2_sense</v>
      </c>
      <c r="K9" t="str">
        <f ca="1">OFFSET('1_repeats'!$J$1, 4 * (Table3[[#This Row],[index]] - 1)  + ($K$1), 0)</f>
        <v>yjl217_WT_sgAB_R2_sense</v>
      </c>
      <c r="L9" cm="1">
        <f t="array" aca="1" ref="L9" ca="1">OFFSET('1_repeats'!$L$1, 4 * (Table3[[#This Row],[index]] - 1)  + INDIRECT(ADDRESS(1, COLUMN())), 0)</f>
        <v>6630053</v>
      </c>
      <c r="M9" t="str">
        <f ca="1">OFFSET('1_repeats'!$J$1, 4 * (Table3[[#This Row],[index]] - 1)  + ($M$1), 0)</f>
        <v>yjl218_WT_sgAB_R2_sense</v>
      </c>
      <c r="N9" cm="1">
        <f t="array" aca="1" ref="N9" ca="1">OFFSET('1_repeats'!$L$1, 4 * (Table3[[#This Row],[index]] - 1)  + INDIRECT(ADDRESS(1, COLUMN())), 0)</f>
        <v>7246619</v>
      </c>
      <c r="O9" t="str">
        <f ca="1">OFFSET('1_repeats'!$J$1, 4 * (Table3[[#This Row],[index]] - 1)  + ($O$1), 0)</f>
        <v>yjl219_WT_sgAB_R2_sense</v>
      </c>
      <c r="P9" cm="1">
        <f t="array" aca="1" ref="P9" ca="1">OFFSET('1_repeats'!$L$1, 4 * (Table3[[#This Row],[index]] - 1)  + INDIRECT(ADDRESS(1, COLUMN())), 0)</f>
        <v>8069391</v>
      </c>
      <c r="Q9" t="str">
        <f ca="1">OFFSET('1_repeats'!$J$1, 4 * (Table3[[#This Row],[index]] - 1)  + ($Q$1), 0)</f>
        <v>yjl220_WT_sgAB_R2_sense</v>
      </c>
      <c r="R9" cm="1">
        <f t="array" aca="1" ref="R9" ca="1">OFFSET('1_repeats'!$L$1, 4 * (Table3[[#This Row],[index]] - 1)  + INDIRECT(ADDRESS(1, COLUMN())), 0)</f>
        <v>7513691</v>
      </c>
      <c r="S9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libraries_2/yjl217_WT_sgAB_R2_sense.tsv libraries_2/yjl218_WT_sgAB_R2_sense.tsv libraries_2/yjl219_WT_sgAB_R2_sense.tsv libraries_2/yjl220_WT_sgAB_R2_sense.tsv --total_reads 6630053 7246619 8069391 7513691 -o libraries_3/WT_sgAB_R2_sense.tsv --quiet </v>
      </c>
    </row>
    <row r="10" spans="1:19" x14ac:dyDescent="0.25">
      <c r="A10" s="1">
        <v>8</v>
      </c>
      <c r="B10" t="str">
        <f ca="1">OFFSET('1_repeats'!$K$2, 4 * (Table3[[#This Row],[index]] - 1), 0)</f>
        <v>2DSB_R2_branch.fa</v>
      </c>
      <c r="C10" t="str">
        <f ca="1">OFFSET('1_repeats'!$C$2, 4 * (Table3[[#This Row],[index]] - 1), 0)</f>
        <v>none</v>
      </c>
      <c r="D10" t="str">
        <f ca="1">OFFSET('1_repeats'!$D$2, 4 * (Table3[[#This Row],[index]] - 1), 0)</f>
        <v>2DSB</v>
      </c>
      <c r="E10">
        <f ca="1">OFFSET('1_repeats'!$H$2, 4 * (Table3[[#This Row],[index]] - 1), 0)</f>
        <v>46</v>
      </c>
      <c r="F10" t="str">
        <f ca="1">OFFSET('1_repeats'!$B$2, 4 * (Table3[[#This Row],[index]] - 1), 0)</f>
        <v>WT</v>
      </c>
      <c r="G10" t="str">
        <f ca="1">OFFSET('1_repeats'!$G$2, 4 * (Table3[[#This Row],[index]] - 1), 0)</f>
        <v>R2</v>
      </c>
      <c r="H10" t="str">
        <f ca="1">OFFSET('1_repeats'!$F$2, 4 * (A10 - 1), 0)</f>
        <v>branch</v>
      </c>
      <c r="I10" t="str">
        <f ca="1">OFFSET('1_repeats'!$E$2, 4 * (Table3[[#This Row],[index]]- 1), 0)</f>
        <v>sgAB</v>
      </c>
      <c r="J1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WT_sgAB_R2_branch</v>
      </c>
      <c r="K10" t="str">
        <f ca="1">OFFSET('1_repeats'!$J$1, 4 * (Table3[[#This Row],[index]] - 1)  + ($K$1), 0)</f>
        <v>yjl221_WT_sgAB_R2_branch</v>
      </c>
      <c r="L10" cm="1">
        <f t="array" aca="1" ref="L10" ca="1">OFFSET('1_repeats'!$L$1, 4 * (Table3[[#This Row],[index]] - 1)  + INDIRECT(ADDRESS(1, COLUMN())), 0)</f>
        <v>9021462</v>
      </c>
      <c r="M10" t="str">
        <f ca="1">OFFSET('1_repeats'!$J$1, 4 * (Table3[[#This Row],[index]] - 1)  + ($M$1), 0)</f>
        <v>yjl222_WT_sgAB_R2_branch</v>
      </c>
      <c r="N10" cm="1">
        <f t="array" aca="1" ref="N10" ca="1">OFFSET('1_repeats'!$L$1, 4 * (Table3[[#This Row],[index]] - 1)  + INDIRECT(ADDRESS(1, COLUMN())), 0)</f>
        <v>9430938</v>
      </c>
      <c r="O10" t="str">
        <f ca="1">OFFSET('1_repeats'!$J$1, 4 * (Table3[[#This Row],[index]] - 1)  + ($O$1), 0)</f>
        <v>yjl223_WT_sgAB_R2_branch</v>
      </c>
      <c r="P10" cm="1">
        <f t="array" aca="1" ref="P10" ca="1">OFFSET('1_repeats'!$L$1, 4 * (Table3[[#This Row],[index]] - 1)  + INDIRECT(ADDRESS(1, COLUMN())), 0)</f>
        <v>9051278</v>
      </c>
      <c r="Q10" t="str">
        <f ca="1">OFFSET('1_repeats'!$J$1, 4 * (Table3[[#This Row],[index]] - 1)  + ($Q$1), 0)</f>
        <v>yjl224_WT_sgAB_R2_branch</v>
      </c>
      <c r="R10" cm="1">
        <f t="array" aca="1" ref="R10" ca="1">OFFSET('1_repeats'!$L$1, 4 * (Table3[[#This Row],[index]] - 1)  + INDIRECT(ADDRESS(1, COLUMN())), 0)</f>
        <v>9192054</v>
      </c>
      <c r="S10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libraries_2/yjl221_WT_sgAB_R2_branch.tsv libraries_2/yjl222_WT_sgAB_R2_branch.tsv libraries_2/yjl223_WT_sgAB_R2_branch.tsv libraries_2/yjl224_WT_sgAB_R2_branch.tsv --total_reads 9021462 9430938 9051278 9192054 -o libraries_3/WT_sgAB_R2_branch.tsv --quiet </v>
      </c>
    </row>
    <row r="11" spans="1:19" x14ac:dyDescent="0.25">
      <c r="A11" s="1">
        <v>9</v>
      </c>
      <c r="B11" t="str">
        <f ca="1">OFFSET('1_repeats'!$K$2, 4 * (Table3[[#This Row],[index]] - 1), 0)</f>
        <v>2DSB_R2_cmv.fa</v>
      </c>
      <c r="C11" t="str">
        <f ca="1">OFFSET('1_repeats'!$C$2, 4 * (Table3[[#This Row],[index]] - 1), 0)</f>
        <v>none</v>
      </c>
      <c r="D11" t="str">
        <f ca="1">OFFSET('1_repeats'!$D$2, 4 * (Table3[[#This Row],[index]] - 1), 0)</f>
        <v>2DSB</v>
      </c>
      <c r="E11">
        <f ca="1">OFFSET('1_repeats'!$H$2, 4 * (Table3[[#This Row],[index]] - 1), 0)</f>
        <v>46</v>
      </c>
      <c r="F11" t="str">
        <f ca="1">OFFSET('1_repeats'!$B$2, 4 * (Table3[[#This Row],[index]] - 1), 0)</f>
        <v>WT</v>
      </c>
      <c r="G11" t="str">
        <f ca="1">OFFSET('1_repeats'!$G$2, 4 * (Table3[[#This Row],[index]] - 1), 0)</f>
        <v>R2</v>
      </c>
      <c r="H11" t="str">
        <f ca="1">OFFSET('1_repeats'!$F$2, 4 * (A11 - 1), 0)</f>
        <v>cmv</v>
      </c>
      <c r="I11" t="str">
        <f ca="1">OFFSET('1_repeats'!$E$2, 4 * (Table3[[#This Row],[index]]- 1), 0)</f>
        <v>sgAB</v>
      </c>
      <c r="J1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WT_sgAB_R2_cmv</v>
      </c>
      <c r="K11" t="str">
        <f ca="1">OFFSET('1_repeats'!$J$1, 4 * (Table3[[#This Row],[index]] - 1)  + ($K$1), 0)</f>
        <v>yjl225_WT_sgAB_R2_cmv</v>
      </c>
      <c r="L11" cm="1">
        <f t="array" aca="1" ref="L11" ca="1">OFFSET('1_repeats'!$L$1, 4 * (Table3[[#This Row],[index]] - 1)  + INDIRECT(ADDRESS(1, COLUMN())), 0)</f>
        <v>7604379</v>
      </c>
      <c r="M11" t="str">
        <f ca="1">OFFSET('1_repeats'!$J$1, 4 * (Table3[[#This Row],[index]] - 1)  + ($M$1), 0)</f>
        <v>yjl226_WT_sgAB_R2_cmv</v>
      </c>
      <c r="N11" cm="1">
        <f t="array" aca="1" ref="N11" ca="1">OFFSET('1_repeats'!$L$1, 4 * (Table3[[#This Row],[index]] - 1)  + INDIRECT(ADDRESS(1, COLUMN())), 0)</f>
        <v>8885716</v>
      </c>
      <c r="O11" t="str">
        <f ca="1">OFFSET('1_repeats'!$J$1, 4 * (Table3[[#This Row],[index]] - 1)  + ($O$1), 0)</f>
        <v>yjl227_WT_sgAB_R2_cmv</v>
      </c>
      <c r="P11" cm="1">
        <f t="array" aca="1" ref="P11" ca="1">OFFSET('1_repeats'!$L$1, 4 * (Table3[[#This Row],[index]] - 1)  + INDIRECT(ADDRESS(1, COLUMN())), 0)</f>
        <v>8150455</v>
      </c>
      <c r="Q11" t="str">
        <f ca="1">OFFSET('1_repeats'!$J$1, 4 * (Table3[[#This Row],[index]] - 1)  + ($Q$1), 0)</f>
        <v>yjl228_WT_sgAB_R2_cmv</v>
      </c>
      <c r="R11" cm="1">
        <f t="array" aca="1" ref="R11" ca="1">OFFSET('1_repeats'!$L$1, 4 * (Table3[[#This Row],[index]] - 1)  + INDIRECT(ADDRESS(1, COLUMN())), 0)</f>
        <v>7694818</v>
      </c>
      <c r="S11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libraries_2/yjl225_WT_sgAB_R2_cmv.tsv libraries_2/yjl226_WT_sgAB_R2_cmv.tsv libraries_2/yjl227_WT_sgAB_R2_cmv.tsv libraries_2/yjl228_WT_sgAB_R2_cmv.tsv --total_reads 7604379 8885716 8150455 7694818 -o libraries_3/WT_sgAB_R2_cmv.tsv --quiet </v>
      </c>
    </row>
    <row r="12" spans="1:19" x14ac:dyDescent="0.25">
      <c r="A12" s="1">
        <v>10</v>
      </c>
      <c r="B12" t="str">
        <f ca="1">OFFSET('1_repeats'!$K$2, 4 * (Table3[[#This Row],[index]] - 1), 0)</f>
        <v>2DSB_R2_sense.fa</v>
      </c>
      <c r="C12" t="str">
        <f ca="1">OFFSET('1_repeats'!$C$2, 4 * (Table3[[#This Row],[index]] - 1), 0)</f>
        <v>none</v>
      </c>
      <c r="D12" t="str">
        <f ca="1">OFFSET('1_repeats'!$D$2, 4 * (Table3[[#This Row],[index]] - 1), 0)</f>
        <v>2DSB</v>
      </c>
      <c r="E12">
        <f ca="1">OFFSET('1_repeats'!$H$2, 4 * (Table3[[#This Row],[index]] - 1), 0)</f>
        <v>46</v>
      </c>
      <c r="F12" t="str">
        <f ca="1">OFFSET('1_repeats'!$B$2, 4 * (Table3[[#This Row],[index]] - 1), 0)</f>
        <v>KO</v>
      </c>
      <c r="G12" t="str">
        <f ca="1">OFFSET('1_repeats'!$G$2, 4 * (Table3[[#This Row],[index]] - 1), 0)</f>
        <v>R2</v>
      </c>
      <c r="H12" t="str">
        <f ca="1">OFFSET('1_repeats'!$F$2, 4 * (A12 - 1), 0)</f>
        <v>sense</v>
      </c>
      <c r="I12" t="str">
        <f ca="1">OFFSET('1_repeats'!$E$2, 4 * (Table3[[#This Row],[index]]- 1), 0)</f>
        <v>sgAB</v>
      </c>
      <c r="J1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KO_sgAB_R2_sense</v>
      </c>
      <c r="K12" t="str">
        <f ca="1">OFFSET('1_repeats'!$J$1, 4 * (Table3[[#This Row],[index]] - 1)  + ($K$1), 0)</f>
        <v>yjl229_KO_sgAB_R2_sense</v>
      </c>
      <c r="L12" cm="1">
        <f t="array" aca="1" ref="L12" ca="1">OFFSET('1_repeats'!$L$1, 4 * (Table3[[#This Row],[index]] - 1)  + INDIRECT(ADDRESS(1, COLUMN())), 0)</f>
        <v>11320509</v>
      </c>
      <c r="M12" t="str">
        <f ca="1">OFFSET('1_repeats'!$J$1, 4 * (Table3[[#This Row],[index]] - 1)  + ($M$1), 0)</f>
        <v>yjl230_KO_sgAB_R2_sense</v>
      </c>
      <c r="N12" cm="1">
        <f t="array" aca="1" ref="N12" ca="1">OFFSET('1_repeats'!$L$1, 4 * (Table3[[#This Row],[index]] - 1)  + INDIRECT(ADDRESS(1, COLUMN())), 0)</f>
        <v>12480734</v>
      </c>
      <c r="O12" t="str">
        <f ca="1">OFFSET('1_repeats'!$J$1, 4 * (Table3[[#This Row],[index]] - 1)  + ($O$1), 0)</f>
        <v>yjl231_KO_sgAB_R2_sense</v>
      </c>
      <c r="P12" cm="1">
        <f t="array" aca="1" ref="P12" ca="1">OFFSET('1_repeats'!$L$1, 4 * (Table3[[#This Row],[index]] - 1)  + INDIRECT(ADDRESS(1, COLUMN())), 0)</f>
        <v>12500966</v>
      </c>
      <c r="Q12" t="str">
        <f ca="1">OFFSET('1_repeats'!$J$1, 4 * (Table3[[#This Row],[index]] - 1)  + ($Q$1), 0)</f>
        <v>yjl232_KO_sgAB_R2_sense</v>
      </c>
      <c r="R12" cm="1">
        <f t="array" aca="1" ref="R12" ca="1">OFFSET('1_repeats'!$L$1, 4 * (Table3[[#This Row],[index]] - 1)  + INDIRECT(ADDRESS(1, COLUMN())), 0)</f>
        <v>12479012</v>
      </c>
      <c r="S12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libraries_2/yjl229_KO_sgAB_R2_sense.tsv libraries_2/yjl230_KO_sgAB_R2_sense.tsv libraries_2/yjl231_KO_sgAB_R2_sense.tsv libraries_2/yjl232_KO_sgAB_R2_sense.tsv --total_reads 11320509 12480734 12500966 12479012 -o libraries_3/KO_sgAB_R2_sense.tsv --quiet </v>
      </c>
    </row>
    <row r="13" spans="1:19" x14ac:dyDescent="0.25">
      <c r="A13" s="1">
        <v>11</v>
      </c>
      <c r="B13" t="str">
        <f ca="1">OFFSET('1_repeats'!$K$2, 4 * (Table3[[#This Row],[index]] - 1), 0)</f>
        <v>2DSB_R2_branch.fa</v>
      </c>
      <c r="C13" t="str">
        <f ca="1">OFFSET('1_repeats'!$C$2, 4 * (Table3[[#This Row],[index]] - 1), 0)</f>
        <v>none</v>
      </c>
      <c r="D13" t="str">
        <f ca="1">OFFSET('1_repeats'!$D$2, 4 * (Table3[[#This Row],[index]] - 1), 0)</f>
        <v>2DSB</v>
      </c>
      <c r="E13">
        <f ca="1">OFFSET('1_repeats'!$H$2, 4 * (Table3[[#This Row],[index]] - 1), 0)</f>
        <v>46</v>
      </c>
      <c r="F13" t="str">
        <f ca="1">OFFSET('1_repeats'!$B$2, 4 * (Table3[[#This Row],[index]] - 1), 0)</f>
        <v>KO</v>
      </c>
      <c r="G13" t="str">
        <f ca="1">OFFSET('1_repeats'!$G$2, 4 * (Table3[[#This Row],[index]] - 1), 0)</f>
        <v>R2</v>
      </c>
      <c r="H13" t="str">
        <f ca="1">OFFSET('1_repeats'!$F$2, 4 * (A13 - 1), 0)</f>
        <v>branch</v>
      </c>
      <c r="I13" t="str">
        <f ca="1">OFFSET('1_repeats'!$E$2, 4 * (Table3[[#This Row],[index]]- 1), 0)</f>
        <v>sgAB</v>
      </c>
      <c r="J1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KO_sgAB_R2_branch</v>
      </c>
      <c r="K13" t="str">
        <f ca="1">OFFSET('1_repeats'!$J$1, 4 * (Table3[[#This Row],[index]] - 1)  + ($K$1), 0)</f>
        <v>yjl233_KO_sgAB_R2_branch</v>
      </c>
      <c r="L13" cm="1">
        <f t="array" aca="1" ref="L13" ca="1">OFFSET('1_repeats'!$L$1, 4 * (Table3[[#This Row],[index]] - 1)  + INDIRECT(ADDRESS(1, COLUMN())), 0)</f>
        <v>13912975</v>
      </c>
      <c r="M13" t="str">
        <f ca="1">OFFSET('1_repeats'!$J$1, 4 * (Table3[[#This Row],[index]] - 1)  + ($M$1), 0)</f>
        <v>yjl234_KO_sgAB_R2_branch</v>
      </c>
      <c r="N13" cm="1">
        <f t="array" aca="1" ref="N13" ca="1">OFFSET('1_repeats'!$L$1, 4 * (Table3[[#This Row],[index]] - 1)  + INDIRECT(ADDRESS(1, COLUMN())), 0)</f>
        <v>15839537</v>
      </c>
      <c r="O13" t="str">
        <f ca="1">OFFSET('1_repeats'!$J$1, 4 * (Table3[[#This Row],[index]] - 1)  + ($O$1), 0)</f>
        <v>yjl235_KO_sgAB_R2_branch</v>
      </c>
      <c r="P13" cm="1">
        <f t="array" aca="1" ref="P13" ca="1">OFFSET('1_repeats'!$L$1, 4 * (Table3[[#This Row],[index]] - 1)  + INDIRECT(ADDRESS(1, COLUMN())), 0)</f>
        <v>13872702</v>
      </c>
      <c r="Q13" t="str">
        <f ca="1">OFFSET('1_repeats'!$J$1, 4 * (Table3[[#This Row],[index]] - 1)  + ($Q$1), 0)</f>
        <v>yjl236_KO_sgAB_R2_branch</v>
      </c>
      <c r="R13" cm="1">
        <f t="array" aca="1" ref="R13" ca="1">OFFSET('1_repeats'!$L$1, 4 * (Table3[[#This Row],[index]] - 1)  + INDIRECT(ADDRESS(1, COLUMN())), 0)</f>
        <v>13493608</v>
      </c>
      <c r="S13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libraries_2/yjl233_KO_sgAB_R2_branch.tsv libraries_2/yjl234_KO_sgAB_R2_branch.tsv libraries_2/yjl235_KO_sgAB_R2_branch.tsv libraries_2/yjl236_KO_sgAB_R2_branch.tsv --total_reads 13912975 15839537 13872702 13493608 -o libraries_3/KO_sgAB_R2_branch.tsv --quiet </v>
      </c>
    </row>
    <row r="14" spans="1:19" x14ac:dyDescent="0.25">
      <c r="A14" s="1">
        <v>12</v>
      </c>
      <c r="B14" t="str">
        <f ca="1">OFFSET('1_repeats'!$K$2, 4 * (Table3[[#This Row],[index]] - 1), 0)</f>
        <v>2DSB_R2_cmv.fa</v>
      </c>
      <c r="C14" t="str">
        <f ca="1">OFFSET('1_repeats'!$C$2, 4 * (Table3[[#This Row],[index]] - 1), 0)</f>
        <v>none</v>
      </c>
      <c r="D14" t="str">
        <f ca="1">OFFSET('1_repeats'!$D$2, 4 * (Table3[[#This Row],[index]] - 1), 0)</f>
        <v>2DSB</v>
      </c>
      <c r="E14">
        <f ca="1">OFFSET('1_repeats'!$H$2, 4 * (Table3[[#This Row],[index]] - 1), 0)</f>
        <v>46</v>
      </c>
      <c r="F14" t="str">
        <f ca="1">OFFSET('1_repeats'!$B$2, 4 * (Table3[[#This Row],[index]] - 1), 0)</f>
        <v>KO</v>
      </c>
      <c r="G14" t="str">
        <f ca="1">OFFSET('1_repeats'!$G$2, 4 * (Table3[[#This Row],[index]] - 1), 0)</f>
        <v>R2</v>
      </c>
      <c r="H14" t="str">
        <f ca="1">OFFSET('1_repeats'!$F$2, 4 * (A14 - 1), 0)</f>
        <v>cmv</v>
      </c>
      <c r="I14" t="str">
        <f ca="1">OFFSET('1_repeats'!$E$2, 4 * (Table3[[#This Row],[index]]- 1), 0)</f>
        <v>sgAB</v>
      </c>
      <c r="J1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KO_sgAB_R2_cmv</v>
      </c>
      <c r="K14" t="str">
        <f ca="1">OFFSET('1_repeats'!$J$1, 4 * (Table3[[#This Row],[index]] - 1)  + ($K$1), 0)</f>
        <v>yjl237_KO_sgAB_R2_cmv</v>
      </c>
      <c r="L14" cm="1">
        <f t="array" aca="1" ref="L14" ca="1">OFFSET('1_repeats'!$L$1, 4 * (Table3[[#This Row],[index]] - 1)  + INDIRECT(ADDRESS(1, COLUMN())), 0)</f>
        <v>11307677</v>
      </c>
      <c r="M14" t="str">
        <f ca="1">OFFSET('1_repeats'!$J$1, 4 * (Table3[[#This Row],[index]] - 1)  + ($M$1), 0)</f>
        <v>yjl238_KO_sgAB_R2_cmv</v>
      </c>
      <c r="N14" cm="1">
        <f t="array" aca="1" ref="N14" ca="1">OFFSET('1_repeats'!$L$1, 4 * (Table3[[#This Row],[index]] - 1)  + INDIRECT(ADDRESS(1, COLUMN())), 0)</f>
        <v>11757615</v>
      </c>
      <c r="O14" t="str">
        <f ca="1">OFFSET('1_repeats'!$J$1, 4 * (Table3[[#This Row],[index]] - 1)  + ($O$1), 0)</f>
        <v>yjl239_KO_sgAB_R2_cmv</v>
      </c>
      <c r="P14" cm="1">
        <f t="array" aca="1" ref="P14" ca="1">OFFSET('1_repeats'!$L$1, 4 * (Table3[[#This Row],[index]] - 1)  + INDIRECT(ADDRESS(1, COLUMN())), 0)</f>
        <v>10272339</v>
      </c>
      <c r="Q14" t="str">
        <f ca="1">OFFSET('1_repeats'!$J$1, 4 * (Table3[[#This Row],[index]] - 1)  + ($Q$1), 0)</f>
        <v>yjl240_KO_sgAB_R2_cmv</v>
      </c>
      <c r="R14" cm="1">
        <f t="array" aca="1" ref="R14" ca="1">OFFSET('1_repeats'!$L$1, 4 * (Table3[[#This Row],[index]] - 1)  + INDIRECT(ADDRESS(1, COLUMN())), 0)</f>
        <v>9412394</v>
      </c>
      <c r="S14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libraries_2/yjl237_KO_sgAB_R2_cmv.tsv libraries_2/yjl238_KO_sgAB_R2_cmv.tsv libraries_2/yjl239_KO_sgAB_R2_cmv.tsv libraries_2/yjl240_KO_sgAB_R2_cmv.tsv --total_reads 11307677 11757615 10272339 9412394 -o libraries_3/KO_sgAB_R2_cmv.tsv --quiet </v>
      </c>
    </row>
    <row r="15" spans="1:19" x14ac:dyDescent="0.25">
      <c r="A15" s="1">
        <v>13</v>
      </c>
      <c r="B15" t="str">
        <f ca="1">OFFSET('1_repeats'!$K$2, 4 * (Table3[[#This Row],[index]] - 1), 0)</f>
        <v>1DSB_R1_sense.fa</v>
      </c>
      <c r="C15" t="str">
        <f ca="1">OFFSET('1_repeats'!$C$2, 4 * (Table3[[#This Row],[index]] - 1), 0)</f>
        <v>none</v>
      </c>
      <c r="D15" t="str">
        <f ca="1">OFFSET('1_repeats'!$D$2, 4 * (Table3[[#This Row],[index]] - 1), 0)</f>
        <v>1DSB</v>
      </c>
      <c r="E15">
        <f ca="1">OFFSET('1_repeats'!$H$2, 4 * (Table3[[#This Row],[index]] - 1), 0)</f>
        <v>67</v>
      </c>
      <c r="F15" t="str">
        <f ca="1">OFFSET('1_repeats'!$B$2, 4 * (Table3[[#This Row],[index]] - 1), 0)</f>
        <v>WT</v>
      </c>
      <c r="G15" t="str">
        <f ca="1">OFFSET('1_repeats'!$G$2, 4 * (Table3[[#This Row],[index]] - 1), 0)</f>
        <v>R1</v>
      </c>
      <c r="H15" t="str">
        <f ca="1">OFFSET('1_repeats'!$F$2, 4 * (A15 - 1), 0)</f>
        <v>sense</v>
      </c>
      <c r="I15" t="str">
        <f ca="1">OFFSET('1_repeats'!$E$2, 4 * (Table3[[#This Row],[index]]- 1), 0)</f>
        <v>sgA</v>
      </c>
      <c r="J1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WT_sgA_R1_sense</v>
      </c>
      <c r="K15" t="str">
        <f ca="1">OFFSET('1_repeats'!$J$1, 4 * (Table3[[#This Row],[index]] - 1)  + ($K$1), 0)</f>
        <v>yjl255_WT_sgA_R1_sense</v>
      </c>
      <c r="L15" cm="1">
        <f t="array" aca="1" ref="L15" ca="1">OFFSET('1_repeats'!$L$1, 4 * (Table3[[#This Row],[index]] - 1)  + INDIRECT(ADDRESS(1, COLUMN())), 0)</f>
        <v>7579965</v>
      </c>
      <c r="M15" t="str">
        <f ca="1">OFFSET('1_repeats'!$J$1, 4 * (Table3[[#This Row],[index]] - 1)  + ($M$1), 0)</f>
        <v>yjl256_WT_sgA_R1_sense</v>
      </c>
      <c r="N15" cm="1">
        <f t="array" aca="1" ref="N15" ca="1">OFFSET('1_repeats'!$L$1, 4 * (Table3[[#This Row],[index]] - 1)  + INDIRECT(ADDRESS(1, COLUMN())), 0)</f>
        <v>7982725</v>
      </c>
      <c r="O15" t="str">
        <f ca="1">OFFSET('1_repeats'!$J$1, 4 * (Table3[[#This Row],[index]] - 1)  + ($O$1), 0)</f>
        <v>yjl257_WT_sgA_R1_sense</v>
      </c>
      <c r="P15" cm="1">
        <f t="array" aca="1" ref="P15" ca="1">OFFSET('1_repeats'!$L$1, 4 * (Table3[[#This Row],[index]] - 1)  + INDIRECT(ADDRESS(1, COLUMN())), 0)</f>
        <v>7854740</v>
      </c>
      <c r="Q15" t="str">
        <f ca="1">OFFSET('1_repeats'!$J$1, 4 * (Table3[[#This Row],[index]] - 1)  + ($Q$1), 0)</f>
        <v>yjl258_WT_sgA_R1_sense</v>
      </c>
      <c r="R15" cm="1">
        <f t="array" aca="1" ref="R15" ca="1">OFFSET('1_repeats'!$L$1, 4 * (Table3[[#This Row],[index]] - 1)  + INDIRECT(ADDRESS(1, COLUMN())), 0)</f>
        <v>7534924</v>
      </c>
      <c r="S15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6" spans="1:19" x14ac:dyDescent="0.25">
      <c r="A16" s="1">
        <v>14</v>
      </c>
      <c r="B16" t="str">
        <f ca="1">OFFSET('1_repeats'!$K$2, 4 * (Table3[[#This Row],[index]] - 1), 0)</f>
        <v>1DSB_R1_branch.fa</v>
      </c>
      <c r="C16" t="str">
        <f ca="1">OFFSET('1_repeats'!$C$2, 4 * (Table3[[#This Row],[index]] - 1), 0)</f>
        <v>none</v>
      </c>
      <c r="D16" t="str">
        <f ca="1">OFFSET('1_repeats'!$D$2, 4 * (Table3[[#This Row],[index]] - 1), 0)</f>
        <v>1DSB</v>
      </c>
      <c r="E16">
        <f ca="1">OFFSET('1_repeats'!$H$2, 4 * (Table3[[#This Row],[index]] - 1), 0)</f>
        <v>67</v>
      </c>
      <c r="F16" t="str">
        <f ca="1">OFFSET('1_repeats'!$B$2, 4 * (Table3[[#This Row],[index]] - 1), 0)</f>
        <v>WT</v>
      </c>
      <c r="G16" t="str">
        <f ca="1">OFFSET('1_repeats'!$G$2, 4 * (Table3[[#This Row],[index]] - 1), 0)</f>
        <v>R1</v>
      </c>
      <c r="H16" t="str">
        <f ca="1">OFFSET('1_repeats'!$F$2, 4 * (A16 - 1), 0)</f>
        <v>branch</v>
      </c>
      <c r="I16" t="str">
        <f ca="1">OFFSET('1_repeats'!$E$2, 4 * (Table3[[#This Row],[index]]- 1), 0)</f>
        <v>sgA</v>
      </c>
      <c r="J1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WT_sgA_R1_branch</v>
      </c>
      <c r="K16" t="str">
        <f ca="1">OFFSET('1_repeats'!$J$1, 4 * (Table3[[#This Row],[index]] - 1)  + ($K$1), 0)</f>
        <v>yjl259_WT_sgA_R1_branch</v>
      </c>
      <c r="L16" cm="1">
        <f t="array" aca="1" ref="L16" ca="1">OFFSET('1_repeats'!$L$1, 4 * (Table3[[#This Row],[index]] - 1)  + INDIRECT(ADDRESS(1, COLUMN())), 0)</f>
        <v>8808358</v>
      </c>
      <c r="M16" t="str">
        <f ca="1">OFFSET('1_repeats'!$J$1, 4 * (Table3[[#This Row],[index]] - 1)  + ($M$1), 0)</f>
        <v>yjl260_WT_sgA_R1_branch</v>
      </c>
      <c r="N16" cm="1">
        <f t="array" aca="1" ref="N16" ca="1">OFFSET('1_repeats'!$L$1, 4 * (Table3[[#This Row],[index]] - 1)  + INDIRECT(ADDRESS(1, COLUMN())), 0)</f>
        <v>9297647</v>
      </c>
      <c r="O16" t="str">
        <f ca="1">OFFSET('1_repeats'!$J$1, 4 * (Table3[[#This Row],[index]] - 1)  + ($O$1), 0)</f>
        <v>yjl261_WT_sgA_R1_branch</v>
      </c>
      <c r="P16" cm="1">
        <f t="array" aca="1" ref="P16" ca="1">OFFSET('1_repeats'!$L$1, 4 * (Table3[[#This Row],[index]] - 1)  + INDIRECT(ADDRESS(1, COLUMN())), 0)</f>
        <v>9399483</v>
      </c>
      <c r="Q16" t="str">
        <f ca="1">OFFSET('1_repeats'!$J$1, 4 * (Table3[[#This Row],[index]] - 1)  + ($Q$1), 0)</f>
        <v>yjl262_WT_sgA_R1_branch</v>
      </c>
      <c r="R16" cm="1">
        <f t="array" aca="1" ref="R16" ca="1">OFFSET('1_repeats'!$L$1, 4 * (Table3[[#This Row],[index]] - 1)  + INDIRECT(ADDRESS(1, COLUMN())), 0)</f>
        <v>8799841</v>
      </c>
      <c r="S16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7" spans="1:19" x14ac:dyDescent="0.25">
      <c r="A17" s="1">
        <v>15</v>
      </c>
      <c r="B17" t="str">
        <f ca="1">OFFSET('1_repeats'!$K$2, 4 * (Table3[[#This Row],[index]] - 1), 0)</f>
        <v>1DSB_R1_cmv.fa</v>
      </c>
      <c r="C17" t="str">
        <f ca="1">OFFSET('1_repeats'!$C$2, 4 * (Table3[[#This Row],[index]] - 1), 0)</f>
        <v>none</v>
      </c>
      <c r="D17" t="str">
        <f ca="1">OFFSET('1_repeats'!$D$2, 4 * (Table3[[#This Row],[index]] - 1), 0)</f>
        <v>1DSB</v>
      </c>
      <c r="E17">
        <f ca="1">OFFSET('1_repeats'!$H$2, 4 * (Table3[[#This Row],[index]] - 1), 0)</f>
        <v>67</v>
      </c>
      <c r="F17" t="str">
        <f ca="1">OFFSET('1_repeats'!$B$2, 4 * (Table3[[#This Row],[index]] - 1), 0)</f>
        <v>WT</v>
      </c>
      <c r="G17" t="str">
        <f ca="1">OFFSET('1_repeats'!$G$2, 4 * (Table3[[#This Row],[index]] - 1), 0)</f>
        <v>R1</v>
      </c>
      <c r="H17" t="str">
        <f ca="1">OFFSET('1_repeats'!$F$2, 4 * (A17 - 1), 0)</f>
        <v>cmv</v>
      </c>
      <c r="I17" t="str">
        <f ca="1">OFFSET('1_repeats'!$E$2, 4 * (Table3[[#This Row],[index]]- 1), 0)</f>
        <v>sgA</v>
      </c>
      <c r="J1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WT_sgA_R1_cmv</v>
      </c>
      <c r="K17" t="str">
        <f ca="1">OFFSET('1_repeats'!$J$1, 4 * (Table3[[#This Row],[index]] - 1)  + ($K$1), 0)</f>
        <v>yjl263_WT_sgA_R1_cmv</v>
      </c>
      <c r="L17" cm="1">
        <f t="array" aca="1" ref="L17" ca="1">OFFSET('1_repeats'!$L$1, 4 * (Table3[[#This Row],[index]] - 1)  + INDIRECT(ADDRESS(1, COLUMN())), 0)</f>
        <v>8171224</v>
      </c>
      <c r="M17" t="str">
        <f ca="1">OFFSET('1_repeats'!$J$1, 4 * (Table3[[#This Row],[index]] - 1)  + ($M$1), 0)</f>
        <v>yjl264_WT_sgA_R1_cmv</v>
      </c>
      <c r="N17" cm="1">
        <f t="array" aca="1" ref="N17" ca="1">OFFSET('1_repeats'!$L$1, 4 * (Table3[[#This Row],[index]] - 1)  + INDIRECT(ADDRESS(1, COLUMN())), 0)</f>
        <v>8180897</v>
      </c>
      <c r="O17" t="str">
        <f ca="1">OFFSET('1_repeats'!$J$1, 4 * (Table3[[#This Row],[index]] - 1)  + ($O$1), 0)</f>
        <v>yjl265_WT_sgA_R1_cmv</v>
      </c>
      <c r="P17" cm="1">
        <f t="array" aca="1" ref="P17" ca="1">OFFSET('1_repeats'!$L$1, 4 * (Table3[[#This Row],[index]] - 1)  + INDIRECT(ADDRESS(1, COLUMN())), 0)</f>
        <v>8314116</v>
      </c>
      <c r="Q17" t="str">
        <f ca="1">OFFSET('1_repeats'!$J$1, 4 * (Table3[[#This Row],[index]] - 1)  + ($Q$1), 0)</f>
        <v>yjl266_WT_sgA_R1_cmv</v>
      </c>
      <c r="R17" cm="1">
        <f t="array" aca="1" ref="R17" ca="1">OFFSET('1_repeats'!$L$1, 4 * (Table3[[#This Row],[index]] - 1)  + INDIRECT(ADDRESS(1, COLUMN())), 0)</f>
        <v>8096639</v>
      </c>
      <c r="S17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libraries_2/yjl263_WT_sgA_R1_cmv.tsv libraries_2/yjl264_WT_sgA_R1_cmv.tsv libraries_2/yjl265_WT_sgA_R1_cmv.tsv libraries_2/yjl266_WT_sgA_R1_cmv.tsv --total_reads 8171224 8180897 8314116 8096639 -o libraries_3/WT_sgA_R1_cmv.tsv --quiet </v>
      </c>
    </row>
    <row r="18" spans="1:19" x14ac:dyDescent="0.25">
      <c r="A18" s="1">
        <v>16</v>
      </c>
      <c r="B18" t="str">
        <f ca="1">OFFSET('1_repeats'!$K$2, 4 * (Table3[[#This Row],[index]] - 1), 0)</f>
        <v>1DSB_R2_sense.fa</v>
      </c>
      <c r="C18" t="str">
        <f ca="1">OFFSET('1_repeats'!$C$2, 4 * (Table3[[#This Row],[index]] - 1), 0)</f>
        <v>none</v>
      </c>
      <c r="D18" t="str">
        <f ca="1">OFFSET('1_repeats'!$D$2, 4 * (Table3[[#This Row],[index]] - 1), 0)</f>
        <v>1DSB</v>
      </c>
      <c r="E18">
        <f ca="1">OFFSET('1_repeats'!$H$2, 4 * (Table3[[#This Row],[index]] - 1), 0)</f>
        <v>46</v>
      </c>
      <c r="F18" t="str">
        <f ca="1">OFFSET('1_repeats'!$B$2, 4 * (Table3[[#This Row],[index]] - 1), 0)</f>
        <v>WT</v>
      </c>
      <c r="G18" t="str">
        <f ca="1">OFFSET('1_repeats'!$G$2, 4 * (Table3[[#This Row],[index]] - 1), 0)</f>
        <v>R2</v>
      </c>
      <c r="H18" t="str">
        <f ca="1">OFFSET('1_repeats'!$F$2, 4 * (A18 - 1), 0)</f>
        <v>sense</v>
      </c>
      <c r="I18" t="str">
        <f ca="1">OFFSET('1_repeats'!$E$2, 4 * (Table3[[#This Row],[index]]- 1), 0)</f>
        <v>sgB</v>
      </c>
      <c r="J1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WT_sgB_R2_sense</v>
      </c>
      <c r="K18" t="str">
        <f ca="1">OFFSET('1_repeats'!$J$1, 4 * (Table3[[#This Row],[index]] - 1)  + ($K$1), 0)</f>
        <v>yjl267_WT_sgB_R2_sense</v>
      </c>
      <c r="L18" cm="1">
        <f t="array" aca="1" ref="L18" ca="1">OFFSET('1_repeats'!$L$1, 4 * (Table3[[#This Row],[index]] - 1)  + INDIRECT(ADDRESS(1, COLUMN())), 0)</f>
        <v>7439535</v>
      </c>
      <c r="M18" t="str">
        <f ca="1">OFFSET('1_repeats'!$J$1, 4 * (Table3[[#This Row],[index]] - 1)  + ($M$1), 0)</f>
        <v>yjl268_WT_sgB_R2_sense</v>
      </c>
      <c r="N18" cm="1">
        <f t="array" aca="1" ref="N18" ca="1">OFFSET('1_repeats'!$L$1, 4 * (Table3[[#This Row],[index]] - 1)  + INDIRECT(ADDRESS(1, COLUMN())), 0)</f>
        <v>6937078</v>
      </c>
      <c r="O18" t="str">
        <f ca="1">OFFSET('1_repeats'!$J$1, 4 * (Table3[[#This Row],[index]] - 1)  + ($O$1), 0)</f>
        <v>yjl269_WT_sgB_R2_sense</v>
      </c>
      <c r="P18" cm="1">
        <f t="array" aca="1" ref="P18" ca="1">OFFSET('1_repeats'!$L$1, 4 * (Table3[[#This Row],[index]] - 1)  + INDIRECT(ADDRESS(1, COLUMN())), 0)</f>
        <v>8644152</v>
      </c>
      <c r="Q18" t="str">
        <f ca="1">OFFSET('1_repeats'!$J$1, 4 * (Table3[[#This Row],[index]] - 1)  + ($Q$1), 0)</f>
        <v>yjl270_WT_sgB_R2_sense</v>
      </c>
      <c r="R18" cm="1">
        <f t="array" aca="1" ref="R18" ca="1">OFFSET('1_repeats'!$L$1, 4 * (Table3[[#This Row],[index]] - 1)  + INDIRECT(ADDRESS(1, COLUMN())), 0)</f>
        <v>7626765</v>
      </c>
      <c r="S18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libraries_2/yjl267_WT_sgB_R2_sense.tsv libraries_2/yjl268_WT_sgB_R2_sense.tsv libraries_2/yjl269_WT_sgB_R2_sense.tsv libraries_2/yjl270_WT_sgB_R2_sense.tsv --total_reads 7439535 6937078 8644152 7626765 -o libraries_3/WT_sgB_R2_sense.tsv --quiet </v>
      </c>
    </row>
    <row r="19" spans="1:19" x14ac:dyDescent="0.25">
      <c r="A19" s="1">
        <v>17</v>
      </c>
      <c r="B19" t="str">
        <f ca="1">OFFSET('1_repeats'!$K$2, 4 * (Table3[[#This Row],[index]] - 1), 0)</f>
        <v>1DSB_R2_branch.fa</v>
      </c>
      <c r="C19" t="str">
        <f ca="1">OFFSET('1_repeats'!$C$2, 4 * (Table3[[#This Row],[index]] - 1), 0)</f>
        <v>none</v>
      </c>
      <c r="D19" t="str">
        <f ca="1">OFFSET('1_repeats'!$D$2, 4 * (Table3[[#This Row],[index]] - 1), 0)</f>
        <v>1DSB</v>
      </c>
      <c r="E19">
        <f ca="1">OFFSET('1_repeats'!$H$2, 4 * (Table3[[#This Row],[index]] - 1), 0)</f>
        <v>46</v>
      </c>
      <c r="F19" t="str">
        <f ca="1">OFFSET('1_repeats'!$B$2, 4 * (Table3[[#This Row],[index]] - 1), 0)</f>
        <v>WT</v>
      </c>
      <c r="G19" t="str">
        <f ca="1">OFFSET('1_repeats'!$G$2, 4 * (Table3[[#This Row],[index]] - 1), 0)</f>
        <v>R2</v>
      </c>
      <c r="H19" t="str">
        <f ca="1">OFFSET('1_repeats'!$F$2, 4 * (A19 - 1), 0)</f>
        <v>branch</v>
      </c>
      <c r="I19" t="str">
        <f ca="1">OFFSET('1_repeats'!$E$2, 4 * (Table3[[#This Row],[index]]- 1), 0)</f>
        <v>sgB</v>
      </c>
      <c r="J1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WT_sgB_R2_branch</v>
      </c>
      <c r="K19" t="str">
        <f ca="1">OFFSET('1_repeats'!$J$1, 4 * (Table3[[#This Row],[index]] - 1)  + ($K$1), 0)</f>
        <v>yjl271_WT_sgB_R2_branch</v>
      </c>
      <c r="L19" cm="1">
        <f t="array" aca="1" ref="L19" ca="1">OFFSET('1_repeats'!$L$1, 4 * (Table3[[#This Row],[index]] - 1)  + INDIRECT(ADDRESS(1, COLUMN())), 0)</f>
        <v>9677088</v>
      </c>
      <c r="M19" t="str">
        <f ca="1">OFFSET('1_repeats'!$J$1, 4 * (Table3[[#This Row],[index]] - 1)  + ($M$1), 0)</f>
        <v>yjl272_WT_sgB_R2_branch</v>
      </c>
      <c r="N19" cm="1">
        <f t="array" aca="1" ref="N19" ca="1">OFFSET('1_repeats'!$L$1, 4 * (Table3[[#This Row],[index]] - 1)  + INDIRECT(ADDRESS(1, COLUMN())), 0)</f>
        <v>10357247</v>
      </c>
      <c r="O19" t="str">
        <f ca="1">OFFSET('1_repeats'!$J$1, 4 * (Table3[[#This Row],[index]] - 1)  + ($O$1), 0)</f>
        <v>yjl273_WT_sgB_R2_branch</v>
      </c>
      <c r="P19" cm="1">
        <f t="array" aca="1" ref="P19" ca="1">OFFSET('1_repeats'!$L$1, 4 * (Table3[[#This Row],[index]] - 1)  + INDIRECT(ADDRESS(1, COLUMN())), 0)</f>
        <v>10347003</v>
      </c>
      <c r="Q19" t="str">
        <f ca="1">OFFSET('1_repeats'!$J$1, 4 * (Table3[[#This Row],[index]] - 1)  + ($Q$1), 0)</f>
        <v>yjl274_WT_sgB_R2_branch</v>
      </c>
      <c r="R19" cm="1">
        <f t="array" aca="1" ref="R19" ca="1">OFFSET('1_repeats'!$L$1, 4 * (Table3[[#This Row],[index]] - 1)  + INDIRECT(ADDRESS(1, COLUMN())), 0)</f>
        <v>9780215</v>
      </c>
      <c r="S19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libraries_2/yjl271_WT_sgB_R2_branch.tsv libraries_2/yjl272_WT_sgB_R2_branch.tsv libraries_2/yjl273_WT_sgB_R2_branch.tsv libraries_2/yjl274_WT_sgB_R2_branch.tsv --total_reads 9677088 10357247 10347003 9780215 -o libraries_3/WT_sgB_R2_branch.tsv --quiet </v>
      </c>
    </row>
    <row r="20" spans="1:19" x14ac:dyDescent="0.25">
      <c r="A20" s="1">
        <v>18</v>
      </c>
      <c r="B20" t="str">
        <f ca="1">OFFSET('1_repeats'!$K$2, 4 * (Table3[[#This Row],[index]] - 1), 0)</f>
        <v>1DSB_R2_cmv.fa</v>
      </c>
      <c r="C20" t="str">
        <f ca="1">OFFSET('1_repeats'!$C$2, 4 * (Table3[[#This Row],[index]] - 1), 0)</f>
        <v>none</v>
      </c>
      <c r="D20" t="str">
        <f ca="1">OFFSET('1_repeats'!$D$2, 4 * (Table3[[#This Row],[index]] - 1), 0)</f>
        <v>1DSB</v>
      </c>
      <c r="E20">
        <f ca="1">OFFSET('1_repeats'!$H$2, 4 * (Table3[[#This Row],[index]] - 1), 0)</f>
        <v>46</v>
      </c>
      <c r="F20" t="str">
        <f ca="1">OFFSET('1_repeats'!$B$2, 4 * (Table3[[#This Row],[index]] - 1), 0)</f>
        <v>WT</v>
      </c>
      <c r="G20" t="str">
        <f ca="1">OFFSET('1_repeats'!$G$2, 4 * (Table3[[#This Row],[index]] - 1), 0)</f>
        <v>R2</v>
      </c>
      <c r="H20" t="str">
        <f ca="1">OFFSET('1_repeats'!$F$2, 4 * (A20 - 1), 0)</f>
        <v>cmv</v>
      </c>
      <c r="I20" t="str">
        <f ca="1">OFFSET('1_repeats'!$E$2, 4 * (Table3[[#This Row],[index]]- 1), 0)</f>
        <v>sgB</v>
      </c>
      <c r="J2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WT_sgB_R2_cmv</v>
      </c>
      <c r="K20" t="str">
        <f ca="1">OFFSET('1_repeats'!$J$1, 4 * (Table3[[#This Row],[index]] - 1)  + ($K$1), 0)</f>
        <v>yjl275_WT_sgB_R2_cmv</v>
      </c>
      <c r="L20" cm="1">
        <f t="array" aca="1" ref="L20" ca="1">OFFSET('1_repeats'!$L$1, 4 * (Table3[[#This Row],[index]] - 1)  + INDIRECT(ADDRESS(1, COLUMN())), 0)</f>
        <v>7530830</v>
      </c>
      <c r="M20" t="str">
        <f ca="1">OFFSET('1_repeats'!$J$1, 4 * (Table3[[#This Row],[index]] - 1)  + ($M$1), 0)</f>
        <v>yjl276_WT_sgB_R2_cmv</v>
      </c>
      <c r="N20" cm="1">
        <f t="array" aca="1" ref="N20" ca="1">OFFSET('1_repeats'!$L$1, 4 * (Table3[[#This Row],[index]] - 1)  + INDIRECT(ADDRESS(1, COLUMN())), 0)</f>
        <v>7081053</v>
      </c>
      <c r="O20" t="str">
        <f ca="1">OFFSET('1_repeats'!$J$1, 4 * (Table3[[#This Row],[index]] - 1)  + ($O$1), 0)</f>
        <v>yjl277_WT_sgB_R2_cmv</v>
      </c>
      <c r="P20" cm="1">
        <f t="array" aca="1" ref="P20" ca="1">OFFSET('1_repeats'!$L$1, 4 * (Table3[[#This Row],[index]] - 1)  + INDIRECT(ADDRESS(1, COLUMN())), 0)</f>
        <v>7065585</v>
      </c>
      <c r="Q20" t="str">
        <f ca="1">OFFSET('1_repeats'!$J$1, 4 * (Table3[[#This Row],[index]] - 1)  + ($Q$1), 0)</f>
        <v>yjl278_WT_sgB_R2_cmv</v>
      </c>
      <c r="R20" cm="1">
        <f t="array" aca="1" ref="R20" ca="1">OFFSET('1_repeats'!$L$1, 4 * (Table3[[#This Row],[index]] - 1)  + INDIRECT(ADDRESS(1, COLUMN())), 0)</f>
        <v>7319545</v>
      </c>
      <c r="S20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libraries_2/yjl275_WT_sgB_R2_cmv.tsv libraries_2/yjl276_WT_sgB_R2_cmv.tsv libraries_2/yjl277_WT_sgB_R2_cmv.tsv libraries_2/yjl278_WT_sgB_R2_cmv.tsv --total_reads 7530830 7081053 7065585 7319545 -o libraries_3/WT_sgB_R2_cmv.tsv --quiet </v>
      </c>
    </row>
    <row r="21" spans="1:19" x14ac:dyDescent="0.25">
      <c r="A21" s="1">
        <v>19</v>
      </c>
      <c r="B21" t="str">
        <f ca="1">OFFSET('1_repeats'!$K$2, 4 * (Table3[[#This Row],[index]] - 1), 0)</f>
        <v>1DSB_R1_sense.fa</v>
      </c>
      <c r="C21" t="str">
        <f ca="1">OFFSET('1_repeats'!$C$2, 4 * (Table3[[#This Row],[index]] - 1), 0)</f>
        <v>none</v>
      </c>
      <c r="D21" t="str">
        <f ca="1">OFFSET('1_repeats'!$D$2, 4 * (Table3[[#This Row],[index]] - 1), 0)</f>
        <v>1DSB</v>
      </c>
      <c r="E21">
        <f ca="1">OFFSET('1_repeats'!$H$2, 4 * (Table3[[#This Row],[index]] - 1), 0)</f>
        <v>67</v>
      </c>
      <c r="F21" t="str">
        <f ca="1">OFFSET('1_repeats'!$B$2, 4 * (Table3[[#This Row],[index]] - 1), 0)</f>
        <v>KO</v>
      </c>
      <c r="G21" t="str">
        <f ca="1">OFFSET('1_repeats'!$G$2, 4 * (Table3[[#This Row],[index]] - 1), 0)</f>
        <v>R1</v>
      </c>
      <c r="H21" t="str">
        <f ca="1">OFFSET('1_repeats'!$F$2, 4 * (A21 - 1), 0)</f>
        <v>sense</v>
      </c>
      <c r="I21" t="str">
        <f ca="1">OFFSET('1_repeats'!$E$2, 4 * (Table3[[#This Row],[index]]- 1), 0)</f>
        <v>sgA</v>
      </c>
      <c r="J2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KO_sgA_R1_sense</v>
      </c>
      <c r="K21" t="str">
        <f ca="1">OFFSET('1_repeats'!$J$1, 4 * (Table3[[#This Row],[index]] - 1)  + ($K$1), 0)</f>
        <v>yjl292_KO_sgA_R1_sense</v>
      </c>
      <c r="L21" cm="1">
        <f t="array" aca="1" ref="L21" ca="1">OFFSET('1_repeats'!$L$1, 4 * (Table3[[#This Row],[index]] - 1)  + INDIRECT(ADDRESS(1, COLUMN())), 0)</f>
        <v>8597510</v>
      </c>
      <c r="M21" t="str">
        <f ca="1">OFFSET('1_repeats'!$J$1, 4 * (Table3[[#This Row],[index]] - 1)  + ($M$1), 0)</f>
        <v>yjl293_KO_sgA_R1_sense</v>
      </c>
      <c r="N21" cm="1">
        <f t="array" aca="1" ref="N21" ca="1">OFFSET('1_repeats'!$L$1, 4 * (Table3[[#This Row],[index]] - 1)  + INDIRECT(ADDRESS(1, COLUMN())), 0)</f>
        <v>10116623</v>
      </c>
      <c r="O21" t="str">
        <f ca="1">OFFSET('1_repeats'!$J$1, 4 * (Table3[[#This Row],[index]] - 1)  + ($O$1), 0)</f>
        <v>yjl294_KO_sgA_R1_sense</v>
      </c>
      <c r="P21" cm="1">
        <f t="array" aca="1" ref="P21" ca="1">OFFSET('1_repeats'!$L$1, 4 * (Table3[[#This Row],[index]] - 1)  + INDIRECT(ADDRESS(1, COLUMN())), 0)</f>
        <v>8703707</v>
      </c>
      <c r="Q21" t="str">
        <f ca="1">OFFSET('1_repeats'!$J$1, 4 * (Table3[[#This Row],[index]] - 1)  + ($Q$1), 0)</f>
        <v>yjl295_KO_sgA_R1_sense</v>
      </c>
      <c r="R21" cm="1">
        <f t="array" aca="1" ref="R21" ca="1">OFFSET('1_repeats'!$L$1, 4 * (Table3[[#This Row],[index]] - 1)  + INDIRECT(ADDRESS(1, COLUMN())), 0)</f>
        <v>9021103</v>
      </c>
      <c r="S21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22" spans="1:19" x14ac:dyDescent="0.25">
      <c r="A22" s="1">
        <v>20</v>
      </c>
      <c r="B22" t="str">
        <f ca="1">OFFSET('1_repeats'!$K$2, 4 * (Table3[[#This Row],[index]] - 1), 0)</f>
        <v>1DSB_R1_branch.fa</v>
      </c>
      <c r="C22" t="str">
        <f ca="1">OFFSET('1_repeats'!$C$2, 4 * (Table3[[#This Row],[index]] - 1), 0)</f>
        <v>none</v>
      </c>
      <c r="D22" t="str">
        <f ca="1">OFFSET('1_repeats'!$D$2, 4 * (Table3[[#This Row],[index]] - 1), 0)</f>
        <v>1DSB</v>
      </c>
      <c r="E22">
        <f ca="1">OFFSET('1_repeats'!$H$2, 4 * (Table3[[#This Row],[index]] - 1), 0)</f>
        <v>67</v>
      </c>
      <c r="F22" t="str">
        <f ca="1">OFFSET('1_repeats'!$B$2, 4 * (Table3[[#This Row],[index]] - 1), 0)</f>
        <v>KO</v>
      </c>
      <c r="G22" t="str">
        <f ca="1">OFFSET('1_repeats'!$G$2, 4 * (Table3[[#This Row],[index]] - 1), 0)</f>
        <v>R1</v>
      </c>
      <c r="H22" t="str">
        <f ca="1">OFFSET('1_repeats'!$F$2, 4 * (A22 - 1), 0)</f>
        <v>branch</v>
      </c>
      <c r="I22" t="str">
        <f ca="1">OFFSET('1_repeats'!$E$2, 4 * (Table3[[#This Row],[index]]- 1), 0)</f>
        <v>sgA</v>
      </c>
      <c r="J2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KO_sgA_R1_branch</v>
      </c>
      <c r="K22" t="str">
        <f ca="1">OFFSET('1_repeats'!$J$1, 4 * (Table3[[#This Row],[index]] - 1)  + ($K$1), 0)</f>
        <v>yjl296_KO_sgA_R1_branch</v>
      </c>
      <c r="L22" cm="1">
        <f t="array" aca="1" ref="L22" ca="1">OFFSET('1_repeats'!$L$1, 4 * (Table3[[#This Row],[index]] - 1)  + INDIRECT(ADDRESS(1, COLUMN())), 0)</f>
        <v>11021111</v>
      </c>
      <c r="M22" t="str">
        <f ca="1">OFFSET('1_repeats'!$J$1, 4 * (Table3[[#This Row],[index]] - 1)  + ($M$1), 0)</f>
        <v>yjl297_KO_sgA_R1_branch</v>
      </c>
      <c r="N22" cm="1">
        <f t="array" aca="1" ref="N22" ca="1">OFFSET('1_repeats'!$L$1, 4 * (Table3[[#This Row],[index]] - 1)  + INDIRECT(ADDRESS(1, COLUMN())), 0)</f>
        <v>11280773</v>
      </c>
      <c r="O22" t="str">
        <f ca="1">OFFSET('1_repeats'!$J$1, 4 * (Table3[[#This Row],[index]] - 1)  + ($O$1), 0)</f>
        <v>yjl298_KO_sgA_R1_branch</v>
      </c>
      <c r="P22" cm="1">
        <f t="array" aca="1" ref="P22" ca="1">OFFSET('1_repeats'!$L$1, 4 * (Table3[[#This Row],[index]] - 1)  + INDIRECT(ADDRESS(1, COLUMN())), 0)</f>
        <v>12426852</v>
      </c>
      <c r="Q22" t="str">
        <f ca="1">OFFSET('1_repeats'!$J$1, 4 * (Table3[[#This Row],[index]] - 1)  + ($Q$1), 0)</f>
        <v>yjl299_KO_sgA_R1_branch</v>
      </c>
      <c r="R22" cm="1">
        <f t="array" aca="1" ref="R22" ca="1">OFFSET('1_repeats'!$L$1, 4 * (Table3[[#This Row],[index]] - 1)  + INDIRECT(ADDRESS(1, COLUMN())), 0)</f>
        <v>11659042</v>
      </c>
      <c r="S22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23" spans="1:19" x14ac:dyDescent="0.25">
      <c r="A23" s="1">
        <v>21</v>
      </c>
      <c r="B23" t="str">
        <f ca="1">OFFSET('1_repeats'!$K$2, 4 * (Table3[[#This Row],[index]] - 1), 0)</f>
        <v>1DSB_R1_cmv.fa</v>
      </c>
      <c r="C23" t="str">
        <f ca="1">OFFSET('1_repeats'!$C$2, 4 * (Table3[[#This Row],[index]] - 1), 0)</f>
        <v>none</v>
      </c>
      <c r="D23" t="str">
        <f ca="1">OFFSET('1_repeats'!$D$2, 4 * (Table3[[#This Row],[index]] - 1), 0)</f>
        <v>1DSB</v>
      </c>
      <c r="E23">
        <f ca="1">OFFSET('1_repeats'!$H$2, 4 * (Table3[[#This Row],[index]] - 1), 0)</f>
        <v>67</v>
      </c>
      <c r="F23" t="str">
        <f ca="1">OFFSET('1_repeats'!$B$2, 4 * (Table3[[#This Row],[index]] - 1), 0)</f>
        <v>KO</v>
      </c>
      <c r="G23" t="str">
        <f ca="1">OFFSET('1_repeats'!$G$2, 4 * (Table3[[#This Row],[index]] - 1), 0)</f>
        <v>R1</v>
      </c>
      <c r="H23" t="str">
        <f ca="1">OFFSET('1_repeats'!$F$2, 4 * (A23 - 1), 0)</f>
        <v>cmv</v>
      </c>
      <c r="I23" t="str">
        <f ca="1">OFFSET('1_repeats'!$E$2, 4 * (Table3[[#This Row],[index]]- 1), 0)</f>
        <v>sgA</v>
      </c>
      <c r="J2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KO_sgA_R1_cmv</v>
      </c>
      <c r="K23" t="str">
        <f ca="1">OFFSET('1_repeats'!$J$1, 4 * (Table3[[#This Row],[index]] - 1)  + ($K$1), 0)</f>
        <v>yjl300_KO_sgA_R1_cmv</v>
      </c>
      <c r="L23" cm="1">
        <f t="array" aca="1" ref="L23" ca="1">OFFSET('1_repeats'!$L$1, 4 * (Table3[[#This Row],[index]] - 1)  + INDIRECT(ADDRESS(1, COLUMN())), 0)</f>
        <v>9933546</v>
      </c>
      <c r="M23" t="str">
        <f ca="1">OFFSET('1_repeats'!$J$1, 4 * (Table3[[#This Row],[index]] - 1)  + ($M$1), 0)</f>
        <v>yjl301_KO_sgA_R1_cmv</v>
      </c>
      <c r="N23" cm="1">
        <f t="array" aca="1" ref="N23" ca="1">OFFSET('1_repeats'!$L$1, 4 * (Table3[[#This Row],[index]] - 1)  + INDIRECT(ADDRESS(1, COLUMN())), 0)</f>
        <v>10351309</v>
      </c>
      <c r="O23" t="str">
        <f ca="1">OFFSET('1_repeats'!$J$1, 4 * (Table3[[#This Row],[index]] - 1)  + ($O$1), 0)</f>
        <v>yjl302_KO_sgA_R1_cmv</v>
      </c>
      <c r="P23" cm="1">
        <f t="array" aca="1" ref="P23" ca="1">OFFSET('1_repeats'!$L$1, 4 * (Table3[[#This Row],[index]] - 1)  + INDIRECT(ADDRESS(1, COLUMN())), 0)</f>
        <v>9388188</v>
      </c>
      <c r="Q23" t="str">
        <f ca="1">OFFSET('1_repeats'!$J$1, 4 * (Table3[[#This Row],[index]] - 1)  + ($Q$1), 0)</f>
        <v>yjl303_KO_sgA_R1_cmv</v>
      </c>
      <c r="R23" cm="1">
        <f t="array" aca="1" ref="R23" ca="1">OFFSET('1_repeats'!$L$1, 4 * (Table3[[#This Row],[index]] - 1)  + INDIRECT(ADDRESS(1, COLUMN())), 0)</f>
        <v>8668198</v>
      </c>
      <c r="S23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libraries_2/yjl300_KO_sgA_R1_cmv.tsv libraries_2/yjl301_KO_sgA_R1_cmv.tsv libraries_2/yjl302_KO_sgA_R1_cmv.tsv libraries_2/yjl303_KO_sgA_R1_cmv.tsv --total_reads 9933546 10351309 9388188 8668198 -o libraries_3/KO_sgA_R1_cmv.tsv --quiet </v>
      </c>
    </row>
    <row r="24" spans="1:19" x14ac:dyDescent="0.25">
      <c r="A24" s="1">
        <v>22</v>
      </c>
      <c r="B24" t="str">
        <f ca="1">OFFSET('1_repeats'!$K$2, 4 * (Table3[[#This Row],[index]] - 1), 0)</f>
        <v>1DSB_R2_sense.fa</v>
      </c>
      <c r="C24" t="str">
        <f ca="1">OFFSET('1_repeats'!$C$2, 4 * (Table3[[#This Row],[index]] - 1), 0)</f>
        <v>none</v>
      </c>
      <c r="D24" t="str">
        <f ca="1">OFFSET('1_repeats'!$D$2, 4 * (Table3[[#This Row],[index]] - 1), 0)</f>
        <v>1DSB</v>
      </c>
      <c r="E24">
        <f ca="1">OFFSET('1_repeats'!$H$2, 4 * (Table3[[#This Row],[index]] - 1), 0)</f>
        <v>46</v>
      </c>
      <c r="F24" t="str">
        <f ca="1">OFFSET('1_repeats'!$B$2, 4 * (Table3[[#This Row],[index]] - 1), 0)</f>
        <v>KO</v>
      </c>
      <c r="G24" t="str">
        <f ca="1">OFFSET('1_repeats'!$G$2, 4 * (Table3[[#This Row],[index]] - 1), 0)</f>
        <v>R2</v>
      </c>
      <c r="H24" t="str">
        <f ca="1">OFFSET('1_repeats'!$F$2, 4 * (A24 - 1), 0)</f>
        <v>sense</v>
      </c>
      <c r="I24" t="str">
        <f ca="1">OFFSET('1_repeats'!$E$2, 4 * (Table3[[#This Row],[index]]- 1), 0)</f>
        <v>sgB</v>
      </c>
      <c r="J2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KO_sgB_R2_sense</v>
      </c>
      <c r="K24" t="str">
        <f ca="1">OFFSET('1_repeats'!$J$1, 4 * (Table3[[#This Row],[index]] - 1)  + ($K$1), 0)</f>
        <v>yjl304_KO_sgB_R2_sense</v>
      </c>
      <c r="L24" cm="1">
        <f t="array" aca="1" ref="L24" ca="1">OFFSET('1_repeats'!$L$1, 4 * (Table3[[#This Row],[index]] - 1)  + INDIRECT(ADDRESS(1, COLUMN())), 0)</f>
        <v>6589000</v>
      </c>
      <c r="M24" t="str">
        <f ca="1">OFFSET('1_repeats'!$J$1, 4 * (Table3[[#This Row],[index]] - 1)  + ($M$1), 0)</f>
        <v>yjl305_KO_sgB_R2_sense</v>
      </c>
      <c r="N24" cm="1">
        <f t="array" aca="1" ref="N24" ca="1">OFFSET('1_repeats'!$L$1, 4 * (Table3[[#This Row],[index]] - 1)  + INDIRECT(ADDRESS(1, COLUMN())), 0)</f>
        <v>7135014</v>
      </c>
      <c r="O24" t="str">
        <f ca="1">OFFSET('1_repeats'!$J$1, 4 * (Table3[[#This Row],[index]] - 1)  + ($O$1), 0)</f>
        <v>yjl306_KO_sgB_R2_sense</v>
      </c>
      <c r="P24" cm="1">
        <f t="array" aca="1" ref="P24" ca="1">OFFSET('1_repeats'!$L$1, 4 * (Table3[[#This Row],[index]] - 1)  + INDIRECT(ADDRESS(1, COLUMN())), 0)</f>
        <v>7262219</v>
      </c>
      <c r="Q24" t="str">
        <f ca="1">OFFSET('1_repeats'!$J$1, 4 * (Table3[[#This Row],[index]] - 1)  + ($Q$1), 0)</f>
        <v>yjl307_KO_sgB_R2_sense</v>
      </c>
      <c r="R24" cm="1">
        <f t="array" aca="1" ref="R24" ca="1">OFFSET('1_repeats'!$L$1, 4 * (Table3[[#This Row],[index]] - 1)  + INDIRECT(ADDRESS(1, COLUMN())), 0)</f>
        <v>6678084</v>
      </c>
      <c r="S24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libraries_2/yjl304_KO_sgB_R2_sense.tsv libraries_2/yjl305_KO_sgB_R2_sense.tsv libraries_2/yjl306_KO_sgB_R2_sense.tsv libraries_2/yjl307_KO_sgB_R2_sense.tsv --total_reads 6589000 7135014 7262219 6678084 -o libraries_3/KO_sgB_R2_sense.tsv --quiet </v>
      </c>
    </row>
    <row r="25" spans="1:19" x14ac:dyDescent="0.25">
      <c r="A25" s="1">
        <v>23</v>
      </c>
      <c r="B25" t="str">
        <f ca="1">OFFSET('1_repeats'!$K$2, 4 * (Table3[[#This Row],[index]] - 1), 0)</f>
        <v>1DSB_R2_branch.fa</v>
      </c>
      <c r="C25" t="str">
        <f ca="1">OFFSET('1_repeats'!$C$2, 4 * (Table3[[#This Row],[index]] - 1), 0)</f>
        <v>none</v>
      </c>
      <c r="D25" t="str">
        <f ca="1">OFFSET('1_repeats'!$D$2, 4 * (Table3[[#This Row],[index]] - 1), 0)</f>
        <v>1DSB</v>
      </c>
      <c r="E25">
        <f ca="1">OFFSET('1_repeats'!$H$2, 4 * (Table3[[#This Row],[index]] - 1), 0)</f>
        <v>46</v>
      </c>
      <c r="F25" t="str">
        <f ca="1">OFFSET('1_repeats'!$B$2, 4 * (Table3[[#This Row],[index]] - 1), 0)</f>
        <v>KO</v>
      </c>
      <c r="G25" t="str">
        <f ca="1">OFFSET('1_repeats'!$G$2, 4 * (Table3[[#This Row],[index]] - 1), 0)</f>
        <v>R2</v>
      </c>
      <c r="H25" t="str">
        <f ca="1">OFFSET('1_repeats'!$F$2, 4 * (A25 - 1), 0)</f>
        <v>branch</v>
      </c>
      <c r="I25" t="str">
        <f ca="1">OFFSET('1_repeats'!$E$2, 4 * (Table3[[#This Row],[index]]- 1), 0)</f>
        <v>sgB</v>
      </c>
      <c r="J2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KO_sgB_R2_branch</v>
      </c>
      <c r="K25" t="str">
        <f ca="1">OFFSET('1_repeats'!$J$1, 4 * (Table3[[#This Row],[index]] - 1)  + ($K$1), 0)</f>
        <v>yjl308_KO_sgB_R2_branch</v>
      </c>
      <c r="L25" cm="1">
        <f t="array" aca="1" ref="L25" ca="1">OFFSET('1_repeats'!$L$1, 4 * (Table3[[#This Row],[index]] - 1)  + INDIRECT(ADDRESS(1, COLUMN())), 0)</f>
        <v>9837104</v>
      </c>
      <c r="M25" t="str">
        <f ca="1">OFFSET('1_repeats'!$J$1, 4 * (Table3[[#This Row],[index]] - 1)  + ($M$1), 0)</f>
        <v>yjl309_KO_sgB_R2_branch</v>
      </c>
      <c r="N25" cm="1">
        <f t="array" aca="1" ref="N25" ca="1">OFFSET('1_repeats'!$L$1, 4 * (Table3[[#This Row],[index]] - 1)  + INDIRECT(ADDRESS(1, COLUMN())), 0)</f>
        <v>10611250</v>
      </c>
      <c r="O25" t="str">
        <f ca="1">OFFSET('1_repeats'!$J$1, 4 * (Table3[[#This Row],[index]] - 1)  + ($O$1), 0)</f>
        <v>yjl310_KO_sgB_R2_branch</v>
      </c>
      <c r="P25" cm="1">
        <f t="array" aca="1" ref="P25" ca="1">OFFSET('1_repeats'!$L$1, 4 * (Table3[[#This Row],[index]] - 1)  + INDIRECT(ADDRESS(1, COLUMN())), 0)</f>
        <v>9883765</v>
      </c>
      <c r="Q25" t="str">
        <f ca="1">OFFSET('1_repeats'!$J$1, 4 * (Table3[[#This Row],[index]] - 1)  + ($Q$1), 0)</f>
        <v>yjl311_KO_sgB_R2_branch</v>
      </c>
      <c r="R25" cm="1">
        <f t="array" aca="1" ref="R25" ca="1">OFFSET('1_repeats'!$L$1, 4 * (Table3[[#This Row],[index]] - 1)  + INDIRECT(ADDRESS(1, COLUMN())), 0)</f>
        <v>10459188</v>
      </c>
      <c r="S25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libraries_2/yjl308_KO_sgB_R2_branch.tsv libraries_2/yjl309_KO_sgB_R2_branch.tsv libraries_2/yjl310_KO_sgB_R2_branch.tsv libraries_2/yjl311_KO_sgB_R2_branch.tsv --total_reads 9837104 10611250 9883765 10459188 -o libraries_3/KO_sgB_R2_branch.tsv --quiet </v>
      </c>
    </row>
    <row r="26" spans="1:19" x14ac:dyDescent="0.25">
      <c r="A26" s="1">
        <v>24</v>
      </c>
      <c r="B26" t="str">
        <f ca="1">OFFSET('1_repeats'!$K$2, 4 * (Table3[[#This Row],[index]] - 1), 0)</f>
        <v>1DSB_R2_cmv.fa</v>
      </c>
      <c r="C26" t="str">
        <f ca="1">OFFSET('1_repeats'!$C$2, 4 * (Table3[[#This Row],[index]] - 1), 0)</f>
        <v>none</v>
      </c>
      <c r="D26" t="str">
        <f ca="1">OFFSET('1_repeats'!$D$2, 4 * (Table3[[#This Row],[index]] - 1), 0)</f>
        <v>1DSB</v>
      </c>
      <c r="E26">
        <f ca="1">OFFSET('1_repeats'!$H$2, 4 * (Table3[[#This Row],[index]] - 1), 0)</f>
        <v>46</v>
      </c>
      <c r="F26" t="str">
        <f ca="1">OFFSET('1_repeats'!$B$2, 4 * (Table3[[#This Row],[index]] - 1), 0)</f>
        <v>KO</v>
      </c>
      <c r="G26" t="str">
        <f ca="1">OFFSET('1_repeats'!$G$2, 4 * (Table3[[#This Row],[index]] - 1), 0)</f>
        <v>R2</v>
      </c>
      <c r="H26" t="str">
        <f ca="1">OFFSET('1_repeats'!$F$2, 4 * (A26 - 1), 0)</f>
        <v>cmv</v>
      </c>
      <c r="I26" t="str">
        <f ca="1">OFFSET('1_repeats'!$E$2, 4 * (Table3[[#This Row],[index]]- 1), 0)</f>
        <v>sgB</v>
      </c>
      <c r="J2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KO_sgB_R2_cmv</v>
      </c>
      <c r="K26" t="str">
        <f ca="1">OFFSET('1_repeats'!$J$1, 4 * (Table3[[#This Row],[index]] - 1)  + ($K$1), 0)</f>
        <v>yjl312_KO_sgB_R2_cmv</v>
      </c>
      <c r="L26" cm="1">
        <f t="array" aca="1" ref="L26" ca="1">OFFSET('1_repeats'!$L$1, 4 * (Table3[[#This Row],[index]] - 1)  + INDIRECT(ADDRESS(1, COLUMN())), 0)</f>
        <v>6846213</v>
      </c>
      <c r="M26" t="str">
        <f ca="1">OFFSET('1_repeats'!$J$1, 4 * (Table3[[#This Row],[index]] - 1)  + ($M$1), 0)</f>
        <v>yjl313_KO_sgB_R2_cmv</v>
      </c>
      <c r="N26" cm="1">
        <f t="array" aca="1" ref="N26" ca="1">OFFSET('1_repeats'!$L$1, 4 * (Table3[[#This Row],[index]] - 1)  + INDIRECT(ADDRESS(1, COLUMN())), 0)</f>
        <v>6511345</v>
      </c>
      <c r="O26" t="str">
        <f ca="1">OFFSET('1_repeats'!$J$1, 4 * (Table3[[#This Row],[index]] - 1)  + ($O$1), 0)</f>
        <v>yjl314_KO_sgB_R2_cmv</v>
      </c>
      <c r="P26" cm="1">
        <f t="array" aca="1" ref="P26" ca="1">OFFSET('1_repeats'!$L$1, 4 * (Table3[[#This Row],[index]] - 1)  + INDIRECT(ADDRESS(1, COLUMN())), 0)</f>
        <v>7387185</v>
      </c>
      <c r="Q26" t="str">
        <f ca="1">OFFSET('1_repeats'!$J$1, 4 * (Table3[[#This Row],[index]] - 1)  + ($Q$1), 0)</f>
        <v>yjl315_KO_sgB_R2_cmv</v>
      </c>
      <c r="R26" cm="1">
        <f t="array" aca="1" ref="R26" ca="1">OFFSET('1_repeats'!$L$1, 4 * (Table3[[#This Row],[index]] - 1)  + INDIRECT(ADDRESS(1, COLUMN())), 0)</f>
        <v>6462243</v>
      </c>
      <c r="S26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libraries_2/yjl312_KO_sgB_R2_cmv.tsv libraries_2/yjl313_KO_sgB_R2_cmv.tsv libraries_2/yjl314_KO_sgB_R2_cmv.tsv libraries_2/yjl315_KO_sgB_R2_cmv.tsv --total_reads 6846213 6511345 7387185 6462243 -o libraries_3/KO_sgB_R2_cmv.tsv --quiet </v>
      </c>
    </row>
    <row r="27" spans="1:19" x14ac:dyDescent="0.25">
      <c r="A27" s="1">
        <v>25</v>
      </c>
      <c r="B27" t="str">
        <f ca="1">OFFSET('1_repeats'!$K$2, 4 * (Table3[[#This Row],[index]] - 1), 0)</f>
        <v>2DSBanti_R1_antisense.fa</v>
      </c>
      <c r="C27" t="str">
        <f ca="1">OFFSET('1_repeats'!$C$2, 4 * (Table3[[#This Row],[index]] - 1), 0)</f>
        <v>none</v>
      </c>
      <c r="D27" t="str">
        <f ca="1">OFFSET('1_repeats'!$D$2, 4 * (Table3[[#This Row],[index]] - 1), 0)</f>
        <v>2DSBanti</v>
      </c>
      <c r="E27">
        <f ca="1">OFFSET('1_repeats'!$H$2, 4 * (Table3[[#This Row],[index]] - 1), 0)</f>
        <v>50</v>
      </c>
      <c r="F27" t="str">
        <f ca="1">OFFSET('1_repeats'!$B$2, 4 * (Table3[[#This Row],[index]] - 1), 0)</f>
        <v>WT</v>
      </c>
      <c r="G27" t="str">
        <f ca="1">OFFSET('1_repeats'!$G$2, 4 * (Table3[[#This Row],[index]] - 1), 0)</f>
        <v>R1</v>
      </c>
      <c r="H27" t="str">
        <f ca="1">OFFSET('1_repeats'!$F$2, 4 * (A27 - 1), 0)</f>
        <v>antisense</v>
      </c>
      <c r="I27" t="str">
        <f ca="1">OFFSET('1_repeats'!$E$2, 4 * (Table3[[#This Row],[index]]- 1), 0)</f>
        <v>sgCD</v>
      </c>
      <c r="J2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WT_sgCD_R1_antisense</v>
      </c>
      <c r="K27" t="str">
        <f ca="1">OFFSET('1_repeats'!$J$1, 4 * (Table3[[#This Row],[index]] - 1)  + ($K$1), 0)</f>
        <v>yjl89_WT_sgCD_R1_antisense</v>
      </c>
      <c r="L27" cm="1">
        <f t="array" aca="1" ref="L27" ca="1">OFFSET('1_repeats'!$L$1, 4 * (Table3[[#This Row],[index]] - 1)  + INDIRECT(ADDRESS(1, COLUMN())), 0)</f>
        <v>6462243</v>
      </c>
      <c r="M27" t="str">
        <f ca="1">OFFSET('1_repeats'!$J$1, 4 * (Table3[[#This Row],[index]] - 1)  + ($M$1), 0)</f>
        <v>yjl90_WT_sgCD_R1_antisense</v>
      </c>
      <c r="N27" cm="1">
        <f t="array" aca="1" ref="N27" ca="1">OFFSET('1_repeats'!$L$1, 4 * (Table3[[#This Row],[index]] - 1)  + INDIRECT(ADDRESS(1, COLUMN())), 0)</f>
        <v>6462243</v>
      </c>
      <c r="O27" t="str">
        <f ca="1">OFFSET('1_repeats'!$J$1, 4 * (Table3[[#This Row],[index]] - 1)  + ($O$1), 0)</f>
        <v>yjl91_WT_sgCD_R1_antisense</v>
      </c>
      <c r="P27" cm="1">
        <f t="array" aca="1" ref="P27" ca="1">OFFSET('1_repeats'!$L$1, 4 * (Table3[[#This Row],[index]] - 1)  + INDIRECT(ADDRESS(1, COLUMN())), 0)</f>
        <v>6462243</v>
      </c>
      <c r="Q27" t="str">
        <f ca="1">OFFSET('1_repeats'!$J$1, 4 * (Table3[[#This Row],[index]] - 1)  + ($Q$1), 0)</f>
        <v>yjl92_WT_sgCD_R1_antisense</v>
      </c>
      <c r="R27" cm="1">
        <f t="array" aca="1" ref="R27" ca="1">OFFSET('1_repeats'!$L$1, 4 * (Table3[[#This Row],[index]] - 1)  + INDIRECT(ADDRESS(1, COLUMN())), 0)</f>
        <v>6462243</v>
      </c>
      <c r="S27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libraries_2/yjl89_WT_sgCD_R1_antisense.tsv libraries_2/yjl90_WT_sgCD_R1_antisense.tsv libraries_2/yjl91_WT_sgCD_R1_antisense.tsv libraries_2/yjl92_WT_sgCD_R1_antisense.tsv --total_reads 6462243 6462243 6462243 6462243 -o libraries_3/WT_sgCD_R1_antisense.tsv --quiet </v>
      </c>
    </row>
    <row r="28" spans="1:19" x14ac:dyDescent="0.25">
      <c r="A28" s="1">
        <v>26</v>
      </c>
      <c r="B28" t="str">
        <f ca="1">OFFSET('1_repeats'!$K$2, 4 * (Table3[[#This Row],[index]] - 1), 0)</f>
        <v>2DSBanti_R1_splicing.fa</v>
      </c>
      <c r="C28" t="str">
        <f ca="1">OFFSET('1_repeats'!$C$2, 4 * (Table3[[#This Row],[index]] - 1), 0)</f>
        <v>none</v>
      </c>
      <c r="D28" t="str">
        <f ca="1">OFFSET('1_repeats'!$D$2, 4 * (Table3[[#This Row],[index]] - 1), 0)</f>
        <v>2DSBanti</v>
      </c>
      <c r="E28">
        <f ca="1">OFFSET('1_repeats'!$H$2, 4 * (Table3[[#This Row],[index]] - 1), 0)</f>
        <v>50</v>
      </c>
      <c r="F28" t="str">
        <f ca="1">OFFSET('1_repeats'!$B$2, 4 * (Table3[[#This Row],[index]] - 1), 0)</f>
        <v>WT</v>
      </c>
      <c r="G28" t="str">
        <f ca="1">OFFSET('1_repeats'!$G$2, 4 * (Table3[[#This Row],[index]] - 1), 0)</f>
        <v>R1</v>
      </c>
      <c r="H28" t="str">
        <f ca="1">OFFSET('1_repeats'!$F$2, 4 * (A28 - 1), 0)</f>
        <v>splicing</v>
      </c>
      <c r="I28" t="str">
        <f ca="1">OFFSET('1_repeats'!$E$2, 4 * (Table3[[#This Row],[index]]- 1), 0)</f>
        <v>sgCD</v>
      </c>
      <c r="J2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WT_sgCD_R1_splicing</v>
      </c>
      <c r="K28" t="str">
        <f ca="1">OFFSET('1_repeats'!$J$1, 4 * (Table3[[#This Row],[index]] - 1)  + ($K$1), 0)</f>
        <v>yjl93_WT_sgCD_R1_splicing</v>
      </c>
      <c r="L28" cm="1">
        <f t="array" aca="1" ref="L28" ca="1">OFFSET('1_repeats'!$L$1, 4 * (Table3[[#This Row],[index]] - 1)  + INDIRECT(ADDRESS(1, COLUMN())), 0)</f>
        <v>6462243</v>
      </c>
      <c r="M28" t="str">
        <f ca="1">OFFSET('1_repeats'!$J$1, 4 * (Table3[[#This Row],[index]] - 1)  + ($M$1), 0)</f>
        <v>yjl94_WT_sgCD_R1_splicing</v>
      </c>
      <c r="N28" cm="1">
        <f t="array" aca="1" ref="N28" ca="1">OFFSET('1_repeats'!$L$1, 4 * (Table3[[#This Row],[index]] - 1)  + INDIRECT(ADDRESS(1, COLUMN())), 0)</f>
        <v>6462243</v>
      </c>
      <c r="O28" t="str">
        <f ca="1">OFFSET('1_repeats'!$J$1, 4 * (Table3[[#This Row],[index]] - 1)  + ($O$1), 0)</f>
        <v>yjl95_WT_sgCD_R1_splicing</v>
      </c>
      <c r="P28" cm="1">
        <f t="array" aca="1" ref="P28" ca="1">OFFSET('1_repeats'!$L$1, 4 * (Table3[[#This Row],[index]] - 1)  + INDIRECT(ADDRESS(1, COLUMN())), 0)</f>
        <v>6462243</v>
      </c>
      <c r="Q28" t="str">
        <f ca="1">OFFSET('1_repeats'!$J$1, 4 * (Table3[[#This Row],[index]] - 1)  + ($Q$1), 0)</f>
        <v>yjl96_WT_sgCD_R1_splicing</v>
      </c>
      <c r="R28" cm="1">
        <f t="array" aca="1" ref="R28" ca="1">OFFSET('1_repeats'!$L$1, 4 * (Table3[[#This Row],[index]] - 1)  + INDIRECT(ADDRESS(1, COLUMN())), 0)</f>
        <v>6462243</v>
      </c>
      <c r="S28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libraries_2/yjl93_WT_sgCD_R1_splicing.tsv libraries_2/yjl94_WT_sgCD_R1_splicing.tsv libraries_2/yjl95_WT_sgCD_R1_splicing.tsv libraries_2/yjl96_WT_sgCD_R1_splicing.tsv --total_reads 6462243 6462243 6462243 6462243 -o libraries_3/WT_sgCD_R1_splicing.tsv --quiet </v>
      </c>
    </row>
    <row r="29" spans="1:19" x14ac:dyDescent="0.25">
      <c r="A29" s="1">
        <v>27</v>
      </c>
      <c r="B29" t="str">
        <f ca="1">OFFSET('1_repeats'!$K$2, 4 * (Table3[[#This Row],[index]] - 1), 0)</f>
        <v>2DSBanti_R2_antisense.fa</v>
      </c>
      <c r="C29" t="str">
        <f ca="1">OFFSET('1_repeats'!$C$2, 4 * (Table3[[#This Row],[index]] - 1), 0)</f>
        <v>none</v>
      </c>
      <c r="D29" t="str">
        <f ca="1">OFFSET('1_repeats'!$D$2, 4 * (Table3[[#This Row],[index]] - 1), 0)</f>
        <v>2DSBanti</v>
      </c>
      <c r="E29">
        <f ca="1">OFFSET('1_repeats'!$H$2, 4 * (Table3[[#This Row],[index]] - 1), 0)</f>
        <v>47</v>
      </c>
      <c r="F29" t="str">
        <f ca="1">OFFSET('1_repeats'!$B$2, 4 * (Table3[[#This Row],[index]] - 1), 0)</f>
        <v>WT</v>
      </c>
      <c r="G29" t="str">
        <f ca="1">OFFSET('1_repeats'!$G$2, 4 * (Table3[[#This Row],[index]] - 1), 0)</f>
        <v>R2</v>
      </c>
      <c r="H29" t="str">
        <f ca="1">OFFSET('1_repeats'!$F$2, 4 * (A29 - 1), 0)</f>
        <v>antisense</v>
      </c>
      <c r="I29" t="str">
        <f ca="1">OFFSET('1_repeats'!$E$2, 4 * (Table3[[#This Row],[index]]- 1), 0)</f>
        <v>sgCD</v>
      </c>
      <c r="J2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WT_sgCD_R2_antisense</v>
      </c>
      <c r="K29" t="str">
        <f ca="1">OFFSET('1_repeats'!$J$1, 4 * (Table3[[#This Row],[index]] - 1)  + ($K$1), 0)</f>
        <v>yjl89_WT_sgCD_R2_antisense</v>
      </c>
      <c r="L29" cm="1">
        <f t="array" aca="1" ref="L29" ca="1">OFFSET('1_repeats'!$L$1, 4 * (Table3[[#This Row],[index]] - 1)  + INDIRECT(ADDRESS(1, COLUMN())), 0)</f>
        <v>6462243</v>
      </c>
      <c r="M29" t="str">
        <f ca="1">OFFSET('1_repeats'!$J$1, 4 * (Table3[[#This Row],[index]] - 1)  + ($M$1), 0)</f>
        <v>yjl90_WT_sgCD_R2_antisense</v>
      </c>
      <c r="N29" cm="1">
        <f t="array" aca="1" ref="N29" ca="1">OFFSET('1_repeats'!$L$1, 4 * (Table3[[#This Row],[index]] - 1)  + INDIRECT(ADDRESS(1, COLUMN())), 0)</f>
        <v>6462243</v>
      </c>
      <c r="O29" t="str">
        <f ca="1">OFFSET('1_repeats'!$J$1, 4 * (Table3[[#This Row],[index]] - 1)  + ($O$1), 0)</f>
        <v>yjl91_WT_sgCD_R2_antisense</v>
      </c>
      <c r="P29" cm="1">
        <f t="array" aca="1" ref="P29" ca="1">OFFSET('1_repeats'!$L$1, 4 * (Table3[[#This Row],[index]] - 1)  + INDIRECT(ADDRESS(1, COLUMN())), 0)</f>
        <v>6462243</v>
      </c>
      <c r="Q29" t="str">
        <f ca="1">OFFSET('1_repeats'!$J$1, 4 * (Table3[[#This Row],[index]] - 1)  + ($Q$1), 0)</f>
        <v>yjl92_WT_sgCD_R2_antisense</v>
      </c>
      <c r="R29" cm="1">
        <f t="array" aca="1" ref="R29" ca="1">OFFSET('1_repeats'!$L$1, 4 * (Table3[[#This Row],[index]] - 1)  + INDIRECT(ADDRESS(1, COLUMN())), 0)</f>
        <v>6462243</v>
      </c>
      <c r="S29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libraries_2/yjl89_WT_sgCD_R2_antisense.tsv libraries_2/yjl90_WT_sgCD_R2_antisense.tsv libraries_2/yjl91_WT_sgCD_R2_antisense.tsv libraries_2/yjl92_WT_sgCD_R2_antisense.tsv --total_reads 6462243 6462243 6462243 6462243 -o libraries_3/WT_sgCD_R2_antisense.tsv --quiet </v>
      </c>
    </row>
    <row r="30" spans="1:19" x14ac:dyDescent="0.25">
      <c r="A30" s="1">
        <v>28</v>
      </c>
      <c r="B30" t="str">
        <f ca="1">OFFSET('1_repeats'!$K$2, 4 * (Table3[[#This Row],[index]] - 1), 0)</f>
        <v>2DSBanti_R2_splicing.fa</v>
      </c>
      <c r="C30" t="str">
        <f ca="1">OFFSET('1_repeats'!$C$2, 4 * (Table3[[#This Row],[index]] - 1), 0)</f>
        <v>none</v>
      </c>
      <c r="D30" t="str">
        <f ca="1">OFFSET('1_repeats'!$D$2, 4 * (Table3[[#This Row],[index]] - 1), 0)</f>
        <v>2DSBanti</v>
      </c>
      <c r="E30">
        <f ca="1">OFFSET('1_repeats'!$H$2, 4 * (Table3[[#This Row],[index]] - 1), 0)</f>
        <v>47</v>
      </c>
      <c r="F30" t="str">
        <f ca="1">OFFSET('1_repeats'!$B$2, 4 * (Table3[[#This Row],[index]] - 1), 0)</f>
        <v>WT</v>
      </c>
      <c r="G30" t="str">
        <f ca="1">OFFSET('1_repeats'!$G$2, 4 * (Table3[[#This Row],[index]] - 1), 0)</f>
        <v>R2</v>
      </c>
      <c r="H30" t="str">
        <f ca="1">OFFSET('1_repeats'!$F$2, 4 * (A30 - 1), 0)</f>
        <v>splicing</v>
      </c>
      <c r="I30" t="str">
        <f ca="1">OFFSET('1_repeats'!$E$2, 4 * (Table3[[#This Row],[index]]- 1), 0)</f>
        <v>sgCD</v>
      </c>
      <c r="J3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WT_sgCD_R2_splicing</v>
      </c>
      <c r="K30" t="str">
        <f ca="1">OFFSET('1_repeats'!$J$1, 4 * (Table3[[#This Row],[index]] - 1)  + ($K$1), 0)</f>
        <v>yjl93_WT_sgCD_R2_splicing</v>
      </c>
      <c r="L30" cm="1">
        <f t="array" aca="1" ref="L30" ca="1">OFFSET('1_repeats'!$L$1, 4 * (Table3[[#This Row],[index]] - 1)  + INDIRECT(ADDRESS(1, COLUMN())), 0)</f>
        <v>6462243</v>
      </c>
      <c r="M30" t="str">
        <f ca="1">OFFSET('1_repeats'!$J$1, 4 * (Table3[[#This Row],[index]] - 1)  + ($M$1), 0)</f>
        <v>yjl94_WT_sgCD_R2_splicing</v>
      </c>
      <c r="N30" cm="1">
        <f t="array" aca="1" ref="N30" ca="1">OFFSET('1_repeats'!$L$1, 4 * (Table3[[#This Row],[index]] - 1)  + INDIRECT(ADDRESS(1, COLUMN())), 0)</f>
        <v>6462243</v>
      </c>
      <c r="O30" t="str">
        <f ca="1">OFFSET('1_repeats'!$J$1, 4 * (Table3[[#This Row],[index]] - 1)  + ($O$1), 0)</f>
        <v>yjl95_WT_sgCD_R2_splicing</v>
      </c>
      <c r="P30" cm="1">
        <f t="array" aca="1" ref="P30" ca="1">OFFSET('1_repeats'!$L$1, 4 * (Table3[[#This Row],[index]] - 1)  + INDIRECT(ADDRESS(1, COLUMN())), 0)</f>
        <v>6462243</v>
      </c>
      <c r="Q30" t="str">
        <f ca="1">OFFSET('1_repeats'!$J$1, 4 * (Table3[[#This Row],[index]] - 1)  + ($Q$1), 0)</f>
        <v>yjl96_WT_sgCD_R2_splicing</v>
      </c>
      <c r="R30" cm="1">
        <f t="array" aca="1" ref="R30" ca="1">OFFSET('1_repeats'!$L$1, 4 * (Table3[[#This Row],[index]] - 1)  + INDIRECT(ADDRESS(1, COLUMN())), 0)</f>
        <v>6462243</v>
      </c>
      <c r="S30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libraries_2/yjl93_WT_sgCD_R2_splicing.tsv libraries_2/yjl94_WT_sgCD_R2_splicing.tsv libraries_2/yjl95_WT_sgCD_R2_splicing.tsv libraries_2/yjl96_WT_sgCD_R2_splicing.tsv --total_reads 6462243 6462243 6462243 6462243 -o libraries_3/WT_sgCD_R2_splicing.tsv --quiet </v>
      </c>
    </row>
    <row r="31" spans="1:19" x14ac:dyDescent="0.25">
      <c r="A31" s="1">
        <v>29</v>
      </c>
      <c r="B31" t="str">
        <f ca="1">OFFSET('1_repeats'!$K$2, 4 * (Table3[[#This Row],[index]] - 1), 0)</f>
        <v>1DSB_R1_sense.fa</v>
      </c>
      <c r="C31" t="str">
        <f ca="1">OFFSET('1_repeats'!$C$2, 4 * (Table3[[#This Row],[index]] - 1), 0)</f>
        <v>30bpDown</v>
      </c>
      <c r="D31" t="str">
        <f ca="1">OFFSET('1_repeats'!$D$2, 4 * (Table3[[#This Row],[index]] - 1), 0)</f>
        <v>1DSB</v>
      </c>
      <c r="E31">
        <f ca="1">OFFSET('1_repeats'!$H$2, 4 * (Table3[[#This Row],[index]] - 1), 0)</f>
        <v>97</v>
      </c>
      <c r="F31" t="str">
        <f ca="1">OFFSET('1_repeats'!$B$2, 4 * (Table3[[#This Row],[index]] - 1), 0)</f>
        <v>WT</v>
      </c>
      <c r="G31" t="str">
        <f ca="1">OFFSET('1_repeats'!$G$2, 4 * (Table3[[#This Row],[index]] - 1), 0)</f>
        <v>R1</v>
      </c>
      <c r="H31" t="str">
        <f ca="1">OFFSET('1_repeats'!$F$2, 4 * (A31 - 1), 0)</f>
        <v>sense</v>
      </c>
      <c r="I31" t="str">
        <f ca="1">OFFSET('1_repeats'!$E$2, 4 * (Table3[[#This Row],[index]]- 1), 0)</f>
        <v>sgA</v>
      </c>
      <c r="J3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WT_sgA_R1_sense_30bpDown</v>
      </c>
      <c r="K31" t="str">
        <f ca="1">OFFSET('1_repeats'!$J$1, 4 * (Table3[[#This Row],[index]] - 1)  + ($K$1), 0)</f>
        <v>yjl255_WT_sgA_R1_sense_30bpDown</v>
      </c>
      <c r="L31" cm="1">
        <f t="array" aca="1" ref="L31" ca="1">OFFSET('1_repeats'!$L$1, 4 * (Table3[[#This Row],[index]] - 1)  + INDIRECT(ADDRESS(1, COLUMN())), 0)</f>
        <v>7579965</v>
      </c>
      <c r="M31" t="str">
        <f ca="1">OFFSET('1_repeats'!$J$1, 4 * (Table3[[#This Row],[index]] - 1)  + ($M$1), 0)</f>
        <v>yjl256_WT_sgA_R1_sense_30bpDown</v>
      </c>
      <c r="N31" cm="1">
        <f t="array" aca="1" ref="N31" ca="1">OFFSET('1_repeats'!$L$1, 4 * (Table3[[#This Row],[index]] - 1)  + INDIRECT(ADDRESS(1, COLUMN())), 0)</f>
        <v>7982725</v>
      </c>
      <c r="O31" t="str">
        <f ca="1">OFFSET('1_repeats'!$J$1, 4 * (Table3[[#This Row],[index]] - 1)  + ($O$1), 0)</f>
        <v>yjl257_WT_sgA_R1_sense_30bpDown</v>
      </c>
      <c r="P31" cm="1">
        <f t="array" aca="1" ref="P31" ca="1">OFFSET('1_repeats'!$L$1, 4 * (Table3[[#This Row],[index]] - 1)  + INDIRECT(ADDRESS(1, COLUMN())), 0)</f>
        <v>7854740</v>
      </c>
      <c r="Q31" t="str">
        <f ca="1">OFFSET('1_repeats'!$J$1, 4 * (Table3[[#This Row],[index]] - 1)  + ($Q$1), 0)</f>
        <v>yjl258_WT_sgA_R1_sense_30bpDown</v>
      </c>
      <c r="R31" cm="1">
        <f t="array" aca="1" ref="R31" ca="1">OFFSET('1_repeats'!$L$1, 4 * (Table3[[#This Row],[index]] - 1)  + INDIRECT(ADDRESS(1, COLUMN())), 0)</f>
        <v>7534924</v>
      </c>
      <c r="S31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32" spans="1:19" x14ac:dyDescent="0.25">
      <c r="A32" s="1">
        <v>30</v>
      </c>
      <c r="B32" t="str">
        <f ca="1">OFFSET('1_repeats'!$K$2, 4 * (Table3[[#This Row],[index]] - 1), 0)</f>
        <v>1DSB_R1_branch.fa</v>
      </c>
      <c r="C32" t="str">
        <f ca="1">OFFSET('1_repeats'!$C$2, 4 * (Table3[[#This Row],[index]] - 1), 0)</f>
        <v>30bpDown</v>
      </c>
      <c r="D32" t="str">
        <f ca="1">OFFSET('1_repeats'!$D$2, 4 * (Table3[[#This Row],[index]] - 1), 0)</f>
        <v>1DSB</v>
      </c>
      <c r="E32">
        <f ca="1">OFFSET('1_repeats'!$H$2, 4 * (Table3[[#This Row],[index]] - 1), 0)</f>
        <v>97</v>
      </c>
      <c r="F32" t="str">
        <f ca="1">OFFSET('1_repeats'!$B$2, 4 * (Table3[[#This Row],[index]] - 1), 0)</f>
        <v>WT</v>
      </c>
      <c r="G32" t="str">
        <f ca="1">OFFSET('1_repeats'!$G$2, 4 * (Table3[[#This Row],[index]] - 1), 0)</f>
        <v>R1</v>
      </c>
      <c r="H32" t="str">
        <f ca="1">OFFSET('1_repeats'!$F$2, 4 * (A32 - 1), 0)</f>
        <v>branch</v>
      </c>
      <c r="I32" t="str">
        <f ca="1">OFFSET('1_repeats'!$E$2, 4 * (Table3[[#This Row],[index]]- 1), 0)</f>
        <v>sgA</v>
      </c>
      <c r="J3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WT_sgA_R1_branch_30bpDown</v>
      </c>
      <c r="K32" t="str">
        <f ca="1">OFFSET('1_repeats'!$J$1, 4 * (Table3[[#This Row],[index]] - 1)  + ($K$1), 0)</f>
        <v>yjl259_WT_sgA_R1_branch_30bpDown</v>
      </c>
      <c r="L32" cm="1">
        <f t="array" aca="1" ref="L32" ca="1">OFFSET('1_repeats'!$L$1, 4 * (Table3[[#This Row],[index]] - 1)  + INDIRECT(ADDRESS(1, COLUMN())), 0)</f>
        <v>8808358</v>
      </c>
      <c r="M32" t="str">
        <f ca="1">OFFSET('1_repeats'!$J$1, 4 * (Table3[[#This Row],[index]] - 1)  + ($M$1), 0)</f>
        <v>yjl260_WT_sgA_R1_branch_30bpDown</v>
      </c>
      <c r="N32" cm="1">
        <f t="array" aca="1" ref="N32" ca="1">OFFSET('1_repeats'!$L$1, 4 * (Table3[[#This Row],[index]] - 1)  + INDIRECT(ADDRESS(1, COLUMN())), 0)</f>
        <v>9297647</v>
      </c>
      <c r="O32" t="str">
        <f ca="1">OFFSET('1_repeats'!$J$1, 4 * (Table3[[#This Row],[index]] - 1)  + ($O$1), 0)</f>
        <v>yjl261_WT_sgA_R1_branch_30bpDown</v>
      </c>
      <c r="P32" cm="1">
        <f t="array" aca="1" ref="P32" ca="1">OFFSET('1_repeats'!$L$1, 4 * (Table3[[#This Row],[index]] - 1)  + INDIRECT(ADDRESS(1, COLUMN())), 0)</f>
        <v>9399483</v>
      </c>
      <c r="Q32" t="str">
        <f ca="1">OFFSET('1_repeats'!$J$1, 4 * (Table3[[#This Row],[index]] - 1)  + ($Q$1), 0)</f>
        <v>yjl262_WT_sgA_R1_branch_30bpDown</v>
      </c>
      <c r="R32" cm="1">
        <f t="array" aca="1" ref="R32" ca="1">OFFSET('1_repeats'!$L$1, 4 * (Table3[[#This Row],[index]] - 1)  + INDIRECT(ADDRESS(1, COLUMN())), 0)</f>
        <v>8799841</v>
      </c>
      <c r="S32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33" spans="1:19" x14ac:dyDescent="0.25">
      <c r="A33" s="1">
        <v>31</v>
      </c>
      <c r="B33" t="str">
        <f ca="1">OFFSET('1_repeats'!$K$2, 4 * (Table3[[#This Row],[index]] - 1), 0)</f>
        <v>1DSB_R1_cmv.fa</v>
      </c>
      <c r="C33" t="str">
        <f ca="1">OFFSET('1_repeats'!$C$2, 4 * (Table3[[#This Row],[index]] - 1), 0)</f>
        <v>30bpDown</v>
      </c>
      <c r="D33" t="str">
        <f ca="1">OFFSET('1_repeats'!$D$2, 4 * (Table3[[#This Row],[index]] - 1), 0)</f>
        <v>1DSB</v>
      </c>
      <c r="E33">
        <f ca="1">OFFSET('1_repeats'!$H$2, 4 * (Table3[[#This Row],[index]] - 1), 0)</f>
        <v>97</v>
      </c>
      <c r="F33" t="str">
        <f ca="1">OFFSET('1_repeats'!$B$2, 4 * (Table3[[#This Row],[index]] - 1), 0)</f>
        <v>WT</v>
      </c>
      <c r="G33" t="str">
        <f ca="1">OFFSET('1_repeats'!$G$2, 4 * (Table3[[#This Row],[index]] - 1), 0)</f>
        <v>R1</v>
      </c>
      <c r="H33" t="str">
        <f ca="1">OFFSET('1_repeats'!$F$2, 4 * (A33 - 1), 0)</f>
        <v>cmv</v>
      </c>
      <c r="I33" t="str">
        <f ca="1">OFFSET('1_repeats'!$E$2, 4 * (Table3[[#This Row],[index]]- 1), 0)</f>
        <v>sgA</v>
      </c>
      <c r="J3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WT_sgA_R1_cmv_30bpDown</v>
      </c>
      <c r="K33" t="str">
        <f ca="1">OFFSET('1_repeats'!$J$1, 4 * (Table3[[#This Row],[index]] - 1)  + ($K$1), 0)</f>
        <v>yjl263_WT_sgA_R1_cmv_30bpDown</v>
      </c>
      <c r="L33" cm="1">
        <f t="array" aca="1" ref="L33" ca="1">OFFSET('1_repeats'!$L$1, 4 * (Table3[[#This Row],[index]] - 1)  + INDIRECT(ADDRESS(1, COLUMN())), 0)</f>
        <v>8171224</v>
      </c>
      <c r="M33" t="str">
        <f ca="1">OFFSET('1_repeats'!$J$1, 4 * (Table3[[#This Row],[index]] - 1)  + ($M$1), 0)</f>
        <v>yjl264_WT_sgA_R1_cmv_30bpDown</v>
      </c>
      <c r="N33" cm="1">
        <f t="array" aca="1" ref="N33" ca="1">OFFSET('1_repeats'!$L$1, 4 * (Table3[[#This Row],[index]] - 1)  + INDIRECT(ADDRESS(1, COLUMN())), 0)</f>
        <v>8180897</v>
      </c>
      <c r="O33" t="str">
        <f ca="1">OFFSET('1_repeats'!$J$1, 4 * (Table3[[#This Row],[index]] - 1)  + ($O$1), 0)</f>
        <v>yjl265_WT_sgA_R1_cmv_30bpDown</v>
      </c>
      <c r="P33" cm="1">
        <f t="array" aca="1" ref="P33" ca="1">OFFSET('1_repeats'!$L$1, 4 * (Table3[[#This Row],[index]] - 1)  + INDIRECT(ADDRESS(1, COLUMN())), 0)</f>
        <v>8314116</v>
      </c>
      <c r="Q33" t="str">
        <f ca="1">OFFSET('1_repeats'!$J$1, 4 * (Table3[[#This Row],[index]] - 1)  + ($Q$1), 0)</f>
        <v>yjl266_WT_sgA_R1_cmv_30bpDown</v>
      </c>
      <c r="R33" cm="1">
        <f t="array" aca="1" ref="R33" ca="1">OFFSET('1_repeats'!$L$1, 4 * (Table3[[#This Row],[index]] - 1)  + INDIRECT(ADDRESS(1, COLUMN())), 0)</f>
        <v>8096639</v>
      </c>
      <c r="S33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34" spans="1:19" x14ac:dyDescent="0.25">
      <c r="A34" s="1">
        <v>32</v>
      </c>
      <c r="B34" t="str">
        <f ca="1">OFFSET('1_repeats'!$K$2, 4 * (Table3[[#This Row],[index]] - 1), 0)</f>
        <v>1DSB_R2_sense.fa</v>
      </c>
      <c r="C34" t="str">
        <f ca="1">OFFSET('1_repeats'!$C$2, 4 * (Table3[[#This Row],[index]] - 1), 0)</f>
        <v>30bpDown</v>
      </c>
      <c r="D34" t="str">
        <f ca="1">OFFSET('1_repeats'!$D$2, 4 * (Table3[[#This Row],[index]] - 1), 0)</f>
        <v>1DSB</v>
      </c>
      <c r="E34">
        <f ca="1">OFFSET('1_repeats'!$H$2, 4 * (Table3[[#This Row],[index]] - 1), 0)</f>
        <v>76</v>
      </c>
      <c r="F34" t="str">
        <f ca="1">OFFSET('1_repeats'!$B$2, 4 * (Table3[[#This Row],[index]] - 1), 0)</f>
        <v>WT</v>
      </c>
      <c r="G34" t="str">
        <f ca="1">OFFSET('1_repeats'!$G$2, 4 * (Table3[[#This Row],[index]] - 1), 0)</f>
        <v>R2</v>
      </c>
      <c r="H34" t="str">
        <f ca="1">OFFSET('1_repeats'!$F$2, 4 * (A34 - 1), 0)</f>
        <v>sense</v>
      </c>
      <c r="I34" t="str">
        <f ca="1">OFFSET('1_repeats'!$E$2, 4 * (Table3[[#This Row],[index]]- 1), 0)</f>
        <v>sgB</v>
      </c>
      <c r="J3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WT_sgB_R2_sense_30bpDown</v>
      </c>
      <c r="K34" t="str">
        <f ca="1">OFFSET('1_repeats'!$J$1, 4 * (Table3[[#This Row],[index]] - 1)  + ($K$1), 0)</f>
        <v>yjl267_WT_sgB_R2_sense_30bpDown</v>
      </c>
      <c r="L34" cm="1">
        <f t="array" aca="1" ref="L34" ca="1">OFFSET('1_repeats'!$L$1, 4 * (Table3[[#This Row],[index]] - 1)  + INDIRECT(ADDRESS(1, COLUMN())), 0)</f>
        <v>7439535</v>
      </c>
      <c r="M34" t="str">
        <f ca="1">OFFSET('1_repeats'!$J$1, 4 * (Table3[[#This Row],[index]] - 1)  + ($M$1), 0)</f>
        <v>yjl268_WT_sgB_R2_sense_30bpDown</v>
      </c>
      <c r="N34" cm="1">
        <f t="array" aca="1" ref="N34" ca="1">OFFSET('1_repeats'!$L$1, 4 * (Table3[[#This Row],[index]] - 1)  + INDIRECT(ADDRESS(1, COLUMN())), 0)</f>
        <v>6937078</v>
      </c>
      <c r="O34" t="str">
        <f ca="1">OFFSET('1_repeats'!$J$1, 4 * (Table3[[#This Row],[index]] - 1)  + ($O$1), 0)</f>
        <v>yjl269_WT_sgB_R2_sense_30bpDown</v>
      </c>
      <c r="P34" cm="1">
        <f t="array" aca="1" ref="P34" ca="1">OFFSET('1_repeats'!$L$1, 4 * (Table3[[#This Row],[index]] - 1)  + INDIRECT(ADDRESS(1, COLUMN())), 0)</f>
        <v>8644152</v>
      </c>
      <c r="Q34" t="str">
        <f ca="1">OFFSET('1_repeats'!$J$1, 4 * (Table3[[#This Row],[index]] - 1)  + ($Q$1), 0)</f>
        <v>yjl270_WT_sgB_R2_sense_30bpDown</v>
      </c>
      <c r="R34" cm="1">
        <f t="array" aca="1" ref="R34" ca="1">OFFSET('1_repeats'!$L$1, 4 * (Table3[[#This Row],[index]] - 1)  + INDIRECT(ADDRESS(1, COLUMN())), 0)</f>
        <v>7626765</v>
      </c>
      <c r="S34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libraries_2/yjl267_WT_sgB_R2_sense_30bpDown.tsv libraries_2/yjl268_WT_sgB_R2_sense_30bpDown.tsv libraries_2/yjl269_WT_sgB_R2_sense_30bpDown.tsv libraries_2/yjl270_WT_sgB_R2_sense_30bpDown.tsv --total_reads 7439535 6937078 8644152 7626765 -o libraries_3/WT_sgB_R2_sense_30bpDown.tsv --quiet </v>
      </c>
    </row>
    <row r="35" spans="1:19" x14ac:dyDescent="0.25">
      <c r="A35" s="1">
        <v>33</v>
      </c>
      <c r="B35" t="str">
        <f ca="1">OFFSET('1_repeats'!$K$2, 4 * (Table3[[#This Row],[index]] - 1), 0)</f>
        <v>1DSB_R2_branch.fa</v>
      </c>
      <c r="C35" t="str">
        <f ca="1">OFFSET('1_repeats'!$C$2, 4 * (Table3[[#This Row],[index]] - 1), 0)</f>
        <v>30bpDown</v>
      </c>
      <c r="D35" t="str">
        <f ca="1">OFFSET('1_repeats'!$D$2, 4 * (Table3[[#This Row],[index]] - 1), 0)</f>
        <v>1DSB</v>
      </c>
      <c r="E35">
        <f ca="1">OFFSET('1_repeats'!$H$2, 4 * (Table3[[#This Row],[index]] - 1), 0)</f>
        <v>76</v>
      </c>
      <c r="F35" t="str">
        <f ca="1">OFFSET('1_repeats'!$B$2, 4 * (Table3[[#This Row],[index]] - 1), 0)</f>
        <v>WT</v>
      </c>
      <c r="G35" t="str">
        <f ca="1">OFFSET('1_repeats'!$G$2, 4 * (Table3[[#This Row],[index]] - 1), 0)</f>
        <v>R2</v>
      </c>
      <c r="H35" t="str">
        <f ca="1">OFFSET('1_repeats'!$F$2, 4 * (A35 - 1), 0)</f>
        <v>branch</v>
      </c>
      <c r="I35" t="str">
        <f ca="1">OFFSET('1_repeats'!$E$2, 4 * (Table3[[#This Row],[index]]- 1), 0)</f>
        <v>sgB</v>
      </c>
      <c r="J3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WT_sgB_R2_branch_30bpDown</v>
      </c>
      <c r="K35" t="str">
        <f ca="1">OFFSET('1_repeats'!$J$1, 4 * (Table3[[#This Row],[index]] - 1)  + ($K$1), 0)</f>
        <v>yjl271_WT_sgB_R2_branch_30bpDown</v>
      </c>
      <c r="L35" cm="1">
        <f t="array" aca="1" ref="L35" ca="1">OFFSET('1_repeats'!$L$1, 4 * (Table3[[#This Row],[index]] - 1)  + INDIRECT(ADDRESS(1, COLUMN())), 0)</f>
        <v>9677088</v>
      </c>
      <c r="M35" t="str">
        <f ca="1">OFFSET('1_repeats'!$J$1, 4 * (Table3[[#This Row],[index]] - 1)  + ($M$1), 0)</f>
        <v>yjl272_WT_sgB_R2_branch_30bpDown</v>
      </c>
      <c r="N35" cm="1">
        <f t="array" aca="1" ref="N35" ca="1">OFFSET('1_repeats'!$L$1, 4 * (Table3[[#This Row],[index]] - 1)  + INDIRECT(ADDRESS(1, COLUMN())), 0)</f>
        <v>10357247</v>
      </c>
      <c r="O35" t="str">
        <f ca="1">OFFSET('1_repeats'!$J$1, 4 * (Table3[[#This Row],[index]] - 1)  + ($O$1), 0)</f>
        <v>yjl273_WT_sgB_R2_branch_30bpDown</v>
      </c>
      <c r="P35" cm="1">
        <f t="array" aca="1" ref="P35" ca="1">OFFSET('1_repeats'!$L$1, 4 * (Table3[[#This Row],[index]] - 1)  + INDIRECT(ADDRESS(1, COLUMN())), 0)</f>
        <v>10347003</v>
      </c>
      <c r="Q35" t="str">
        <f ca="1">OFFSET('1_repeats'!$J$1, 4 * (Table3[[#This Row],[index]] - 1)  + ($Q$1), 0)</f>
        <v>yjl274_WT_sgB_R2_branch_30bpDown</v>
      </c>
      <c r="R35" cm="1">
        <f t="array" aca="1" ref="R35" ca="1">OFFSET('1_repeats'!$L$1, 4 * (Table3[[#This Row],[index]] - 1)  + INDIRECT(ADDRESS(1, COLUMN())), 0)</f>
        <v>9780215</v>
      </c>
      <c r="S35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libraries_2/yjl271_WT_sgB_R2_branch_30bpDown.tsv libraries_2/yjl272_WT_sgB_R2_branch_30bpDown.tsv libraries_2/yjl273_WT_sgB_R2_branch_30bpDown.tsv libraries_2/yjl274_WT_sgB_R2_branch_30bpDown.tsv --total_reads 9677088 10357247 10347003 9780215 -o libraries_3/WT_sgB_R2_branch_30bpDown.tsv --quiet </v>
      </c>
    </row>
    <row r="36" spans="1:19" x14ac:dyDescent="0.25">
      <c r="A36" s="1">
        <v>34</v>
      </c>
      <c r="B36" t="str">
        <f ca="1">OFFSET('1_repeats'!$K$2, 4 * (Table3[[#This Row],[index]] - 1), 0)</f>
        <v>1DSB_R2_cmv.fa</v>
      </c>
      <c r="C36" t="str">
        <f ca="1">OFFSET('1_repeats'!$C$2, 4 * (Table3[[#This Row],[index]] - 1), 0)</f>
        <v>30bpDown</v>
      </c>
      <c r="D36" t="str">
        <f ca="1">OFFSET('1_repeats'!$D$2, 4 * (Table3[[#This Row],[index]] - 1), 0)</f>
        <v>1DSB</v>
      </c>
      <c r="E36">
        <f ca="1">OFFSET('1_repeats'!$H$2, 4 * (Table3[[#This Row],[index]] - 1), 0)</f>
        <v>76</v>
      </c>
      <c r="F36" t="str">
        <f ca="1">OFFSET('1_repeats'!$B$2, 4 * (Table3[[#This Row],[index]] - 1), 0)</f>
        <v>WT</v>
      </c>
      <c r="G36" t="str">
        <f ca="1">OFFSET('1_repeats'!$G$2, 4 * (Table3[[#This Row],[index]] - 1), 0)</f>
        <v>R2</v>
      </c>
      <c r="H36" t="str">
        <f ca="1">OFFSET('1_repeats'!$F$2, 4 * (A36 - 1), 0)</f>
        <v>cmv</v>
      </c>
      <c r="I36" t="str">
        <f ca="1">OFFSET('1_repeats'!$E$2, 4 * (Table3[[#This Row],[index]]- 1), 0)</f>
        <v>sgB</v>
      </c>
      <c r="J3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WT_sgB_R2_cmv_30bpDown</v>
      </c>
      <c r="K36" t="str">
        <f ca="1">OFFSET('1_repeats'!$J$1, 4 * (Table3[[#This Row],[index]] - 1)  + ($K$1), 0)</f>
        <v>yjl275_WT_sgB_R2_cmv_30bpDown</v>
      </c>
      <c r="L36" cm="1">
        <f t="array" aca="1" ref="L36" ca="1">OFFSET('1_repeats'!$L$1, 4 * (Table3[[#This Row],[index]] - 1)  + INDIRECT(ADDRESS(1, COLUMN())), 0)</f>
        <v>7530830</v>
      </c>
      <c r="M36" t="str">
        <f ca="1">OFFSET('1_repeats'!$J$1, 4 * (Table3[[#This Row],[index]] - 1)  + ($M$1), 0)</f>
        <v>yjl276_WT_sgB_R2_cmv_30bpDown</v>
      </c>
      <c r="N36" cm="1">
        <f t="array" aca="1" ref="N36" ca="1">OFFSET('1_repeats'!$L$1, 4 * (Table3[[#This Row],[index]] - 1)  + INDIRECT(ADDRESS(1, COLUMN())), 0)</f>
        <v>7081053</v>
      </c>
      <c r="O36" t="str">
        <f ca="1">OFFSET('1_repeats'!$J$1, 4 * (Table3[[#This Row],[index]] - 1)  + ($O$1), 0)</f>
        <v>yjl277_WT_sgB_R2_cmv_30bpDown</v>
      </c>
      <c r="P36" cm="1">
        <f t="array" aca="1" ref="P36" ca="1">OFFSET('1_repeats'!$L$1, 4 * (Table3[[#This Row],[index]] - 1)  + INDIRECT(ADDRESS(1, COLUMN())), 0)</f>
        <v>7065585</v>
      </c>
      <c r="Q36" t="str">
        <f ca="1">OFFSET('1_repeats'!$J$1, 4 * (Table3[[#This Row],[index]] - 1)  + ($Q$1), 0)</f>
        <v>yjl278_WT_sgB_R2_cmv_30bpDown</v>
      </c>
      <c r="R36" cm="1">
        <f t="array" aca="1" ref="R36" ca="1">OFFSET('1_repeats'!$L$1, 4 * (Table3[[#This Row],[index]] - 1)  + INDIRECT(ADDRESS(1, COLUMN())), 0)</f>
        <v>7319545</v>
      </c>
      <c r="S36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libraries_2/yjl275_WT_sgB_R2_cmv_30bpDown.tsv libraries_2/yjl276_WT_sgB_R2_cmv_30bpDown.tsv libraries_2/yjl277_WT_sgB_R2_cmv_30bpDown.tsv libraries_2/yjl278_WT_sgB_R2_cmv_30bpDown.tsv --total_reads 7530830 7081053 7065585 7319545 -o libraries_3/WT_sgB_R2_cmv_30bpDown.tsv --quiet </v>
      </c>
    </row>
    <row r="37" spans="1:19" x14ac:dyDescent="0.25">
      <c r="A37" s="1">
        <v>35</v>
      </c>
      <c r="B37" t="str">
        <f ca="1">OFFSET('1_repeats'!$K$2, 4 * (Table3[[#This Row],[index]] - 1), 0)</f>
        <v>1DSB_R1_sense.fa</v>
      </c>
      <c r="C37" t="str">
        <f ca="1">OFFSET('1_repeats'!$C$2, 4 * (Table3[[#This Row],[index]] - 1), 0)</f>
        <v>30bpDown</v>
      </c>
      <c r="D37" t="str">
        <f ca="1">OFFSET('1_repeats'!$D$2, 4 * (Table3[[#This Row],[index]] - 1), 0)</f>
        <v>1DSB</v>
      </c>
      <c r="E37">
        <f ca="1">OFFSET('1_repeats'!$H$2, 4 * (Table3[[#This Row],[index]] - 1), 0)</f>
        <v>97</v>
      </c>
      <c r="F37" t="str">
        <f ca="1">OFFSET('1_repeats'!$B$2, 4 * (Table3[[#This Row],[index]] - 1), 0)</f>
        <v>KO</v>
      </c>
      <c r="G37" t="str">
        <f ca="1">OFFSET('1_repeats'!$G$2, 4 * (Table3[[#This Row],[index]] - 1), 0)</f>
        <v>R1</v>
      </c>
      <c r="H37" t="str">
        <f ca="1">OFFSET('1_repeats'!$F$2, 4 * (A37 - 1), 0)</f>
        <v>sense</v>
      </c>
      <c r="I37" t="str">
        <f ca="1">OFFSET('1_repeats'!$E$2, 4 * (Table3[[#This Row],[index]]- 1), 0)</f>
        <v>sgA</v>
      </c>
      <c r="J3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KO_sgA_R1_sense_30bpDown</v>
      </c>
      <c r="K37" t="str">
        <f ca="1">OFFSET('1_repeats'!$J$1, 4 * (Table3[[#This Row],[index]] - 1)  + ($K$1), 0)</f>
        <v>yjl292_KO_sgA_R1_sense_30bpDown</v>
      </c>
      <c r="L37" cm="1">
        <f t="array" aca="1" ref="L37" ca="1">OFFSET('1_repeats'!$L$1, 4 * (Table3[[#This Row],[index]] - 1)  + INDIRECT(ADDRESS(1, COLUMN())), 0)</f>
        <v>8597510</v>
      </c>
      <c r="M37" t="str">
        <f ca="1">OFFSET('1_repeats'!$J$1, 4 * (Table3[[#This Row],[index]] - 1)  + ($M$1), 0)</f>
        <v>yjl293_KO_sgA_R1_sense_30bpDown</v>
      </c>
      <c r="N37" cm="1">
        <f t="array" aca="1" ref="N37" ca="1">OFFSET('1_repeats'!$L$1, 4 * (Table3[[#This Row],[index]] - 1)  + INDIRECT(ADDRESS(1, COLUMN())), 0)</f>
        <v>10116623</v>
      </c>
      <c r="O37" t="str">
        <f ca="1">OFFSET('1_repeats'!$J$1, 4 * (Table3[[#This Row],[index]] - 1)  + ($O$1), 0)</f>
        <v>yjl294_KO_sgA_R1_sense_30bpDown</v>
      </c>
      <c r="P37" cm="1">
        <f t="array" aca="1" ref="P37" ca="1">OFFSET('1_repeats'!$L$1, 4 * (Table3[[#This Row],[index]] - 1)  + INDIRECT(ADDRESS(1, COLUMN())), 0)</f>
        <v>8703707</v>
      </c>
      <c r="Q37" t="str">
        <f ca="1">OFFSET('1_repeats'!$J$1, 4 * (Table3[[#This Row],[index]] - 1)  + ($Q$1), 0)</f>
        <v>yjl295_KO_sgA_R1_sense_30bpDown</v>
      </c>
      <c r="R37" cm="1">
        <f t="array" aca="1" ref="R37" ca="1">OFFSET('1_repeats'!$L$1, 4 * (Table3[[#This Row],[index]] - 1)  + INDIRECT(ADDRESS(1, COLUMN())), 0)</f>
        <v>9021103</v>
      </c>
      <c r="S37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8" spans="1:19" x14ac:dyDescent="0.25">
      <c r="A38" s="1">
        <v>36</v>
      </c>
      <c r="B38" t="str">
        <f ca="1">OFFSET('1_repeats'!$K$2, 4 * (Table3[[#This Row],[index]] - 1), 0)</f>
        <v>1DSB_R1_branch.fa</v>
      </c>
      <c r="C38" t="str">
        <f ca="1">OFFSET('1_repeats'!$C$2, 4 * (Table3[[#This Row],[index]] - 1), 0)</f>
        <v>30bpDown</v>
      </c>
      <c r="D38" t="str">
        <f ca="1">OFFSET('1_repeats'!$D$2, 4 * (Table3[[#This Row],[index]] - 1), 0)</f>
        <v>1DSB</v>
      </c>
      <c r="E38">
        <f ca="1">OFFSET('1_repeats'!$H$2, 4 * (Table3[[#This Row],[index]] - 1), 0)</f>
        <v>97</v>
      </c>
      <c r="F38" t="str">
        <f ca="1">OFFSET('1_repeats'!$B$2, 4 * (Table3[[#This Row],[index]] - 1), 0)</f>
        <v>KO</v>
      </c>
      <c r="G38" t="str">
        <f ca="1">OFFSET('1_repeats'!$G$2, 4 * (Table3[[#This Row],[index]] - 1), 0)</f>
        <v>R1</v>
      </c>
      <c r="H38" t="str">
        <f ca="1">OFFSET('1_repeats'!$F$2, 4 * (A38 - 1), 0)</f>
        <v>branch</v>
      </c>
      <c r="I38" t="str">
        <f ca="1">OFFSET('1_repeats'!$E$2, 4 * (Table3[[#This Row],[index]]- 1), 0)</f>
        <v>sgA</v>
      </c>
      <c r="J3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KO_sgA_R1_branch_30bpDown</v>
      </c>
      <c r="K38" t="str">
        <f ca="1">OFFSET('1_repeats'!$J$1, 4 * (Table3[[#This Row],[index]] - 1)  + ($K$1), 0)</f>
        <v>yjl296_KO_sgA_R1_branch_30bpDown</v>
      </c>
      <c r="L38" cm="1">
        <f t="array" aca="1" ref="L38" ca="1">OFFSET('1_repeats'!$L$1, 4 * (Table3[[#This Row],[index]] - 1)  + INDIRECT(ADDRESS(1, COLUMN())), 0)</f>
        <v>11021111</v>
      </c>
      <c r="M38" t="str">
        <f ca="1">OFFSET('1_repeats'!$J$1, 4 * (Table3[[#This Row],[index]] - 1)  + ($M$1), 0)</f>
        <v>yjl297_KO_sgA_R1_branch_30bpDown</v>
      </c>
      <c r="N38" cm="1">
        <f t="array" aca="1" ref="N38" ca="1">OFFSET('1_repeats'!$L$1, 4 * (Table3[[#This Row],[index]] - 1)  + INDIRECT(ADDRESS(1, COLUMN())), 0)</f>
        <v>11280773</v>
      </c>
      <c r="O38" t="str">
        <f ca="1">OFFSET('1_repeats'!$J$1, 4 * (Table3[[#This Row],[index]] - 1)  + ($O$1), 0)</f>
        <v>yjl298_KO_sgA_R1_branch_30bpDown</v>
      </c>
      <c r="P38" cm="1">
        <f t="array" aca="1" ref="P38" ca="1">OFFSET('1_repeats'!$L$1, 4 * (Table3[[#This Row],[index]] - 1)  + INDIRECT(ADDRESS(1, COLUMN())), 0)</f>
        <v>12426852</v>
      </c>
      <c r="Q38" t="str">
        <f ca="1">OFFSET('1_repeats'!$J$1, 4 * (Table3[[#This Row],[index]] - 1)  + ($Q$1), 0)</f>
        <v>yjl299_KO_sgA_R1_branch_30bpDown</v>
      </c>
      <c r="R38" cm="1">
        <f t="array" aca="1" ref="R38" ca="1">OFFSET('1_repeats'!$L$1, 4 * (Table3[[#This Row],[index]] - 1)  + INDIRECT(ADDRESS(1, COLUMN())), 0)</f>
        <v>11659042</v>
      </c>
      <c r="S38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9" spans="1:19" x14ac:dyDescent="0.25">
      <c r="A39" s="1">
        <v>37</v>
      </c>
      <c r="B39" t="str">
        <f ca="1">OFFSET('1_repeats'!$K$2, 4 * (Table3[[#This Row],[index]] - 1), 0)</f>
        <v>1DSB_R1_cmv.fa</v>
      </c>
      <c r="C39" t="str">
        <f ca="1">OFFSET('1_repeats'!$C$2, 4 * (Table3[[#This Row],[index]] - 1), 0)</f>
        <v>30bpDown</v>
      </c>
      <c r="D39" t="str">
        <f ca="1">OFFSET('1_repeats'!$D$2, 4 * (Table3[[#This Row],[index]] - 1), 0)</f>
        <v>1DSB</v>
      </c>
      <c r="E39">
        <f ca="1">OFFSET('1_repeats'!$H$2, 4 * (Table3[[#This Row],[index]] - 1), 0)</f>
        <v>97</v>
      </c>
      <c r="F39" t="str">
        <f ca="1">OFFSET('1_repeats'!$B$2, 4 * (Table3[[#This Row],[index]] - 1), 0)</f>
        <v>KO</v>
      </c>
      <c r="G39" t="str">
        <f ca="1">OFFSET('1_repeats'!$G$2, 4 * (Table3[[#This Row],[index]] - 1), 0)</f>
        <v>R1</v>
      </c>
      <c r="H39" t="str">
        <f ca="1">OFFSET('1_repeats'!$F$2, 4 * (A39 - 1), 0)</f>
        <v>cmv</v>
      </c>
      <c r="I39" t="str">
        <f ca="1">OFFSET('1_repeats'!$E$2, 4 * (Table3[[#This Row],[index]]- 1), 0)</f>
        <v>sgA</v>
      </c>
      <c r="J3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KO_sgA_R1_cmv_30bpDown</v>
      </c>
      <c r="K39" t="str">
        <f ca="1">OFFSET('1_repeats'!$J$1, 4 * (Table3[[#This Row],[index]] - 1)  + ($K$1), 0)</f>
        <v>yjl300_KO_sgA_R1_cmv_30bpDown</v>
      </c>
      <c r="L39" cm="1">
        <f t="array" aca="1" ref="L39" ca="1">OFFSET('1_repeats'!$L$1, 4 * (Table3[[#This Row],[index]] - 1)  + INDIRECT(ADDRESS(1, COLUMN())), 0)</f>
        <v>9933546</v>
      </c>
      <c r="M39" t="str">
        <f ca="1">OFFSET('1_repeats'!$J$1, 4 * (Table3[[#This Row],[index]] - 1)  + ($M$1), 0)</f>
        <v>yjl301_KO_sgA_R1_cmv_30bpDown</v>
      </c>
      <c r="N39" cm="1">
        <f t="array" aca="1" ref="N39" ca="1">OFFSET('1_repeats'!$L$1, 4 * (Table3[[#This Row],[index]] - 1)  + INDIRECT(ADDRESS(1, COLUMN())), 0)</f>
        <v>10351309</v>
      </c>
      <c r="O39" t="str">
        <f ca="1">OFFSET('1_repeats'!$J$1, 4 * (Table3[[#This Row],[index]] - 1)  + ($O$1), 0)</f>
        <v>yjl302_KO_sgA_R1_cmv_30bpDown</v>
      </c>
      <c r="P39" cm="1">
        <f t="array" aca="1" ref="P39" ca="1">OFFSET('1_repeats'!$L$1, 4 * (Table3[[#This Row],[index]] - 1)  + INDIRECT(ADDRESS(1, COLUMN())), 0)</f>
        <v>9388188</v>
      </c>
      <c r="Q39" t="str">
        <f ca="1">OFFSET('1_repeats'!$J$1, 4 * (Table3[[#This Row],[index]] - 1)  + ($Q$1), 0)</f>
        <v>yjl303_KO_sgA_R1_cmv_30bpDown</v>
      </c>
      <c r="R39" cm="1">
        <f t="array" aca="1" ref="R39" ca="1">OFFSET('1_repeats'!$L$1, 4 * (Table3[[#This Row],[index]] - 1)  + INDIRECT(ADDRESS(1, COLUMN())), 0)</f>
        <v>8668198</v>
      </c>
      <c r="S39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40" spans="1:19" x14ac:dyDescent="0.25">
      <c r="A40" s="1">
        <v>38</v>
      </c>
      <c r="B40" t="str">
        <f ca="1">OFFSET('1_repeats'!$K$2, 4 * (Table3[[#This Row],[index]] - 1), 0)</f>
        <v>1DSB_R2_sense.fa</v>
      </c>
      <c r="C40" t="str">
        <f ca="1">OFFSET('1_repeats'!$C$2, 4 * (Table3[[#This Row],[index]] - 1), 0)</f>
        <v>30bpDown</v>
      </c>
      <c r="D40" t="str">
        <f ca="1">OFFSET('1_repeats'!$D$2, 4 * (Table3[[#This Row],[index]] - 1), 0)</f>
        <v>1DSB</v>
      </c>
      <c r="E40">
        <f ca="1">OFFSET('1_repeats'!$H$2, 4 * (Table3[[#This Row],[index]] - 1), 0)</f>
        <v>76</v>
      </c>
      <c r="F40" t="str">
        <f ca="1">OFFSET('1_repeats'!$B$2, 4 * (Table3[[#This Row],[index]] - 1), 0)</f>
        <v>KO</v>
      </c>
      <c r="G40" t="str">
        <f ca="1">OFFSET('1_repeats'!$G$2, 4 * (Table3[[#This Row],[index]] - 1), 0)</f>
        <v>R2</v>
      </c>
      <c r="H40" t="str">
        <f ca="1">OFFSET('1_repeats'!$F$2, 4 * (A40 - 1), 0)</f>
        <v>sense</v>
      </c>
      <c r="I40" t="str">
        <f ca="1">OFFSET('1_repeats'!$E$2, 4 * (Table3[[#This Row],[index]]- 1), 0)</f>
        <v>sgB</v>
      </c>
      <c r="J4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KO_sgB_R2_sense_30bpDown</v>
      </c>
      <c r="K40" t="str">
        <f ca="1">OFFSET('1_repeats'!$J$1, 4 * (Table3[[#This Row],[index]] - 1)  + ($K$1), 0)</f>
        <v>yjl304_KO_sgB_R2_sense_30bpDown</v>
      </c>
      <c r="L40" cm="1">
        <f t="array" aca="1" ref="L40" ca="1">OFFSET('1_repeats'!$L$1, 4 * (Table3[[#This Row],[index]] - 1)  + INDIRECT(ADDRESS(1, COLUMN())), 0)</f>
        <v>6589000</v>
      </c>
      <c r="M40" t="str">
        <f ca="1">OFFSET('1_repeats'!$J$1, 4 * (Table3[[#This Row],[index]] - 1)  + ($M$1), 0)</f>
        <v>yjl305_KO_sgB_R2_sense_30bpDown</v>
      </c>
      <c r="N40" cm="1">
        <f t="array" aca="1" ref="N40" ca="1">OFFSET('1_repeats'!$L$1, 4 * (Table3[[#This Row],[index]] - 1)  + INDIRECT(ADDRESS(1, COLUMN())), 0)</f>
        <v>7135014</v>
      </c>
      <c r="O40" t="str">
        <f ca="1">OFFSET('1_repeats'!$J$1, 4 * (Table3[[#This Row],[index]] - 1)  + ($O$1), 0)</f>
        <v>yjl306_KO_sgB_R2_sense_30bpDown</v>
      </c>
      <c r="P40" cm="1">
        <f t="array" aca="1" ref="P40" ca="1">OFFSET('1_repeats'!$L$1, 4 * (Table3[[#This Row],[index]] - 1)  + INDIRECT(ADDRESS(1, COLUMN())), 0)</f>
        <v>7262219</v>
      </c>
      <c r="Q40" t="str">
        <f ca="1">OFFSET('1_repeats'!$J$1, 4 * (Table3[[#This Row],[index]] - 1)  + ($Q$1), 0)</f>
        <v>yjl307_KO_sgB_R2_sense_30bpDown</v>
      </c>
      <c r="R40" cm="1">
        <f t="array" aca="1" ref="R40" ca="1">OFFSET('1_repeats'!$L$1, 4 * (Table3[[#This Row],[index]] - 1)  + INDIRECT(ADDRESS(1, COLUMN())), 0)</f>
        <v>6678084</v>
      </c>
      <c r="S40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libraries_2/yjl304_KO_sgB_R2_sense_30bpDown.tsv libraries_2/yjl305_KO_sgB_R2_sense_30bpDown.tsv libraries_2/yjl306_KO_sgB_R2_sense_30bpDown.tsv libraries_2/yjl307_KO_sgB_R2_sense_30bpDown.tsv --total_reads 6589000 7135014 7262219 6678084 -o libraries_3/KO_sgB_R2_sense_30bpDown.tsv --quiet </v>
      </c>
    </row>
    <row r="41" spans="1:19" x14ac:dyDescent="0.25">
      <c r="A41" s="1">
        <v>39</v>
      </c>
      <c r="B41" t="str">
        <f ca="1">OFFSET('1_repeats'!$K$2, 4 * (Table3[[#This Row],[index]] - 1), 0)</f>
        <v>1DSB_R2_branch.fa</v>
      </c>
      <c r="C41" t="str">
        <f ca="1">OFFSET('1_repeats'!$C$2, 4 * (Table3[[#This Row],[index]] - 1), 0)</f>
        <v>30bpDown</v>
      </c>
      <c r="D41" t="str">
        <f ca="1">OFFSET('1_repeats'!$D$2, 4 * (Table3[[#This Row],[index]] - 1), 0)</f>
        <v>1DSB</v>
      </c>
      <c r="E41">
        <f ca="1">OFFSET('1_repeats'!$H$2, 4 * (Table3[[#This Row],[index]] - 1), 0)</f>
        <v>76</v>
      </c>
      <c r="F41" t="str">
        <f ca="1">OFFSET('1_repeats'!$B$2, 4 * (Table3[[#This Row],[index]] - 1), 0)</f>
        <v>KO</v>
      </c>
      <c r="G41" t="str">
        <f ca="1">OFFSET('1_repeats'!$G$2, 4 * (Table3[[#This Row],[index]] - 1), 0)</f>
        <v>R2</v>
      </c>
      <c r="H41" t="str">
        <f ca="1">OFFSET('1_repeats'!$F$2, 4 * (A41 - 1), 0)</f>
        <v>branch</v>
      </c>
      <c r="I41" t="str">
        <f ca="1">OFFSET('1_repeats'!$E$2, 4 * (Table3[[#This Row],[index]]- 1), 0)</f>
        <v>sgB</v>
      </c>
      <c r="J4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KO_sgB_R2_branch_30bpDown</v>
      </c>
      <c r="K41" t="str">
        <f ca="1">OFFSET('1_repeats'!$J$1, 4 * (Table3[[#This Row],[index]] - 1)  + ($K$1), 0)</f>
        <v>yjl308_KO_sgB_R2_branch_30bpDown</v>
      </c>
      <c r="L41" cm="1">
        <f t="array" aca="1" ref="L41" ca="1">OFFSET('1_repeats'!$L$1, 4 * (Table3[[#This Row],[index]] - 1)  + INDIRECT(ADDRESS(1, COLUMN())), 0)</f>
        <v>9837104</v>
      </c>
      <c r="M41" t="str">
        <f ca="1">OFFSET('1_repeats'!$J$1, 4 * (Table3[[#This Row],[index]] - 1)  + ($M$1), 0)</f>
        <v>yjl309_KO_sgB_R2_branch_30bpDown</v>
      </c>
      <c r="N41" cm="1">
        <f t="array" aca="1" ref="N41" ca="1">OFFSET('1_repeats'!$L$1, 4 * (Table3[[#This Row],[index]] - 1)  + INDIRECT(ADDRESS(1, COLUMN())), 0)</f>
        <v>10611250</v>
      </c>
      <c r="O41" t="str">
        <f ca="1">OFFSET('1_repeats'!$J$1, 4 * (Table3[[#This Row],[index]] - 1)  + ($O$1), 0)</f>
        <v>yjl310_KO_sgB_R2_branch_30bpDown</v>
      </c>
      <c r="P41" cm="1">
        <f t="array" aca="1" ref="P41" ca="1">OFFSET('1_repeats'!$L$1, 4 * (Table3[[#This Row],[index]] - 1)  + INDIRECT(ADDRESS(1, COLUMN())), 0)</f>
        <v>9883765</v>
      </c>
      <c r="Q41" t="str">
        <f ca="1">OFFSET('1_repeats'!$J$1, 4 * (Table3[[#This Row],[index]] - 1)  + ($Q$1), 0)</f>
        <v>yjl311_KO_sgB_R2_branch_30bpDown</v>
      </c>
      <c r="R41" cm="1">
        <f t="array" aca="1" ref="R41" ca="1">OFFSET('1_repeats'!$L$1, 4 * (Table3[[#This Row],[index]] - 1)  + INDIRECT(ADDRESS(1, COLUMN())), 0)</f>
        <v>10459188</v>
      </c>
      <c r="S41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libraries_2/yjl308_KO_sgB_R2_branch_30bpDown.tsv libraries_2/yjl309_KO_sgB_R2_branch_30bpDown.tsv libraries_2/yjl310_KO_sgB_R2_branch_30bpDown.tsv libraries_2/yjl311_KO_sgB_R2_branch_30bpDown.tsv --total_reads 9837104 10611250 9883765 10459188 -o libraries_3/KO_sgB_R2_branch_30bpDown.tsv --quiet </v>
      </c>
    </row>
    <row r="42" spans="1:19" x14ac:dyDescent="0.25">
      <c r="A42" s="1">
        <v>40</v>
      </c>
      <c r="B42" t="str">
        <f ca="1">OFFSET('1_repeats'!$K$2, 4 * (Table3[[#This Row],[index]] - 1), 0)</f>
        <v>1DSB_R2_cmv.fa</v>
      </c>
      <c r="C42" t="str">
        <f ca="1">OFFSET('1_repeats'!$C$2, 4 * (Table3[[#This Row],[index]] - 1), 0)</f>
        <v>30bpDown</v>
      </c>
      <c r="D42" t="str">
        <f ca="1">OFFSET('1_repeats'!$D$2, 4 * (Table3[[#This Row],[index]] - 1), 0)</f>
        <v>1DSB</v>
      </c>
      <c r="E42">
        <f ca="1">OFFSET('1_repeats'!$H$2, 4 * (Table3[[#This Row],[index]] - 1), 0)</f>
        <v>76</v>
      </c>
      <c r="F42" t="str">
        <f ca="1">OFFSET('1_repeats'!$B$2, 4 * (Table3[[#This Row],[index]] - 1), 0)</f>
        <v>KO</v>
      </c>
      <c r="G42" t="str">
        <f ca="1">OFFSET('1_repeats'!$G$2, 4 * (Table3[[#This Row],[index]] - 1), 0)</f>
        <v>R2</v>
      </c>
      <c r="H42" t="str">
        <f ca="1">OFFSET('1_repeats'!$F$2, 4 * (A42 - 1), 0)</f>
        <v>cmv</v>
      </c>
      <c r="I42" t="str">
        <f ca="1">OFFSET('1_repeats'!$E$2, 4 * (Table3[[#This Row],[index]]- 1), 0)</f>
        <v>sgB</v>
      </c>
      <c r="J4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KO_sgB_R2_cmv_30bpDown</v>
      </c>
      <c r="K42" t="str">
        <f ca="1">OFFSET('1_repeats'!$J$1, 4 * (Table3[[#This Row],[index]] - 1)  + ($K$1), 0)</f>
        <v>yjl312_KO_sgB_R2_cmv_30bpDown</v>
      </c>
      <c r="L42" cm="1">
        <f t="array" aca="1" ref="L42" ca="1">OFFSET('1_repeats'!$L$1, 4 * (Table3[[#This Row],[index]] - 1)  + INDIRECT(ADDRESS(1, COLUMN())), 0)</f>
        <v>6846213</v>
      </c>
      <c r="M42" t="str">
        <f ca="1">OFFSET('1_repeats'!$J$1, 4 * (Table3[[#This Row],[index]] - 1)  + ($M$1), 0)</f>
        <v>yjl313_KO_sgB_R2_cmv_30bpDown</v>
      </c>
      <c r="N42" cm="1">
        <f t="array" aca="1" ref="N42" ca="1">OFFSET('1_repeats'!$L$1, 4 * (Table3[[#This Row],[index]] - 1)  + INDIRECT(ADDRESS(1, COLUMN())), 0)</f>
        <v>6511345</v>
      </c>
      <c r="O42" t="str">
        <f ca="1">OFFSET('1_repeats'!$J$1, 4 * (Table3[[#This Row],[index]] - 1)  + ($O$1), 0)</f>
        <v>yjl314_KO_sgB_R2_cmv_30bpDown</v>
      </c>
      <c r="P42" cm="1">
        <f t="array" aca="1" ref="P42" ca="1">OFFSET('1_repeats'!$L$1, 4 * (Table3[[#This Row],[index]] - 1)  + INDIRECT(ADDRESS(1, COLUMN())), 0)</f>
        <v>7387185</v>
      </c>
      <c r="Q42" t="str">
        <f ca="1">OFFSET('1_repeats'!$J$1, 4 * (Table3[[#This Row],[index]] - 1)  + ($Q$1), 0)</f>
        <v>yjl315_KO_sgB_R2_cmv_30bpDown</v>
      </c>
      <c r="R42" cm="1">
        <f t="array" aca="1" ref="R42" ca="1">OFFSET('1_repeats'!$L$1, 4 * (Table3[[#This Row],[index]] - 1)  + INDIRECT(ADDRESS(1, COLUMN())), 0)</f>
        <v>6462243</v>
      </c>
      <c r="S42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libraries_2/yjl312_KO_sgB_R2_cmv_30bpDown.tsv libraries_2/yjl313_KO_sgB_R2_cmv_30bpDown.tsv libraries_2/yjl314_KO_sgB_R2_cmv_30bpDown.tsv libraries_2/yjl315_KO_sgB_R2_cmv_30bpDown.tsv --total_reads 6846213 6511345 7387185 6462243 -o libraries_3/KO_sgB_R2_cmv_30bpDown.tsv --quiet </v>
      </c>
    </row>
    <row r="44" spans="1:19" x14ac:dyDescent="0.25">
      <c r="A44" t="s">
        <v>116</v>
      </c>
      <c r="B44" t="s">
        <v>89</v>
      </c>
      <c r="C44" t="s">
        <v>139</v>
      </c>
      <c r="D44" t="s">
        <v>82</v>
      </c>
      <c r="E44" t="s">
        <v>104</v>
      </c>
      <c r="F44" t="s">
        <v>107</v>
      </c>
      <c r="G44" t="s">
        <v>84</v>
      </c>
      <c r="H44" t="s">
        <v>83</v>
      </c>
      <c r="I44" t="s">
        <v>106</v>
      </c>
      <c r="J44" t="s">
        <v>144</v>
      </c>
      <c r="K44" t="s">
        <v>143</v>
      </c>
      <c r="L44" t="s">
        <v>95</v>
      </c>
      <c r="M44" t="s">
        <v>135</v>
      </c>
    </row>
    <row r="45" spans="1:19" x14ac:dyDescent="0.25">
      <c r="A45" s="1">
        <v>1</v>
      </c>
      <c r="B45" t="str">
        <f>'1_repeats'!K162</f>
        <v>1DSB_R1_sense.fa</v>
      </c>
      <c r="C45" t="str">
        <f>'1_repeats'!C162</f>
        <v>nodsb</v>
      </c>
      <c r="D45" t="str">
        <f>'1_repeats'!D162</f>
        <v>1DSB</v>
      </c>
      <c r="E45">
        <f>'1_repeats'!H162</f>
        <v>67</v>
      </c>
      <c r="F45" t="str">
        <f>'1_repeats'!B162</f>
        <v>WT</v>
      </c>
      <c r="G45" t="str">
        <f>'1_repeats'!G162</f>
        <v>R1</v>
      </c>
      <c r="H45" t="str">
        <f>'1_repeats'!F162</f>
        <v>sense</v>
      </c>
      <c r="I45" t="str">
        <f>'1_repeats'!E162</f>
        <v>sgA</v>
      </c>
      <c r="J45" t="str">
        <f>_xlfn.CONCAT(F45, "_", I45, "_", G45, "_", H45, "_nodsb")</f>
        <v>WT_sgA_R1_sense_nodsb</v>
      </c>
      <c r="K45" t="str">
        <f>'1_repeats'!J162</f>
        <v>yjl244_WT_sgA_R1_sense_nodsb</v>
      </c>
      <c r="L45">
        <f>'1_repeats'!L162</f>
        <v>10005232</v>
      </c>
      <c r="M45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>'1_repeats'!K163</f>
        <v>1DSB_R1_branch.fa</v>
      </c>
      <c r="C46" t="str">
        <f>'1_repeats'!C163</f>
        <v>nodsb</v>
      </c>
      <c r="D46" t="str">
        <f>'1_repeats'!D163</f>
        <v>1DSB</v>
      </c>
      <c r="E46">
        <f>'1_repeats'!H163</f>
        <v>67</v>
      </c>
      <c r="F46" t="str">
        <f>'1_repeats'!B163</f>
        <v>WT</v>
      </c>
      <c r="G46" t="str">
        <f>'1_repeats'!G163</f>
        <v>R1</v>
      </c>
      <c r="H46" t="str">
        <f>'1_repeats'!F163</f>
        <v>branch</v>
      </c>
      <c r="I46" t="str">
        <f>'1_repeats'!E163</f>
        <v>sgA</v>
      </c>
      <c r="J46" t="str">
        <f t="shared" ref="J46:J56" si="0">_xlfn.CONCAT(F46, "_", I46, "_", G46, "_", H46, "_nodsb")</f>
        <v>WT_sgA_R1_branch_nodsb</v>
      </c>
      <c r="K46" t="str">
        <f>'1_repeats'!J163</f>
        <v>yjl245_WT_sgA_R1_branch_nodsb</v>
      </c>
      <c r="L46">
        <f>'1_repeats'!L163</f>
        <v>12898941</v>
      </c>
      <c r="M46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>'1_repeats'!K164</f>
        <v>1DSB_R1_cmv.fa</v>
      </c>
      <c r="C47" t="str">
        <f>'1_repeats'!C164</f>
        <v>nodsb</v>
      </c>
      <c r="D47" t="str">
        <f>'1_repeats'!D164</f>
        <v>1DSB</v>
      </c>
      <c r="E47">
        <f>'1_repeats'!H164</f>
        <v>67</v>
      </c>
      <c r="F47" t="str">
        <f>'1_repeats'!B164</f>
        <v>WT</v>
      </c>
      <c r="G47" t="str">
        <f>'1_repeats'!G164</f>
        <v>R1</v>
      </c>
      <c r="H47" t="str">
        <f>'1_repeats'!F164</f>
        <v>cmv</v>
      </c>
      <c r="I47" t="str">
        <f>'1_repeats'!E164</f>
        <v>sgA</v>
      </c>
      <c r="J47" t="str">
        <f t="shared" si="0"/>
        <v>WT_sgA_R1_cmv_nodsb</v>
      </c>
      <c r="K47" t="str">
        <f>'1_repeats'!J164</f>
        <v>yjl246_WT_sgA_R1_cmv_nodsb</v>
      </c>
      <c r="L47">
        <f>'1_repeats'!L164</f>
        <v>10217401</v>
      </c>
      <c r="M47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>'1_repeats'!K165</f>
        <v>1DSB_R1_sense.fa</v>
      </c>
      <c r="C48" t="str">
        <f>'1_repeats'!C165</f>
        <v>nodsb</v>
      </c>
      <c r="D48" t="str">
        <f>'1_repeats'!D165</f>
        <v>1DSB</v>
      </c>
      <c r="E48">
        <f>'1_repeats'!H165</f>
        <v>67</v>
      </c>
      <c r="F48" t="str">
        <f>'1_repeats'!B165</f>
        <v>KO</v>
      </c>
      <c r="G48" t="str">
        <f>'1_repeats'!G165</f>
        <v>R1</v>
      </c>
      <c r="H48" t="str">
        <f>'1_repeats'!F165</f>
        <v>sense</v>
      </c>
      <c r="I48" t="str">
        <f>'1_repeats'!E165</f>
        <v>sgA</v>
      </c>
      <c r="J48" t="str">
        <f t="shared" si="0"/>
        <v>KO_sgA_R1_sense_nodsb</v>
      </c>
      <c r="K48" t="str">
        <f>'1_repeats'!J165</f>
        <v>yjl281_KO_sgA_R1_sense_nodsb</v>
      </c>
      <c r="L48">
        <f>'1_repeats'!L165</f>
        <v>7424148</v>
      </c>
      <c r="M48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>'1_repeats'!K166</f>
        <v>1DSB_R1_branch.fa</v>
      </c>
      <c r="C49" t="str">
        <f>'1_repeats'!C166</f>
        <v>nodsb</v>
      </c>
      <c r="D49" t="str">
        <f>'1_repeats'!D166</f>
        <v>1DSB</v>
      </c>
      <c r="E49">
        <f>'1_repeats'!H166</f>
        <v>67</v>
      </c>
      <c r="F49" t="str">
        <f>'1_repeats'!B166</f>
        <v>KO</v>
      </c>
      <c r="G49" t="str">
        <f>'1_repeats'!G166</f>
        <v>R1</v>
      </c>
      <c r="H49" t="str">
        <f>'1_repeats'!F166</f>
        <v>branch</v>
      </c>
      <c r="I49" t="str">
        <f>'1_repeats'!E166</f>
        <v>sgA</v>
      </c>
      <c r="J49" t="str">
        <f t="shared" si="0"/>
        <v>KO_sgA_R1_branch_nodsb</v>
      </c>
      <c r="K49" t="str">
        <f>'1_repeats'!J166</f>
        <v>yjl282_KO_sgA_R1_branch_nodsb</v>
      </c>
      <c r="L49">
        <f>'1_repeats'!L166</f>
        <v>10190833</v>
      </c>
      <c r="M49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>'1_repeats'!K167</f>
        <v>1DSB_R1_cmv.fa</v>
      </c>
      <c r="C50" t="str">
        <f>'1_repeats'!C167</f>
        <v>nodsb</v>
      </c>
      <c r="D50" t="str">
        <f>'1_repeats'!D167</f>
        <v>1DSB</v>
      </c>
      <c r="E50">
        <f>'1_repeats'!H167</f>
        <v>67</v>
      </c>
      <c r="F50" t="str">
        <f>'1_repeats'!B167</f>
        <v>KO</v>
      </c>
      <c r="G50" t="str">
        <f>'1_repeats'!G167</f>
        <v>R1</v>
      </c>
      <c r="H50" t="str">
        <f>'1_repeats'!F167</f>
        <v>cmv</v>
      </c>
      <c r="I50" t="str">
        <f>'1_repeats'!E167</f>
        <v>sgA</v>
      </c>
      <c r="J50" t="str">
        <f t="shared" si="0"/>
        <v>KO_sgA_R1_cmv_nodsb</v>
      </c>
      <c r="K50" t="str">
        <f>'1_repeats'!J167</f>
        <v>yjl283_KO_sgA_R1_cmv_nodsb</v>
      </c>
      <c r="L50">
        <f>'1_repeats'!L167</f>
        <v>7763439</v>
      </c>
      <c r="M50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>'1_repeats'!K168</f>
        <v>1DSB_R2_sense.fa</v>
      </c>
      <c r="C51" t="str">
        <f>'1_repeats'!C168</f>
        <v>nodsb</v>
      </c>
      <c r="D51" t="str">
        <f>'1_repeats'!D168</f>
        <v>1DSB</v>
      </c>
      <c r="E51">
        <f>'1_repeats'!H168</f>
        <v>46</v>
      </c>
      <c r="F51" t="str">
        <f>'1_repeats'!B168</f>
        <v>WT</v>
      </c>
      <c r="G51" t="str">
        <f>'1_repeats'!G168</f>
        <v>R2</v>
      </c>
      <c r="H51" t="str">
        <f>'1_repeats'!F168</f>
        <v>sense</v>
      </c>
      <c r="I51" t="str">
        <f>'1_repeats'!E168</f>
        <v>sgB</v>
      </c>
      <c r="J51" t="str">
        <f t="shared" si="0"/>
        <v>WT_sgB_R2_sense_nodsb</v>
      </c>
      <c r="K51" t="str">
        <f>'1_repeats'!J168</f>
        <v>yjl244_WT_sgB_R2_sense_nodsb</v>
      </c>
      <c r="L51">
        <f>'1_repeats'!L168</f>
        <v>10005232</v>
      </c>
      <c r="M51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libraries_2/yjl244_WT_sgB_R2_sense_nodsb.tsv  --total_reads 10005232 -o libraries_3/WT_sgB_R2_sense_nodsb.tsv --quiet </v>
      </c>
    </row>
    <row r="52" spans="1:13" x14ac:dyDescent="0.25">
      <c r="A52" s="1">
        <v>8</v>
      </c>
      <c r="B52" t="str">
        <f>'1_repeats'!K169</f>
        <v>1DSB_R2_branch.fa</v>
      </c>
      <c r="C52" t="str">
        <f>'1_repeats'!C169</f>
        <v>nodsb</v>
      </c>
      <c r="D52" t="str">
        <f>'1_repeats'!D169</f>
        <v>1DSB</v>
      </c>
      <c r="E52">
        <f>'1_repeats'!H169</f>
        <v>46</v>
      </c>
      <c r="F52" t="str">
        <f>'1_repeats'!B169</f>
        <v>WT</v>
      </c>
      <c r="G52" t="str">
        <f>'1_repeats'!G169</f>
        <v>R2</v>
      </c>
      <c r="H52" t="str">
        <f>'1_repeats'!F169</f>
        <v>branch</v>
      </c>
      <c r="I52" t="str">
        <f>'1_repeats'!E169</f>
        <v>sgB</v>
      </c>
      <c r="J52" t="str">
        <f t="shared" si="0"/>
        <v>WT_sgB_R2_branch_nodsb</v>
      </c>
      <c r="K52" t="str">
        <f>'1_repeats'!J169</f>
        <v>yjl245_WT_sgB_R2_branch_nodsb</v>
      </c>
      <c r="L52">
        <f>'1_repeats'!L169</f>
        <v>12898941</v>
      </c>
      <c r="M52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libraries_2/yjl245_WT_sgB_R2_branch_nodsb.tsv  --total_reads 12898941 -o libraries_3/WT_sgB_R2_branch_nodsb.tsv --quiet </v>
      </c>
    </row>
    <row r="53" spans="1:13" x14ac:dyDescent="0.25">
      <c r="A53" s="1">
        <v>9</v>
      </c>
      <c r="B53" t="str">
        <f>'1_repeats'!K170</f>
        <v>1DSB_R2_cmv.fa</v>
      </c>
      <c r="C53" t="str">
        <f>'1_repeats'!C170</f>
        <v>nodsb</v>
      </c>
      <c r="D53" t="str">
        <f>'1_repeats'!D170</f>
        <v>1DSB</v>
      </c>
      <c r="E53">
        <f>'1_repeats'!H170</f>
        <v>46</v>
      </c>
      <c r="F53" t="str">
        <f>'1_repeats'!B170</f>
        <v>WT</v>
      </c>
      <c r="G53" t="str">
        <f>'1_repeats'!G170</f>
        <v>R2</v>
      </c>
      <c r="H53" t="str">
        <f>'1_repeats'!F170</f>
        <v>cmv</v>
      </c>
      <c r="I53" t="str">
        <f>'1_repeats'!E170</f>
        <v>sgB</v>
      </c>
      <c r="J53" t="str">
        <f t="shared" si="0"/>
        <v>WT_sgB_R2_cmv_nodsb</v>
      </c>
      <c r="K53" t="str">
        <f>'1_repeats'!J170</f>
        <v>yjl246_WT_sgB_R2_cmv_nodsb</v>
      </c>
      <c r="L53">
        <f>'1_repeats'!L170</f>
        <v>10217401</v>
      </c>
      <c r="M53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libraries_2/yjl246_WT_sgB_R2_cmv_nodsb.tsv  --total_reads 10217401 -o libraries_3/WT_sgB_R2_cmv_nodsb.tsv --quiet </v>
      </c>
    </row>
    <row r="54" spans="1:13" x14ac:dyDescent="0.25">
      <c r="A54" s="1">
        <v>10</v>
      </c>
      <c r="B54" t="str">
        <f>'1_repeats'!K171</f>
        <v>1DSB_R2_sense.fa</v>
      </c>
      <c r="C54" t="str">
        <f>'1_repeats'!C171</f>
        <v>nodsb</v>
      </c>
      <c r="D54" t="str">
        <f>'1_repeats'!D171</f>
        <v>1DSB</v>
      </c>
      <c r="E54">
        <f>'1_repeats'!H171</f>
        <v>46</v>
      </c>
      <c r="F54" t="str">
        <f>'1_repeats'!B171</f>
        <v>KO</v>
      </c>
      <c r="G54" t="str">
        <f>'1_repeats'!G171</f>
        <v>R2</v>
      </c>
      <c r="H54" t="str">
        <f>'1_repeats'!F171</f>
        <v>sense</v>
      </c>
      <c r="I54" t="str">
        <f>'1_repeats'!E171</f>
        <v>sgB</v>
      </c>
      <c r="J54" t="str">
        <f t="shared" si="0"/>
        <v>KO_sgB_R2_sense_nodsb</v>
      </c>
      <c r="K54" t="str">
        <f>'1_repeats'!J171</f>
        <v>yjl281_KO_sgB_R2_sense_nodsb</v>
      </c>
      <c r="L54">
        <f>'1_repeats'!L171</f>
        <v>7424148</v>
      </c>
      <c r="M54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libraries_2/yjl281_KO_sgB_R2_sense_nodsb.tsv  --total_reads 7424148 -o libraries_3/KO_sgB_R2_sense_nodsb.tsv --quiet </v>
      </c>
    </row>
    <row r="55" spans="1:13" x14ac:dyDescent="0.25">
      <c r="A55" s="1">
        <v>11</v>
      </c>
      <c r="B55" t="str">
        <f>'1_repeats'!K172</f>
        <v>1DSB_R2_branch.fa</v>
      </c>
      <c r="C55" t="str">
        <f>'1_repeats'!C172</f>
        <v>nodsb</v>
      </c>
      <c r="D55" t="str">
        <f>'1_repeats'!D172</f>
        <v>1DSB</v>
      </c>
      <c r="E55">
        <f>'1_repeats'!H172</f>
        <v>46</v>
      </c>
      <c r="F55" t="str">
        <f>'1_repeats'!B172</f>
        <v>KO</v>
      </c>
      <c r="G55" t="str">
        <f>'1_repeats'!G172</f>
        <v>R2</v>
      </c>
      <c r="H55" t="str">
        <f>'1_repeats'!F172</f>
        <v>branch</v>
      </c>
      <c r="I55" t="str">
        <f>'1_repeats'!E172</f>
        <v>sgB</v>
      </c>
      <c r="J55" t="str">
        <f t="shared" si="0"/>
        <v>KO_sgB_R2_branch_nodsb</v>
      </c>
      <c r="K55" t="str">
        <f>'1_repeats'!J172</f>
        <v>yjl282_KO_sgB_R2_branch_nodsb</v>
      </c>
      <c r="L55">
        <f>'1_repeats'!L172</f>
        <v>10190833</v>
      </c>
      <c r="M55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libraries_2/yjl282_KO_sgB_R2_branch_nodsb.tsv  --total_reads 10190833 -o libraries_3/KO_sgB_R2_branch_nodsb.tsv --quiet </v>
      </c>
    </row>
    <row r="56" spans="1:13" x14ac:dyDescent="0.25">
      <c r="A56" s="1">
        <v>12</v>
      </c>
      <c r="B56" t="str">
        <f>'1_repeats'!K173</f>
        <v>1DSB_R2_cmv.fa</v>
      </c>
      <c r="C56" t="str">
        <f>'1_repeats'!C173</f>
        <v>nodsb</v>
      </c>
      <c r="D56" t="str">
        <f>'1_repeats'!D173</f>
        <v>1DSB</v>
      </c>
      <c r="E56">
        <f>'1_repeats'!H173</f>
        <v>46</v>
      </c>
      <c r="F56" t="str">
        <f>'1_repeats'!B173</f>
        <v>KO</v>
      </c>
      <c r="G56" t="str">
        <f>'1_repeats'!G173</f>
        <v>R2</v>
      </c>
      <c r="H56" t="str">
        <f>'1_repeats'!F173</f>
        <v>cmv</v>
      </c>
      <c r="I56" t="str">
        <f>'1_repeats'!E173</f>
        <v>sgB</v>
      </c>
      <c r="J56" t="str">
        <f t="shared" si="0"/>
        <v>KO_sgB_R2_cmv_nodsb</v>
      </c>
      <c r="K56" t="str">
        <f>'1_repeats'!J173</f>
        <v>yjl283_KO_sgB_R2_cmv_nodsb</v>
      </c>
      <c r="L56">
        <f>'1_repeats'!L173</f>
        <v>7763439</v>
      </c>
      <c r="M56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libraries_2/yjl283_KO_sgB_R2_cmv_nodsb.tsv  --total_reads 7763439 -o libraries_3/KO_sgB_R2_cmv_nodsb.tsv --quiet 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116</v>
      </c>
      <c r="B1" s="1" t="s">
        <v>90</v>
      </c>
      <c r="C1" s="1" t="s">
        <v>139</v>
      </c>
      <c r="D1" s="1" t="s">
        <v>89</v>
      </c>
      <c r="E1" s="1" t="s">
        <v>104</v>
      </c>
      <c r="F1" s="1" t="s">
        <v>105</v>
      </c>
      <c r="G1" s="1" t="s">
        <v>148</v>
      </c>
      <c r="H1" s="1" t="s">
        <v>84</v>
      </c>
      <c r="I1" s="1" t="s">
        <v>106</v>
      </c>
      <c r="J1" s="1" t="s">
        <v>107</v>
      </c>
      <c r="K1" s="1" t="s">
        <v>83</v>
      </c>
      <c r="L1" s="1" t="s">
        <v>109</v>
      </c>
      <c r="M1" s="1" t="s">
        <v>111</v>
      </c>
      <c r="N1" s="1" t="s">
        <v>112</v>
      </c>
    </row>
    <row r="2" spans="1:14" x14ac:dyDescent="0.25">
      <c r="A2" s="3">
        <v>1</v>
      </c>
      <c r="B2" t="str">
        <f ca="1">'2_combined'!J3</f>
        <v>WT_sgAB_R1_sense</v>
      </c>
      <c r="C2" t="str">
        <f ca="1">'2_combined'!C3</f>
        <v>none</v>
      </c>
      <c r="D2" t="str">
        <f ca="1">'2_combined'!B3</f>
        <v>2DSB_R1_sense.fa</v>
      </c>
      <c r="E2">
        <f ca="1">'2_combined'!E3</f>
        <v>67</v>
      </c>
      <c r="F2" t="str">
        <f ca="1">'2_combined'!D3</f>
        <v>2DSB</v>
      </c>
      <c r="G2" t="str" cm="1">
        <f t="array" aca="1" ref="G2" ca="1">IF(Table5[[#This Row],[dsb_type]]="2DSB", "2", IF(Table5[[#This Row],[dsb_type]]="2DSBanti", "2a", IF(Table5[[#This Row],[dsb_type]]="1DSB", "1", NA)))</f>
        <v>2</v>
      </c>
      <c r="H2" t="str">
        <f ca="1">'2_combined'!G3</f>
        <v>R1</v>
      </c>
      <c r="I2" t="str">
        <f ca="1">MID('2_combined'!I3, 3, 100)</f>
        <v>AB</v>
      </c>
      <c r="J2" t="str">
        <f ca="1">'2_combined'!F3</f>
        <v>WT</v>
      </c>
      <c r="K2" t="str">
        <f ca="1">'2_combined'!H3</f>
        <v>sense</v>
      </c>
      <c r="L2" t="str">
        <f>subst_type</f>
        <v>without</v>
      </c>
      <c r="M2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'2_combined'!J4</f>
        <v>WT_sgAB_R1_branch</v>
      </c>
      <c r="C3" t="str">
        <f ca="1">'2_combined'!C4</f>
        <v>none</v>
      </c>
      <c r="D3" t="str">
        <f ca="1">'2_combined'!B4</f>
        <v>2DSB_R1_branch.fa</v>
      </c>
      <c r="E3">
        <f ca="1">'2_combined'!E4</f>
        <v>67</v>
      </c>
      <c r="F3" t="str">
        <f ca="1">'2_combined'!D4</f>
        <v>2DSB</v>
      </c>
      <c r="G3" t="str" cm="1">
        <f t="array" aca="1" ref="G3" ca="1">IF(Table5[[#This Row],[dsb_type]]="2DSB", "2", IF(Table5[[#This Row],[dsb_type]]="2DSBanti", "2a", IF(Table5[[#This Row],[dsb_type]]="1DSB", "1", NA)))</f>
        <v>2</v>
      </c>
      <c r="H3" t="str">
        <f ca="1">'2_combined'!G4</f>
        <v>R1</v>
      </c>
      <c r="I3" t="str">
        <f ca="1">MID('2_combined'!I4, 3, 100)</f>
        <v>AB</v>
      </c>
      <c r="J3" t="str">
        <f ca="1">'2_combined'!F4</f>
        <v>WT</v>
      </c>
      <c r="K3" t="str">
        <f ca="1">'2_combined'!H4</f>
        <v>branch</v>
      </c>
      <c r="L3" t="str">
        <f>subst_type</f>
        <v>without</v>
      </c>
      <c r="M3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'2_combined'!J5</f>
        <v>WT_sgAB_R1_cmv</v>
      </c>
      <c r="C4" t="str">
        <f ca="1">'2_combined'!C5</f>
        <v>none</v>
      </c>
      <c r="D4" t="str">
        <f ca="1">'2_combined'!B5</f>
        <v>2DSB_R1_cmv.fa</v>
      </c>
      <c r="E4">
        <f ca="1">'2_combined'!E5</f>
        <v>67</v>
      </c>
      <c r="F4" t="str">
        <f ca="1">'2_combined'!D5</f>
        <v>2DSB</v>
      </c>
      <c r="G4" t="str" cm="1">
        <f t="array" aca="1" ref="G4" ca="1">IF(Table5[[#This Row],[dsb_type]]="2DSB", "2", IF(Table5[[#This Row],[dsb_type]]="2DSBanti", "2a", IF(Table5[[#This Row],[dsb_type]]="1DSB", "1", NA)))</f>
        <v>2</v>
      </c>
      <c r="H4" t="str">
        <f ca="1">'2_combined'!G5</f>
        <v>R1</v>
      </c>
      <c r="I4" t="str">
        <f ca="1">MID('2_combined'!I5, 3, 100)</f>
        <v>AB</v>
      </c>
      <c r="J4" t="str">
        <f ca="1">'2_combined'!F5</f>
        <v>WT</v>
      </c>
      <c r="K4" t="str">
        <f ca="1">'2_combined'!H5</f>
        <v>cmv</v>
      </c>
      <c r="L4" t="str">
        <f>subst_type</f>
        <v>without</v>
      </c>
      <c r="M4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'2_combined'!J6</f>
        <v>KO_sgAB_R1_sense</v>
      </c>
      <c r="C5" t="str">
        <f ca="1">'2_combined'!C6</f>
        <v>none</v>
      </c>
      <c r="D5" t="str">
        <f ca="1">'2_combined'!B6</f>
        <v>2DSB_R1_sense.fa</v>
      </c>
      <c r="E5">
        <f ca="1">'2_combined'!E6</f>
        <v>67</v>
      </c>
      <c r="F5" t="str">
        <f ca="1">'2_combined'!D6</f>
        <v>2DSB</v>
      </c>
      <c r="G5" t="str" cm="1">
        <f t="array" aca="1" ref="G5" ca="1">IF(Table5[[#This Row],[dsb_type]]="2DSB", "2", IF(Table5[[#This Row],[dsb_type]]="2DSBanti", "2a", IF(Table5[[#This Row],[dsb_type]]="1DSB", "1", NA)))</f>
        <v>2</v>
      </c>
      <c r="H5" t="str">
        <f ca="1">'2_combined'!G6</f>
        <v>R1</v>
      </c>
      <c r="I5" t="str">
        <f ca="1">MID('2_combined'!I6, 3, 100)</f>
        <v>AB</v>
      </c>
      <c r="J5" t="str">
        <f ca="1">'2_combined'!F6</f>
        <v>KO</v>
      </c>
      <c r="K5" t="str">
        <f ca="1">'2_combined'!H6</f>
        <v>sense</v>
      </c>
      <c r="L5" t="str">
        <f>subst_type</f>
        <v>without</v>
      </c>
      <c r="M5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'2_combined'!J7</f>
        <v>KO_sgAB_R1_branch</v>
      </c>
      <c r="C6" t="str">
        <f ca="1">'2_combined'!C7</f>
        <v>none</v>
      </c>
      <c r="D6" t="str">
        <f ca="1">'2_combined'!B7</f>
        <v>2DSB_R1_branch.fa</v>
      </c>
      <c r="E6">
        <f ca="1">'2_combined'!E7</f>
        <v>67</v>
      </c>
      <c r="F6" t="str">
        <f ca="1">'2_combined'!D7</f>
        <v>2DSB</v>
      </c>
      <c r="G6" t="str" cm="1">
        <f t="array" aca="1" ref="G6" ca="1">IF(Table5[[#This Row],[dsb_type]]="2DSB", "2", IF(Table5[[#This Row],[dsb_type]]="2DSBanti", "2a", IF(Table5[[#This Row],[dsb_type]]="1DSB", "1", NA)))</f>
        <v>2</v>
      </c>
      <c r="H6" t="str">
        <f ca="1">'2_combined'!G7</f>
        <v>R1</v>
      </c>
      <c r="I6" t="str">
        <f ca="1">MID('2_combined'!I7, 3, 100)</f>
        <v>AB</v>
      </c>
      <c r="J6" t="str">
        <f ca="1">'2_combined'!F7</f>
        <v>KO</v>
      </c>
      <c r="K6" t="str">
        <f ca="1">'2_combined'!H7</f>
        <v>branch</v>
      </c>
      <c r="L6" t="str">
        <f>subst_type</f>
        <v>without</v>
      </c>
      <c r="M6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'2_combined'!J8</f>
        <v>KO_sgAB_R1_cmv</v>
      </c>
      <c r="C7" t="str">
        <f ca="1">'2_combined'!C8</f>
        <v>none</v>
      </c>
      <c r="D7" t="str">
        <f ca="1">'2_combined'!B8</f>
        <v>2DSB_R1_cmv.fa</v>
      </c>
      <c r="E7">
        <f ca="1">'2_combined'!E8</f>
        <v>67</v>
      </c>
      <c r="F7" t="str">
        <f ca="1">'2_combined'!D8</f>
        <v>2DSB</v>
      </c>
      <c r="G7" t="str" cm="1">
        <f t="array" aca="1" ref="G7" ca="1">IF(Table5[[#This Row],[dsb_type]]="2DSB", "2", IF(Table5[[#This Row],[dsb_type]]="2DSBanti", "2a", IF(Table5[[#This Row],[dsb_type]]="1DSB", "1", NA)))</f>
        <v>2</v>
      </c>
      <c r="H7" t="str">
        <f ca="1">'2_combined'!G8</f>
        <v>R1</v>
      </c>
      <c r="I7" t="str">
        <f ca="1">MID('2_combined'!I8, 3, 100)</f>
        <v>AB</v>
      </c>
      <c r="J7" t="str">
        <f ca="1">'2_combined'!F8</f>
        <v>KO</v>
      </c>
      <c r="K7" t="str">
        <f ca="1">'2_combined'!H8</f>
        <v>cmv</v>
      </c>
      <c r="L7" t="str">
        <f>subst_type</f>
        <v>without</v>
      </c>
      <c r="M7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'2_combined'!J9</f>
        <v>WT_sgAB_R2_sense</v>
      </c>
      <c r="C8" t="str">
        <f ca="1">'2_combined'!C9</f>
        <v>none</v>
      </c>
      <c r="D8" t="str">
        <f ca="1">'2_combined'!B9</f>
        <v>2DSB_R2_sense.fa</v>
      </c>
      <c r="E8">
        <f ca="1">'2_combined'!E9</f>
        <v>46</v>
      </c>
      <c r="F8" t="str">
        <f ca="1">'2_combined'!D9</f>
        <v>2DSB</v>
      </c>
      <c r="G8" t="str" cm="1">
        <f t="array" aca="1" ref="G8" ca="1">IF(Table5[[#This Row],[dsb_type]]="2DSB", "2", IF(Table5[[#This Row],[dsb_type]]="2DSBanti", "2a", IF(Table5[[#This Row],[dsb_type]]="1DSB", "1", NA)))</f>
        <v>2</v>
      </c>
      <c r="H8" t="str">
        <f ca="1">'2_combined'!G9</f>
        <v>R2</v>
      </c>
      <c r="I8" t="str">
        <f ca="1">MID('2_combined'!I9, 3, 100)</f>
        <v>AB</v>
      </c>
      <c r="J8" t="str">
        <f ca="1">'2_combined'!F9</f>
        <v>WT</v>
      </c>
      <c r="K8" t="str">
        <f ca="1">'2_combined'!H9</f>
        <v>sense</v>
      </c>
      <c r="L8" t="str">
        <f>subst_type</f>
        <v>without</v>
      </c>
      <c r="M8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'2_combined'!J10</f>
        <v>WT_sgAB_R2_branch</v>
      </c>
      <c r="C9" t="str">
        <f ca="1">'2_combined'!C10</f>
        <v>none</v>
      </c>
      <c r="D9" t="str">
        <f ca="1">'2_combined'!B10</f>
        <v>2DSB_R2_branch.fa</v>
      </c>
      <c r="E9">
        <f ca="1">'2_combined'!E10</f>
        <v>46</v>
      </c>
      <c r="F9" t="str">
        <f ca="1">'2_combined'!D10</f>
        <v>2DSB</v>
      </c>
      <c r="G9" t="str" cm="1">
        <f t="array" aca="1" ref="G9" ca="1">IF(Table5[[#This Row],[dsb_type]]="2DSB", "2", IF(Table5[[#This Row],[dsb_type]]="2DSBanti", "2a", IF(Table5[[#This Row],[dsb_type]]="1DSB", "1", NA)))</f>
        <v>2</v>
      </c>
      <c r="H9" t="str">
        <f ca="1">'2_combined'!G10</f>
        <v>R2</v>
      </c>
      <c r="I9" t="str">
        <f ca="1">MID('2_combined'!I10, 3, 100)</f>
        <v>AB</v>
      </c>
      <c r="J9" t="str">
        <f ca="1">'2_combined'!F10</f>
        <v>WT</v>
      </c>
      <c r="K9" t="str">
        <f ca="1">'2_combined'!H10</f>
        <v>branch</v>
      </c>
      <c r="L9" t="str">
        <f>subst_type</f>
        <v>without</v>
      </c>
      <c r="M9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'2_combined'!J11</f>
        <v>WT_sgAB_R2_cmv</v>
      </c>
      <c r="C10" t="str">
        <f ca="1">'2_combined'!C11</f>
        <v>none</v>
      </c>
      <c r="D10" t="str">
        <f ca="1">'2_combined'!B11</f>
        <v>2DSB_R2_cmv.fa</v>
      </c>
      <c r="E10">
        <f ca="1">'2_combined'!E11</f>
        <v>46</v>
      </c>
      <c r="F10" t="str">
        <f ca="1">'2_combined'!D11</f>
        <v>2DSB</v>
      </c>
      <c r="G10" t="str" cm="1">
        <f t="array" aca="1" ref="G10" ca="1">IF(Table5[[#This Row],[dsb_type]]="2DSB", "2", IF(Table5[[#This Row],[dsb_type]]="2DSBanti", "2a", IF(Table5[[#This Row],[dsb_type]]="1DSB", "1", NA)))</f>
        <v>2</v>
      </c>
      <c r="H10" t="str">
        <f ca="1">'2_combined'!G11</f>
        <v>R2</v>
      </c>
      <c r="I10" t="str">
        <f ca="1">MID('2_combined'!I11, 3, 100)</f>
        <v>AB</v>
      </c>
      <c r="J10" t="str">
        <f ca="1">'2_combined'!F11</f>
        <v>WT</v>
      </c>
      <c r="K10" t="str">
        <f ca="1">'2_combined'!H11</f>
        <v>cmv</v>
      </c>
      <c r="L10" t="str">
        <f>subst_type</f>
        <v>without</v>
      </c>
      <c r="M10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'2_combined'!J12</f>
        <v>KO_sgAB_R2_sense</v>
      </c>
      <c r="C11" t="str">
        <f ca="1">'2_combined'!C12</f>
        <v>none</v>
      </c>
      <c r="D11" t="str">
        <f ca="1">'2_combined'!B12</f>
        <v>2DSB_R2_sense.fa</v>
      </c>
      <c r="E11">
        <f ca="1">'2_combined'!E12</f>
        <v>46</v>
      </c>
      <c r="F11" t="str">
        <f ca="1">'2_combined'!D12</f>
        <v>2DSB</v>
      </c>
      <c r="G11" t="str" cm="1">
        <f t="array" aca="1" ref="G11" ca="1">IF(Table5[[#This Row],[dsb_type]]="2DSB", "2", IF(Table5[[#This Row],[dsb_type]]="2DSBanti", "2a", IF(Table5[[#This Row],[dsb_type]]="1DSB", "1", NA)))</f>
        <v>2</v>
      </c>
      <c r="H11" t="str">
        <f ca="1">'2_combined'!G12</f>
        <v>R2</v>
      </c>
      <c r="I11" t="str">
        <f ca="1">MID('2_combined'!I12, 3, 100)</f>
        <v>AB</v>
      </c>
      <c r="J11" t="str">
        <f ca="1">'2_combined'!F12</f>
        <v>KO</v>
      </c>
      <c r="K11" t="str">
        <f ca="1">'2_combined'!H12</f>
        <v>sense</v>
      </c>
      <c r="L11" t="str">
        <f>subst_type</f>
        <v>without</v>
      </c>
      <c r="M11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'2_combined'!J13</f>
        <v>KO_sgAB_R2_branch</v>
      </c>
      <c r="C12" t="str">
        <f ca="1">'2_combined'!C13</f>
        <v>none</v>
      </c>
      <c r="D12" t="str">
        <f ca="1">'2_combined'!B13</f>
        <v>2DSB_R2_branch.fa</v>
      </c>
      <c r="E12">
        <f ca="1">'2_combined'!E13</f>
        <v>46</v>
      </c>
      <c r="F12" t="str">
        <f ca="1">'2_combined'!D13</f>
        <v>2DSB</v>
      </c>
      <c r="G12" t="str" cm="1">
        <f t="array" aca="1" ref="G12" ca="1">IF(Table5[[#This Row],[dsb_type]]="2DSB", "2", IF(Table5[[#This Row],[dsb_type]]="2DSBanti", "2a", IF(Table5[[#This Row],[dsb_type]]="1DSB", "1", NA)))</f>
        <v>2</v>
      </c>
      <c r="H12" t="str">
        <f ca="1">'2_combined'!G13</f>
        <v>R2</v>
      </c>
      <c r="I12" t="str">
        <f ca="1">MID('2_combined'!I13, 3, 100)</f>
        <v>AB</v>
      </c>
      <c r="J12" t="str">
        <f ca="1">'2_combined'!F13</f>
        <v>KO</v>
      </c>
      <c r="K12" t="str">
        <f ca="1">'2_combined'!H13</f>
        <v>branch</v>
      </c>
      <c r="L12" t="str">
        <f>subst_type</f>
        <v>without</v>
      </c>
      <c r="M12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'2_combined'!J14</f>
        <v>KO_sgAB_R2_cmv</v>
      </c>
      <c r="C13" t="str">
        <f ca="1">'2_combined'!C14</f>
        <v>none</v>
      </c>
      <c r="D13" t="str">
        <f ca="1">'2_combined'!B14</f>
        <v>2DSB_R2_cmv.fa</v>
      </c>
      <c r="E13">
        <f ca="1">'2_combined'!E14</f>
        <v>46</v>
      </c>
      <c r="F13" t="str">
        <f ca="1">'2_combined'!D14</f>
        <v>2DSB</v>
      </c>
      <c r="G13" t="str" cm="1">
        <f t="array" aca="1" ref="G13" ca="1">IF(Table5[[#This Row],[dsb_type]]="2DSB", "2", IF(Table5[[#This Row],[dsb_type]]="2DSBanti", "2a", IF(Table5[[#This Row],[dsb_type]]="1DSB", "1", NA)))</f>
        <v>2</v>
      </c>
      <c r="H13" t="str">
        <f ca="1">'2_combined'!G14</f>
        <v>R2</v>
      </c>
      <c r="I13" t="str">
        <f ca="1">MID('2_combined'!I14, 3, 100)</f>
        <v>AB</v>
      </c>
      <c r="J13" t="str">
        <f ca="1">'2_combined'!F14</f>
        <v>KO</v>
      </c>
      <c r="K13" t="str">
        <f ca="1">'2_combined'!H14</f>
        <v>cmv</v>
      </c>
      <c r="L13" t="str">
        <f>subst_type</f>
        <v>without</v>
      </c>
      <c r="M13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'2_combined'!J15</f>
        <v>WT_sgA_R1_sense</v>
      </c>
      <c r="C14" t="str">
        <f ca="1">'2_combined'!C15</f>
        <v>none</v>
      </c>
      <c r="D14" t="str">
        <f ca="1">'2_combined'!B15</f>
        <v>1DSB_R1_sense.fa</v>
      </c>
      <c r="E14">
        <f ca="1">'2_combined'!E15</f>
        <v>67</v>
      </c>
      <c r="F14" t="str">
        <f ca="1">'2_combined'!D15</f>
        <v>1DSB</v>
      </c>
      <c r="G14" t="str" cm="1">
        <f t="array" aca="1" ref="G14" ca="1">IF(Table5[[#This Row],[dsb_type]]="2DSB", "2", IF(Table5[[#This Row],[dsb_type]]="2DSBanti", "2a", IF(Table5[[#This Row],[dsb_type]]="1DSB", "1", NA)))</f>
        <v>1</v>
      </c>
      <c r="H14" t="str">
        <f ca="1">'2_combined'!G15</f>
        <v>R1</v>
      </c>
      <c r="I14" t="str">
        <f ca="1">MID('2_combined'!I15, 3, 100)</f>
        <v>A</v>
      </c>
      <c r="J14" t="str">
        <f ca="1">'2_combined'!F15</f>
        <v>WT</v>
      </c>
      <c r="K14" t="str">
        <f ca="1">'2_combined'!H15</f>
        <v>sense</v>
      </c>
      <c r="L14" t="str">
        <f>subst_type</f>
        <v>without</v>
      </c>
      <c r="M14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'2_combined'!J16</f>
        <v>WT_sgA_R1_branch</v>
      </c>
      <c r="C15" t="str">
        <f ca="1">'2_combined'!C16</f>
        <v>none</v>
      </c>
      <c r="D15" t="str">
        <f ca="1">'2_combined'!B16</f>
        <v>1DSB_R1_branch.fa</v>
      </c>
      <c r="E15">
        <f ca="1">'2_combined'!E16</f>
        <v>67</v>
      </c>
      <c r="F15" t="str">
        <f ca="1">'2_combined'!D16</f>
        <v>1DSB</v>
      </c>
      <c r="G15" t="str" cm="1">
        <f t="array" aca="1" ref="G15" ca="1">IF(Table5[[#This Row],[dsb_type]]="2DSB", "2", IF(Table5[[#This Row],[dsb_type]]="2DSBanti", "2a", IF(Table5[[#This Row],[dsb_type]]="1DSB", "1", NA)))</f>
        <v>1</v>
      </c>
      <c r="H15" t="str">
        <f ca="1">'2_combined'!G16</f>
        <v>R1</v>
      </c>
      <c r="I15" t="str">
        <f ca="1">MID('2_combined'!I16, 3, 100)</f>
        <v>A</v>
      </c>
      <c r="J15" t="str">
        <f ca="1">'2_combined'!F16</f>
        <v>WT</v>
      </c>
      <c r="K15" t="str">
        <f ca="1">'2_combined'!H16</f>
        <v>branch</v>
      </c>
      <c r="L15" t="str">
        <f>subst_type</f>
        <v>without</v>
      </c>
      <c r="M15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'2_combined'!J17</f>
        <v>WT_sgA_R1_cmv</v>
      </c>
      <c r="C16" t="str">
        <f ca="1">'2_combined'!C17</f>
        <v>none</v>
      </c>
      <c r="D16" t="str">
        <f ca="1">'2_combined'!B17</f>
        <v>1DSB_R1_cmv.fa</v>
      </c>
      <c r="E16">
        <f ca="1">'2_combined'!E17</f>
        <v>67</v>
      </c>
      <c r="F16" t="str">
        <f ca="1">'2_combined'!D17</f>
        <v>1DSB</v>
      </c>
      <c r="G16" t="str" cm="1">
        <f t="array" aca="1" ref="G16" ca="1">IF(Table5[[#This Row],[dsb_type]]="2DSB", "2", IF(Table5[[#This Row],[dsb_type]]="2DSBanti", "2a", IF(Table5[[#This Row],[dsb_type]]="1DSB", "1", NA)))</f>
        <v>1</v>
      </c>
      <c r="H16" t="str">
        <f ca="1">'2_combined'!G17</f>
        <v>R1</v>
      </c>
      <c r="I16" t="str">
        <f ca="1">MID('2_combined'!I17, 3, 100)</f>
        <v>A</v>
      </c>
      <c r="J16" t="str">
        <f ca="1">'2_combined'!F17</f>
        <v>WT</v>
      </c>
      <c r="K16" t="str">
        <f ca="1">'2_combined'!H17</f>
        <v>cmv</v>
      </c>
      <c r="L16" t="str">
        <f>subst_type</f>
        <v>without</v>
      </c>
      <c r="M16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'2_combined'!J18</f>
        <v>WT_sgB_R2_sense</v>
      </c>
      <c r="C17" t="str">
        <f ca="1">'2_combined'!C18</f>
        <v>none</v>
      </c>
      <c r="D17" t="str">
        <f ca="1">'2_combined'!B18</f>
        <v>1DSB_R2_sense.fa</v>
      </c>
      <c r="E17">
        <f ca="1">'2_combined'!E18</f>
        <v>46</v>
      </c>
      <c r="F17" t="str">
        <f ca="1">'2_combined'!D18</f>
        <v>1DSB</v>
      </c>
      <c r="G17" t="str" cm="1">
        <f t="array" aca="1" ref="G17" ca="1">IF(Table5[[#This Row],[dsb_type]]="2DSB", "2", IF(Table5[[#This Row],[dsb_type]]="2DSBanti", "2a", IF(Table5[[#This Row],[dsb_type]]="1DSB", "1", NA)))</f>
        <v>1</v>
      </c>
      <c r="H17" t="str">
        <f ca="1">'2_combined'!G18</f>
        <v>R2</v>
      </c>
      <c r="I17" t="str">
        <f ca="1">MID('2_combined'!I18, 3, 100)</f>
        <v>B</v>
      </c>
      <c r="J17" t="str">
        <f ca="1">'2_combined'!F18</f>
        <v>WT</v>
      </c>
      <c r="K17" t="str">
        <f ca="1">'2_combined'!H18</f>
        <v>sense</v>
      </c>
      <c r="L17" t="str">
        <f>subst_type</f>
        <v>without</v>
      </c>
      <c r="M17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17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libraries_4/WT_sgB_R2_sense</v>
      </c>
    </row>
    <row r="18" spans="1:14" x14ac:dyDescent="0.25">
      <c r="A18" s="3">
        <v>17</v>
      </c>
      <c r="B18" t="str">
        <f ca="1">'2_combined'!J19</f>
        <v>WT_sgB_R2_branch</v>
      </c>
      <c r="C18" t="str">
        <f ca="1">'2_combined'!C19</f>
        <v>none</v>
      </c>
      <c r="D18" t="str">
        <f ca="1">'2_combined'!B19</f>
        <v>1DSB_R2_branch.fa</v>
      </c>
      <c r="E18">
        <f ca="1">'2_combined'!E19</f>
        <v>46</v>
      </c>
      <c r="F18" t="str">
        <f ca="1">'2_combined'!D19</f>
        <v>1DSB</v>
      </c>
      <c r="G18" t="str" cm="1">
        <f t="array" aca="1" ref="G18" ca="1">IF(Table5[[#This Row],[dsb_type]]="2DSB", "2", IF(Table5[[#This Row],[dsb_type]]="2DSBanti", "2a", IF(Table5[[#This Row],[dsb_type]]="1DSB", "1", NA)))</f>
        <v>1</v>
      </c>
      <c r="H18" t="str">
        <f ca="1">'2_combined'!G19</f>
        <v>R2</v>
      </c>
      <c r="I18" t="str">
        <f ca="1">MID('2_combined'!I19, 3, 100)</f>
        <v>B</v>
      </c>
      <c r="J18" t="str">
        <f ca="1">'2_combined'!F19</f>
        <v>WT</v>
      </c>
      <c r="K18" t="str">
        <f ca="1">'2_combined'!H19</f>
        <v>branch</v>
      </c>
      <c r="L18" t="str">
        <f>subst_type</f>
        <v>without</v>
      </c>
      <c r="M18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18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libraries_4/WT_sgB_R2_branch</v>
      </c>
    </row>
    <row r="19" spans="1:14" x14ac:dyDescent="0.25">
      <c r="A19" s="3">
        <v>18</v>
      </c>
      <c r="B19" t="str">
        <f ca="1">'2_combined'!J20</f>
        <v>WT_sgB_R2_cmv</v>
      </c>
      <c r="C19" t="str">
        <f ca="1">'2_combined'!C20</f>
        <v>none</v>
      </c>
      <c r="D19" t="str">
        <f ca="1">'2_combined'!B20</f>
        <v>1DSB_R2_cmv.fa</v>
      </c>
      <c r="E19">
        <f ca="1">'2_combined'!E20</f>
        <v>46</v>
      </c>
      <c r="F19" t="str">
        <f ca="1">'2_combined'!D20</f>
        <v>1DSB</v>
      </c>
      <c r="G19" t="str" cm="1">
        <f t="array" aca="1" ref="G19" ca="1">IF(Table5[[#This Row],[dsb_type]]="2DSB", "2", IF(Table5[[#This Row],[dsb_type]]="2DSBanti", "2a", IF(Table5[[#This Row],[dsb_type]]="1DSB", "1", NA)))</f>
        <v>1</v>
      </c>
      <c r="H19" t="str">
        <f ca="1">'2_combined'!G20</f>
        <v>R2</v>
      </c>
      <c r="I19" t="str">
        <f ca="1">MID('2_combined'!I20, 3, 100)</f>
        <v>B</v>
      </c>
      <c r="J19" t="str">
        <f ca="1">'2_combined'!F20</f>
        <v>WT</v>
      </c>
      <c r="K19" t="str">
        <f ca="1">'2_combined'!H20</f>
        <v>cmv</v>
      </c>
      <c r="L19" t="str">
        <f>subst_type</f>
        <v>without</v>
      </c>
      <c r="M19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19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libraries_4/WT_sgB_R2_cmv</v>
      </c>
    </row>
    <row r="20" spans="1:14" x14ac:dyDescent="0.25">
      <c r="A20" s="3">
        <v>19</v>
      </c>
      <c r="B20" t="str">
        <f ca="1">'2_combined'!J21</f>
        <v>KO_sgA_R1_sense</v>
      </c>
      <c r="C20" t="str">
        <f ca="1">'2_combined'!C21</f>
        <v>none</v>
      </c>
      <c r="D20" t="str">
        <f ca="1">'2_combined'!B21</f>
        <v>1DSB_R1_sense.fa</v>
      </c>
      <c r="E20">
        <f ca="1">'2_combined'!E21</f>
        <v>67</v>
      </c>
      <c r="F20" t="str">
        <f ca="1">'2_combined'!D21</f>
        <v>1DSB</v>
      </c>
      <c r="G20" t="str" cm="1">
        <f t="array" aca="1" ref="G20" ca="1">IF(Table5[[#This Row],[dsb_type]]="2DSB", "2", IF(Table5[[#This Row],[dsb_type]]="2DSBanti", "2a", IF(Table5[[#This Row],[dsb_type]]="1DSB", "1", NA)))</f>
        <v>1</v>
      </c>
      <c r="H20" t="str">
        <f ca="1">'2_combined'!G21</f>
        <v>R1</v>
      </c>
      <c r="I20" t="str">
        <f ca="1">MID('2_combined'!I21, 3, 100)</f>
        <v>A</v>
      </c>
      <c r="J20" t="str">
        <f ca="1">'2_combined'!F21</f>
        <v>KO</v>
      </c>
      <c r="K20" t="str">
        <f ca="1">'2_combined'!H21</f>
        <v>sense</v>
      </c>
      <c r="L20" t="str">
        <f>subst_type</f>
        <v>without</v>
      </c>
      <c r="M20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20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libraries_4/KO_sgA_R1_sense</v>
      </c>
    </row>
    <row r="21" spans="1:14" x14ac:dyDescent="0.25">
      <c r="A21" s="3">
        <v>20</v>
      </c>
      <c r="B21" t="str">
        <f ca="1">'2_combined'!J22</f>
        <v>KO_sgA_R1_branch</v>
      </c>
      <c r="C21" t="str">
        <f ca="1">'2_combined'!C22</f>
        <v>none</v>
      </c>
      <c r="D21" t="str">
        <f ca="1">'2_combined'!B22</f>
        <v>1DSB_R1_branch.fa</v>
      </c>
      <c r="E21">
        <f ca="1">'2_combined'!E22</f>
        <v>67</v>
      </c>
      <c r="F21" t="str">
        <f ca="1">'2_combined'!D22</f>
        <v>1DSB</v>
      </c>
      <c r="G21" t="str" cm="1">
        <f t="array" aca="1" ref="G21" ca="1">IF(Table5[[#This Row],[dsb_type]]="2DSB", "2", IF(Table5[[#This Row],[dsb_type]]="2DSBanti", "2a", IF(Table5[[#This Row],[dsb_type]]="1DSB", "1", NA)))</f>
        <v>1</v>
      </c>
      <c r="H21" t="str">
        <f ca="1">'2_combined'!G22</f>
        <v>R1</v>
      </c>
      <c r="I21" t="str">
        <f ca="1">MID('2_combined'!I22, 3, 100)</f>
        <v>A</v>
      </c>
      <c r="J21" t="str">
        <f ca="1">'2_combined'!F22</f>
        <v>KO</v>
      </c>
      <c r="K21" t="str">
        <f ca="1">'2_combined'!H22</f>
        <v>branch</v>
      </c>
      <c r="L21" t="str">
        <f>subst_type</f>
        <v>without</v>
      </c>
      <c r="M21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21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libraries_4/KO_sgA_R1_branch</v>
      </c>
    </row>
    <row r="22" spans="1:14" x14ac:dyDescent="0.25">
      <c r="A22" s="3">
        <v>21</v>
      </c>
      <c r="B22" t="str">
        <f ca="1">'2_combined'!J23</f>
        <v>KO_sgA_R1_cmv</v>
      </c>
      <c r="C22" t="str">
        <f ca="1">'2_combined'!C23</f>
        <v>none</v>
      </c>
      <c r="D22" t="str">
        <f ca="1">'2_combined'!B23</f>
        <v>1DSB_R1_cmv.fa</v>
      </c>
      <c r="E22">
        <f ca="1">'2_combined'!E23</f>
        <v>67</v>
      </c>
      <c r="F22" t="str">
        <f ca="1">'2_combined'!D23</f>
        <v>1DSB</v>
      </c>
      <c r="G22" t="str" cm="1">
        <f t="array" aca="1" ref="G22" ca="1">IF(Table5[[#This Row],[dsb_type]]="2DSB", "2", IF(Table5[[#This Row],[dsb_type]]="2DSBanti", "2a", IF(Table5[[#This Row],[dsb_type]]="1DSB", "1", NA)))</f>
        <v>1</v>
      </c>
      <c r="H22" t="str">
        <f ca="1">'2_combined'!G23</f>
        <v>R1</v>
      </c>
      <c r="I22" t="str">
        <f ca="1">MID('2_combined'!I23, 3, 100)</f>
        <v>A</v>
      </c>
      <c r="J22" t="str">
        <f ca="1">'2_combined'!F23</f>
        <v>KO</v>
      </c>
      <c r="K22" t="str">
        <f ca="1">'2_combined'!H23</f>
        <v>cmv</v>
      </c>
      <c r="L22" t="str">
        <f>subst_type</f>
        <v>without</v>
      </c>
      <c r="M22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22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libraries_4/KO_sgA_R1_cmv</v>
      </c>
    </row>
    <row r="23" spans="1:14" x14ac:dyDescent="0.25">
      <c r="A23" s="3">
        <v>22</v>
      </c>
      <c r="B23" t="str">
        <f ca="1">'2_combined'!J24</f>
        <v>KO_sgB_R2_sense</v>
      </c>
      <c r="C23" t="str">
        <f ca="1">'2_combined'!C24</f>
        <v>none</v>
      </c>
      <c r="D23" t="str">
        <f ca="1">'2_combined'!B24</f>
        <v>1DSB_R2_sense.fa</v>
      </c>
      <c r="E23">
        <f ca="1">'2_combined'!E24</f>
        <v>46</v>
      </c>
      <c r="F23" t="str">
        <f ca="1">'2_combined'!D24</f>
        <v>1DSB</v>
      </c>
      <c r="G23" t="str" cm="1">
        <f t="array" aca="1" ref="G23" ca="1">IF(Table5[[#This Row],[dsb_type]]="2DSB", "2", IF(Table5[[#This Row],[dsb_type]]="2DSBanti", "2a", IF(Table5[[#This Row],[dsb_type]]="1DSB", "1", NA)))</f>
        <v>1</v>
      </c>
      <c r="H23" t="str">
        <f ca="1">'2_combined'!G24</f>
        <v>R2</v>
      </c>
      <c r="I23" t="str">
        <f ca="1">MID('2_combined'!I24, 3, 100)</f>
        <v>B</v>
      </c>
      <c r="J23" t="str">
        <f ca="1">'2_combined'!F24</f>
        <v>KO</v>
      </c>
      <c r="K23" t="str">
        <f ca="1">'2_combined'!H24</f>
        <v>sense</v>
      </c>
      <c r="L23" t="str">
        <f>subst_type</f>
        <v>without</v>
      </c>
      <c r="M23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'2_combined'!J25</f>
        <v>KO_sgB_R2_branch</v>
      </c>
      <c r="C24" t="str">
        <f ca="1">'2_combined'!C25</f>
        <v>none</v>
      </c>
      <c r="D24" t="str">
        <f ca="1">'2_combined'!B25</f>
        <v>1DSB_R2_branch.fa</v>
      </c>
      <c r="E24">
        <f ca="1">'2_combined'!E25</f>
        <v>46</v>
      </c>
      <c r="F24" t="str">
        <f ca="1">'2_combined'!D25</f>
        <v>1DSB</v>
      </c>
      <c r="G24" t="str" cm="1">
        <f t="array" aca="1" ref="G24" ca="1">IF(Table5[[#This Row],[dsb_type]]="2DSB", "2", IF(Table5[[#This Row],[dsb_type]]="2DSBanti", "2a", IF(Table5[[#This Row],[dsb_type]]="1DSB", "1", NA)))</f>
        <v>1</v>
      </c>
      <c r="H24" t="str">
        <f ca="1">'2_combined'!G25</f>
        <v>R2</v>
      </c>
      <c r="I24" t="str">
        <f ca="1">MID('2_combined'!I25, 3, 100)</f>
        <v>B</v>
      </c>
      <c r="J24" t="str">
        <f ca="1">'2_combined'!F25</f>
        <v>KO</v>
      </c>
      <c r="K24" t="str">
        <f ca="1">'2_combined'!H25</f>
        <v>branch</v>
      </c>
      <c r="L24" t="str">
        <f>subst_type</f>
        <v>without</v>
      </c>
      <c r="M24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'2_combined'!J26</f>
        <v>KO_sgB_R2_cmv</v>
      </c>
      <c r="C25" t="str">
        <f ca="1">'2_combined'!C26</f>
        <v>none</v>
      </c>
      <c r="D25" t="str">
        <f ca="1">'2_combined'!B26</f>
        <v>1DSB_R2_cmv.fa</v>
      </c>
      <c r="E25">
        <f ca="1">'2_combined'!E26</f>
        <v>46</v>
      </c>
      <c r="F25" t="str">
        <f ca="1">'2_combined'!D26</f>
        <v>1DSB</v>
      </c>
      <c r="G25" t="str" cm="1">
        <f t="array" aca="1" ref="G25" ca="1">IF(Table5[[#This Row],[dsb_type]]="2DSB", "2", IF(Table5[[#This Row],[dsb_type]]="2DSBanti", "2a", IF(Table5[[#This Row],[dsb_type]]="1DSB", "1", NA)))</f>
        <v>1</v>
      </c>
      <c r="H25" t="str">
        <f ca="1">'2_combined'!G26</f>
        <v>R2</v>
      </c>
      <c r="I25" t="str">
        <f ca="1">MID('2_combined'!I26, 3, 100)</f>
        <v>B</v>
      </c>
      <c r="J25" t="str">
        <f ca="1">'2_combined'!F26</f>
        <v>KO</v>
      </c>
      <c r="K25" t="str">
        <f ca="1">'2_combined'!H26</f>
        <v>cmv</v>
      </c>
      <c r="L25" t="str">
        <f>subst_type</f>
        <v>without</v>
      </c>
      <c r="M25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'2_combined'!J27</f>
        <v>WT_sgCD_R1_antisense</v>
      </c>
      <c r="C26" t="str">
        <f ca="1">'2_combined'!C27</f>
        <v>none</v>
      </c>
      <c r="D26" t="str">
        <f ca="1">'2_combined'!B27</f>
        <v>2DSBanti_R1_antisense.fa</v>
      </c>
      <c r="E26">
        <f ca="1">'2_combined'!E27</f>
        <v>50</v>
      </c>
      <c r="F26" t="str">
        <f ca="1">'2_combined'!D27</f>
        <v>2DSBanti</v>
      </c>
      <c r="G26" t="str" cm="1">
        <f t="array" aca="1" ref="G26" ca="1">IF(Table5[[#This Row],[dsb_type]]="2DSB", "2", IF(Table5[[#This Row],[dsb_type]]="2DSBanti", "2a", IF(Table5[[#This Row],[dsb_type]]="1DSB", "1", NA)))</f>
        <v>2a</v>
      </c>
      <c r="H26" t="str">
        <f ca="1">'2_combined'!G27</f>
        <v>R1</v>
      </c>
      <c r="I26" t="str">
        <f ca="1">MID('2_combined'!I27, 3, 100)</f>
        <v>CD</v>
      </c>
      <c r="J26" t="str">
        <f ca="1">'2_combined'!F27</f>
        <v>WT</v>
      </c>
      <c r="K26" t="str">
        <f ca="1">'2_combined'!H27</f>
        <v>antisense</v>
      </c>
      <c r="L26" t="str">
        <f>subst_type</f>
        <v>without</v>
      </c>
      <c r="M26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26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libraries_4/WT_sgCD_R1_antisense</v>
      </c>
    </row>
    <row r="27" spans="1:14" x14ac:dyDescent="0.25">
      <c r="A27" s="3">
        <v>26</v>
      </c>
      <c r="B27" t="str">
        <f ca="1">'2_combined'!J28</f>
        <v>WT_sgCD_R1_splicing</v>
      </c>
      <c r="C27" t="str">
        <f ca="1">'2_combined'!C28</f>
        <v>none</v>
      </c>
      <c r="D27" t="str">
        <f ca="1">'2_combined'!B28</f>
        <v>2DSBanti_R1_splicing.fa</v>
      </c>
      <c r="E27">
        <f ca="1">'2_combined'!E28</f>
        <v>50</v>
      </c>
      <c r="F27" t="str">
        <f ca="1">'2_combined'!D28</f>
        <v>2DSBanti</v>
      </c>
      <c r="G27" t="str" cm="1">
        <f t="array" aca="1" ref="G27" ca="1">IF(Table5[[#This Row],[dsb_type]]="2DSB", "2", IF(Table5[[#This Row],[dsb_type]]="2DSBanti", "2a", IF(Table5[[#This Row],[dsb_type]]="1DSB", "1", NA)))</f>
        <v>2a</v>
      </c>
      <c r="H27" t="str">
        <f ca="1">'2_combined'!G28</f>
        <v>R1</v>
      </c>
      <c r="I27" t="str">
        <f ca="1">MID('2_combined'!I28, 3, 100)</f>
        <v>CD</v>
      </c>
      <c r="J27" t="str">
        <f ca="1">'2_combined'!F28</f>
        <v>WT</v>
      </c>
      <c r="K27" t="str">
        <f ca="1">'2_combined'!H28</f>
        <v>splicing</v>
      </c>
      <c r="L27" t="str">
        <f>subst_type</f>
        <v>without</v>
      </c>
      <c r="M27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27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libraries_4/WT_sgCD_R1_splicing</v>
      </c>
    </row>
    <row r="28" spans="1:14" x14ac:dyDescent="0.25">
      <c r="A28" s="3">
        <v>27</v>
      </c>
      <c r="B28" t="str">
        <f ca="1">'2_combined'!J29</f>
        <v>WT_sgCD_R2_antisense</v>
      </c>
      <c r="C28" t="str">
        <f ca="1">'2_combined'!C29</f>
        <v>none</v>
      </c>
      <c r="D28" t="str">
        <f ca="1">'2_combined'!B29</f>
        <v>2DSBanti_R2_antisense.fa</v>
      </c>
      <c r="E28">
        <f ca="1">'2_combined'!E29</f>
        <v>47</v>
      </c>
      <c r="F28" t="str">
        <f ca="1">'2_combined'!D29</f>
        <v>2DSBanti</v>
      </c>
      <c r="G28" t="str" cm="1">
        <f t="array" aca="1" ref="G28" ca="1">IF(Table5[[#This Row],[dsb_type]]="2DSB", "2", IF(Table5[[#This Row],[dsb_type]]="2DSBanti", "2a", IF(Table5[[#This Row],[dsb_type]]="1DSB", "1", NA)))</f>
        <v>2a</v>
      </c>
      <c r="H28" t="str">
        <f ca="1">'2_combined'!G29</f>
        <v>R2</v>
      </c>
      <c r="I28" t="str">
        <f ca="1">MID('2_combined'!I29, 3, 100)</f>
        <v>CD</v>
      </c>
      <c r="J28" t="str">
        <f ca="1">'2_combined'!F29</f>
        <v>WT</v>
      </c>
      <c r="K28" t="str">
        <f ca="1">'2_combined'!H29</f>
        <v>antisense</v>
      </c>
      <c r="L28" t="str">
        <f>subst_type</f>
        <v>without</v>
      </c>
      <c r="M28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28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libraries_4/WT_sgCD_R2_antisense</v>
      </c>
    </row>
    <row r="29" spans="1:14" x14ac:dyDescent="0.25">
      <c r="A29" s="3">
        <v>28</v>
      </c>
      <c r="B29" t="str">
        <f ca="1">'2_combined'!J30</f>
        <v>WT_sgCD_R2_splicing</v>
      </c>
      <c r="C29" t="str">
        <f ca="1">'2_combined'!C30</f>
        <v>none</v>
      </c>
      <c r="D29" t="str">
        <f ca="1">'2_combined'!B30</f>
        <v>2DSBanti_R2_splicing.fa</v>
      </c>
      <c r="E29">
        <f ca="1">'2_combined'!E30</f>
        <v>47</v>
      </c>
      <c r="F29" t="str">
        <f ca="1">'2_combined'!D30</f>
        <v>2DSBanti</v>
      </c>
      <c r="G29" t="str" cm="1">
        <f t="array" aca="1" ref="G29" ca="1">IF(Table5[[#This Row],[dsb_type]]="2DSB", "2", IF(Table5[[#This Row],[dsb_type]]="2DSBanti", "2a", IF(Table5[[#This Row],[dsb_type]]="1DSB", "1", NA)))</f>
        <v>2a</v>
      </c>
      <c r="H29" t="str">
        <f ca="1">'2_combined'!G30</f>
        <v>R2</v>
      </c>
      <c r="I29" t="str">
        <f ca="1">MID('2_combined'!I30, 3, 100)</f>
        <v>CD</v>
      </c>
      <c r="J29" t="str">
        <f ca="1">'2_combined'!F30</f>
        <v>WT</v>
      </c>
      <c r="K29" t="str">
        <f ca="1">'2_combined'!H30</f>
        <v>splicing</v>
      </c>
      <c r="L29" t="str">
        <f>subst_type</f>
        <v>without</v>
      </c>
      <c r="M29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29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libraries_4/WT_sgCD_R2_splicing</v>
      </c>
    </row>
    <row r="30" spans="1:14" x14ac:dyDescent="0.25">
      <c r="A30" s="3">
        <v>29</v>
      </c>
      <c r="B30" t="str">
        <f ca="1">'2_combined'!J31</f>
        <v>WT_sgA_R1_sense_30bpDown</v>
      </c>
      <c r="C30" t="str">
        <f ca="1">'2_combined'!C31</f>
        <v>30bpDown</v>
      </c>
      <c r="D30" t="str">
        <f ca="1">'2_combined'!B31</f>
        <v>1DSB_R1_sense.fa</v>
      </c>
      <c r="E30">
        <f ca="1">'2_combined'!E31</f>
        <v>97</v>
      </c>
      <c r="F30" t="str">
        <f ca="1">'2_combined'!D31</f>
        <v>1DSB</v>
      </c>
      <c r="G30" t="str" cm="1">
        <f t="array" aca="1" ref="G30" ca="1">IF(Table5[[#This Row],[dsb_type]]="2DSB", "2", IF(Table5[[#This Row],[dsb_type]]="2DSBanti", "2a", IF(Table5[[#This Row],[dsb_type]]="1DSB", "1", NA)))</f>
        <v>1</v>
      </c>
      <c r="H30" t="str">
        <f ca="1">'2_combined'!G31</f>
        <v>R1</v>
      </c>
      <c r="I30" t="str">
        <f ca="1">MID('2_combined'!I31, 3, 100)</f>
        <v>A</v>
      </c>
      <c r="J30" t="str">
        <f ca="1">'2_combined'!F31</f>
        <v>WT</v>
      </c>
      <c r="K30" t="str">
        <f ca="1">'2_combined'!H31</f>
        <v>sense</v>
      </c>
      <c r="L30" t="str">
        <f>subst_type</f>
        <v>without</v>
      </c>
      <c r="M30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30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libraries_4/WT_sgA_R1_sense_30bpDown</v>
      </c>
    </row>
    <row r="31" spans="1:14" x14ac:dyDescent="0.25">
      <c r="A31" s="3">
        <v>30</v>
      </c>
      <c r="B31" t="str">
        <f ca="1">'2_combined'!J32</f>
        <v>WT_sgA_R1_branch_30bpDown</v>
      </c>
      <c r="C31" t="str">
        <f ca="1">'2_combined'!C32</f>
        <v>30bpDown</v>
      </c>
      <c r="D31" t="str">
        <f ca="1">'2_combined'!B32</f>
        <v>1DSB_R1_branch.fa</v>
      </c>
      <c r="E31">
        <f ca="1">'2_combined'!E32</f>
        <v>97</v>
      </c>
      <c r="F31" t="str">
        <f ca="1">'2_combined'!D32</f>
        <v>1DSB</v>
      </c>
      <c r="G31" t="str" cm="1">
        <f t="array" aca="1" ref="G31" ca="1">IF(Table5[[#This Row],[dsb_type]]="2DSB", "2", IF(Table5[[#This Row],[dsb_type]]="2DSBanti", "2a", IF(Table5[[#This Row],[dsb_type]]="1DSB", "1", NA)))</f>
        <v>1</v>
      </c>
      <c r="H31" t="str">
        <f ca="1">'2_combined'!G32</f>
        <v>R1</v>
      </c>
      <c r="I31" t="str">
        <f ca="1">MID('2_combined'!I32, 3, 100)</f>
        <v>A</v>
      </c>
      <c r="J31" t="str">
        <f ca="1">'2_combined'!F32</f>
        <v>WT</v>
      </c>
      <c r="K31" t="str">
        <f ca="1">'2_combined'!H32</f>
        <v>branch</v>
      </c>
      <c r="L31" t="str">
        <f>subst_type</f>
        <v>without</v>
      </c>
      <c r="M31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31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libraries_4/WT_sgA_R1_branch_30bpDown</v>
      </c>
    </row>
    <row r="32" spans="1:14" x14ac:dyDescent="0.25">
      <c r="A32" s="3">
        <v>31</v>
      </c>
      <c r="B32" t="str">
        <f ca="1">'2_combined'!J33</f>
        <v>WT_sgA_R1_cmv_30bpDown</v>
      </c>
      <c r="C32" t="str">
        <f ca="1">'2_combined'!C33</f>
        <v>30bpDown</v>
      </c>
      <c r="D32" t="str">
        <f ca="1">'2_combined'!B33</f>
        <v>1DSB_R1_cmv.fa</v>
      </c>
      <c r="E32">
        <f ca="1">'2_combined'!E33</f>
        <v>97</v>
      </c>
      <c r="F32" t="str">
        <f ca="1">'2_combined'!D33</f>
        <v>1DSB</v>
      </c>
      <c r="G32" t="str" cm="1">
        <f t="array" aca="1" ref="G32" ca="1">IF(Table5[[#This Row],[dsb_type]]="2DSB", "2", IF(Table5[[#This Row],[dsb_type]]="2DSBanti", "2a", IF(Table5[[#This Row],[dsb_type]]="1DSB", "1", NA)))</f>
        <v>1</v>
      </c>
      <c r="H32" t="str">
        <f ca="1">'2_combined'!G33</f>
        <v>R1</v>
      </c>
      <c r="I32" t="str">
        <f ca="1">MID('2_combined'!I33, 3, 100)</f>
        <v>A</v>
      </c>
      <c r="J32" t="str">
        <f ca="1">'2_combined'!F33</f>
        <v>WT</v>
      </c>
      <c r="K32" t="str">
        <f ca="1">'2_combined'!H33</f>
        <v>cmv</v>
      </c>
      <c r="L32" t="str">
        <f>subst_type</f>
        <v>without</v>
      </c>
      <c r="M32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32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libraries_4/WT_sgA_R1_cmv_30bpDown</v>
      </c>
    </row>
    <row r="33" spans="1:14" x14ac:dyDescent="0.25">
      <c r="A33" s="3">
        <v>32</v>
      </c>
      <c r="B33" t="str">
        <f ca="1">'2_combined'!J34</f>
        <v>WT_sgB_R2_sense_30bpDown</v>
      </c>
      <c r="C33" t="str">
        <f ca="1">'2_combined'!C34</f>
        <v>30bpDown</v>
      </c>
      <c r="D33" t="str">
        <f ca="1">'2_combined'!B34</f>
        <v>1DSB_R2_sense.fa</v>
      </c>
      <c r="E33">
        <f ca="1">'2_combined'!E34</f>
        <v>76</v>
      </c>
      <c r="F33" t="str">
        <f ca="1">'2_combined'!D34</f>
        <v>1DSB</v>
      </c>
      <c r="G33" t="str" cm="1">
        <f t="array" aca="1" ref="G33" ca="1">IF(Table5[[#This Row],[dsb_type]]="2DSB", "2", IF(Table5[[#This Row],[dsb_type]]="2DSBanti", "2a", IF(Table5[[#This Row],[dsb_type]]="1DSB", "1", NA)))</f>
        <v>1</v>
      </c>
      <c r="H33" t="str">
        <f ca="1">'2_combined'!G34</f>
        <v>R2</v>
      </c>
      <c r="I33" t="str">
        <f ca="1">MID('2_combined'!I34, 3, 100)</f>
        <v>B</v>
      </c>
      <c r="J33" t="str">
        <f ca="1">'2_combined'!F34</f>
        <v>WT</v>
      </c>
      <c r="K33" t="str">
        <f ca="1">'2_combined'!H34</f>
        <v>sense</v>
      </c>
      <c r="L33" t="str">
        <f>subst_type</f>
        <v>without</v>
      </c>
      <c r="M33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3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libraries_4/WT_sgB_R2_sense_30bpDown</v>
      </c>
    </row>
    <row r="34" spans="1:14" x14ac:dyDescent="0.25">
      <c r="A34" s="3">
        <v>33</v>
      </c>
      <c r="B34" t="str">
        <f ca="1">'2_combined'!J35</f>
        <v>WT_sgB_R2_branch_30bpDown</v>
      </c>
      <c r="C34" t="str">
        <f ca="1">'2_combined'!C35</f>
        <v>30bpDown</v>
      </c>
      <c r="D34" t="str">
        <f ca="1">'2_combined'!B35</f>
        <v>1DSB_R2_branch.fa</v>
      </c>
      <c r="E34">
        <f ca="1">'2_combined'!E35</f>
        <v>76</v>
      </c>
      <c r="F34" t="str">
        <f ca="1">'2_combined'!D35</f>
        <v>1DSB</v>
      </c>
      <c r="G34" t="str" cm="1">
        <f t="array" aca="1" ref="G34" ca="1">IF(Table5[[#This Row],[dsb_type]]="2DSB", "2", IF(Table5[[#This Row],[dsb_type]]="2DSBanti", "2a", IF(Table5[[#This Row],[dsb_type]]="1DSB", "1", NA)))</f>
        <v>1</v>
      </c>
      <c r="H34" t="str">
        <f ca="1">'2_combined'!G35</f>
        <v>R2</v>
      </c>
      <c r="I34" t="str">
        <f ca="1">MID('2_combined'!I35, 3, 100)</f>
        <v>B</v>
      </c>
      <c r="J34" t="str">
        <f ca="1">'2_combined'!F35</f>
        <v>WT</v>
      </c>
      <c r="K34" t="str">
        <f ca="1">'2_combined'!H35</f>
        <v>branch</v>
      </c>
      <c r="L34" t="str">
        <f>subst_type</f>
        <v>without</v>
      </c>
      <c r="M34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4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libraries_4/WT_sgB_R2_branch_30bpDown</v>
      </c>
    </row>
    <row r="35" spans="1:14" x14ac:dyDescent="0.25">
      <c r="A35" s="3">
        <v>34</v>
      </c>
      <c r="B35" t="str">
        <f ca="1">'2_combined'!J36</f>
        <v>WT_sgB_R2_cmv_30bpDown</v>
      </c>
      <c r="C35" t="str">
        <f ca="1">'2_combined'!C36</f>
        <v>30bpDown</v>
      </c>
      <c r="D35" t="str">
        <f ca="1">'2_combined'!B36</f>
        <v>1DSB_R2_cmv.fa</v>
      </c>
      <c r="E35">
        <f ca="1">'2_combined'!E36</f>
        <v>76</v>
      </c>
      <c r="F35" t="str">
        <f ca="1">'2_combined'!D36</f>
        <v>1DSB</v>
      </c>
      <c r="G35" t="str" cm="1">
        <f t="array" aca="1" ref="G35" ca="1">IF(Table5[[#This Row],[dsb_type]]="2DSB", "2", IF(Table5[[#This Row],[dsb_type]]="2DSBanti", "2a", IF(Table5[[#This Row],[dsb_type]]="1DSB", "1", NA)))</f>
        <v>1</v>
      </c>
      <c r="H35" t="str">
        <f ca="1">'2_combined'!G36</f>
        <v>R2</v>
      </c>
      <c r="I35" t="str">
        <f ca="1">MID('2_combined'!I36, 3, 100)</f>
        <v>B</v>
      </c>
      <c r="J35" t="str">
        <f ca="1">'2_combined'!F36</f>
        <v>WT</v>
      </c>
      <c r="K35" t="str">
        <f ca="1">'2_combined'!H36</f>
        <v>cmv</v>
      </c>
      <c r="L35" t="str">
        <f>subst_type</f>
        <v>without</v>
      </c>
      <c r="M35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5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libraries_4/WT_sgB_R2_cmv_30bpDown</v>
      </c>
    </row>
    <row r="36" spans="1:14" x14ac:dyDescent="0.25">
      <c r="A36" s="3">
        <v>35</v>
      </c>
      <c r="B36" t="str">
        <f ca="1">'2_combined'!J37</f>
        <v>KO_sgA_R1_sense_30bpDown</v>
      </c>
      <c r="C36" t="str">
        <f ca="1">'2_combined'!C37</f>
        <v>30bpDown</v>
      </c>
      <c r="D36" t="str">
        <f ca="1">'2_combined'!B37</f>
        <v>1DSB_R1_sense.fa</v>
      </c>
      <c r="E36">
        <f ca="1">'2_combined'!E37</f>
        <v>97</v>
      </c>
      <c r="F36" t="str">
        <f ca="1">'2_combined'!D37</f>
        <v>1DSB</v>
      </c>
      <c r="G36" t="str" cm="1">
        <f t="array" aca="1" ref="G36" ca="1">IF(Table5[[#This Row],[dsb_type]]="2DSB", "2", IF(Table5[[#This Row],[dsb_type]]="2DSBanti", "2a", IF(Table5[[#This Row],[dsb_type]]="1DSB", "1", NA)))</f>
        <v>1</v>
      </c>
      <c r="H36" t="str">
        <f ca="1">'2_combined'!G37</f>
        <v>R1</v>
      </c>
      <c r="I36" t="str">
        <f ca="1">MID('2_combined'!I37, 3, 100)</f>
        <v>A</v>
      </c>
      <c r="J36" t="str">
        <f ca="1">'2_combined'!F37</f>
        <v>KO</v>
      </c>
      <c r="K36" t="str">
        <f ca="1">'2_combined'!H37</f>
        <v>sense</v>
      </c>
      <c r="L36" t="str">
        <f>subst_type</f>
        <v>without</v>
      </c>
      <c r="M36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36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libraries_4/KO_sgA_R1_sense_30bpDown</v>
      </c>
    </row>
    <row r="37" spans="1:14" x14ac:dyDescent="0.25">
      <c r="A37" s="3">
        <v>36</v>
      </c>
      <c r="B37" t="str">
        <f ca="1">'2_combined'!J38</f>
        <v>KO_sgA_R1_branch_30bpDown</v>
      </c>
      <c r="C37" t="str">
        <f ca="1">'2_combined'!C38</f>
        <v>30bpDown</v>
      </c>
      <c r="D37" t="str">
        <f ca="1">'2_combined'!B38</f>
        <v>1DSB_R1_branch.fa</v>
      </c>
      <c r="E37">
        <f ca="1">'2_combined'!E38</f>
        <v>97</v>
      </c>
      <c r="F37" t="str">
        <f ca="1">'2_combined'!D38</f>
        <v>1DSB</v>
      </c>
      <c r="G37" t="str" cm="1">
        <f t="array" aca="1" ref="G37" ca="1">IF(Table5[[#This Row],[dsb_type]]="2DSB", "2", IF(Table5[[#This Row],[dsb_type]]="2DSBanti", "2a", IF(Table5[[#This Row],[dsb_type]]="1DSB", "1", NA)))</f>
        <v>1</v>
      </c>
      <c r="H37" t="str">
        <f ca="1">'2_combined'!G38</f>
        <v>R1</v>
      </c>
      <c r="I37" t="str">
        <f ca="1">MID('2_combined'!I38, 3, 100)</f>
        <v>A</v>
      </c>
      <c r="J37" t="str">
        <f ca="1">'2_combined'!F38</f>
        <v>KO</v>
      </c>
      <c r="K37" t="str">
        <f ca="1">'2_combined'!H38</f>
        <v>branch</v>
      </c>
      <c r="L37" t="str">
        <f>subst_type</f>
        <v>without</v>
      </c>
      <c r="M37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7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libraries_4/KO_sgA_R1_branch_30bpDown</v>
      </c>
    </row>
    <row r="38" spans="1:14" x14ac:dyDescent="0.25">
      <c r="A38" s="3">
        <v>37</v>
      </c>
      <c r="B38" t="str">
        <f ca="1">'2_combined'!J39</f>
        <v>KO_sgA_R1_cmv_30bpDown</v>
      </c>
      <c r="C38" t="str">
        <f ca="1">'2_combined'!C39</f>
        <v>30bpDown</v>
      </c>
      <c r="D38" t="str">
        <f ca="1">'2_combined'!B39</f>
        <v>1DSB_R1_cmv.fa</v>
      </c>
      <c r="E38">
        <f ca="1">'2_combined'!E39</f>
        <v>97</v>
      </c>
      <c r="F38" t="str">
        <f ca="1">'2_combined'!D39</f>
        <v>1DSB</v>
      </c>
      <c r="G38" t="str" cm="1">
        <f t="array" aca="1" ref="G38" ca="1">IF(Table5[[#This Row],[dsb_type]]="2DSB", "2", IF(Table5[[#This Row],[dsb_type]]="2DSBanti", "2a", IF(Table5[[#This Row],[dsb_type]]="1DSB", "1", NA)))</f>
        <v>1</v>
      </c>
      <c r="H38" t="str">
        <f ca="1">'2_combined'!G39</f>
        <v>R1</v>
      </c>
      <c r="I38" t="str">
        <f ca="1">MID('2_combined'!I39, 3, 100)</f>
        <v>A</v>
      </c>
      <c r="J38" t="str">
        <f ca="1">'2_combined'!F39</f>
        <v>KO</v>
      </c>
      <c r="K38" t="str">
        <f ca="1">'2_combined'!H39</f>
        <v>cmv</v>
      </c>
      <c r="L38" t="str">
        <f>subst_type</f>
        <v>without</v>
      </c>
      <c r="M38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8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libraries_4/KO_sgA_R1_cmv_30bpDown</v>
      </c>
    </row>
    <row r="39" spans="1:14" x14ac:dyDescent="0.25">
      <c r="A39" s="3">
        <v>38</v>
      </c>
      <c r="B39" t="str">
        <f ca="1">'2_combined'!J40</f>
        <v>KO_sgB_R2_sense_30bpDown</v>
      </c>
      <c r="C39" t="str">
        <f ca="1">'2_combined'!C40</f>
        <v>30bpDown</v>
      </c>
      <c r="D39" t="str">
        <f ca="1">'2_combined'!B40</f>
        <v>1DSB_R2_sense.fa</v>
      </c>
      <c r="E39">
        <f ca="1">'2_combined'!E40</f>
        <v>76</v>
      </c>
      <c r="F39" t="str">
        <f ca="1">'2_combined'!D40</f>
        <v>1DSB</v>
      </c>
      <c r="G39" t="str" cm="1">
        <f t="array" aca="1" ref="G39" ca="1">IF(Table5[[#This Row],[dsb_type]]="2DSB", "2", IF(Table5[[#This Row],[dsb_type]]="2DSBanti", "2a", IF(Table5[[#This Row],[dsb_type]]="1DSB", "1", NA)))</f>
        <v>1</v>
      </c>
      <c r="H39" t="str">
        <f ca="1">'2_combined'!G40</f>
        <v>R2</v>
      </c>
      <c r="I39" t="str">
        <f ca="1">MID('2_combined'!I40, 3, 100)</f>
        <v>B</v>
      </c>
      <c r="J39" t="str">
        <f ca="1">'2_combined'!F40</f>
        <v>KO</v>
      </c>
      <c r="K39" t="str">
        <f ca="1">'2_combined'!H40</f>
        <v>sense</v>
      </c>
      <c r="L39" t="str">
        <f>subst_type</f>
        <v>without</v>
      </c>
      <c r="M39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9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libraries_4/KO_sgB_R2_sense_30bpDown</v>
      </c>
    </row>
    <row r="40" spans="1:14" x14ac:dyDescent="0.25">
      <c r="A40" s="3">
        <v>39</v>
      </c>
      <c r="B40" t="str">
        <f ca="1">'2_combined'!J41</f>
        <v>KO_sgB_R2_branch_30bpDown</v>
      </c>
      <c r="C40" t="str">
        <f ca="1">'2_combined'!C41</f>
        <v>30bpDown</v>
      </c>
      <c r="D40" t="str">
        <f ca="1">'2_combined'!B41</f>
        <v>1DSB_R2_branch.fa</v>
      </c>
      <c r="E40">
        <f ca="1">'2_combined'!E41</f>
        <v>76</v>
      </c>
      <c r="F40" t="str">
        <f ca="1">'2_combined'!D41</f>
        <v>1DSB</v>
      </c>
      <c r="G40" t="str" cm="1">
        <f t="array" aca="1" ref="G40" ca="1">IF(Table5[[#This Row],[dsb_type]]="2DSB", "2", IF(Table5[[#This Row],[dsb_type]]="2DSBanti", "2a", IF(Table5[[#This Row],[dsb_type]]="1DSB", "1", NA)))</f>
        <v>1</v>
      </c>
      <c r="H40" t="str">
        <f ca="1">'2_combined'!G41</f>
        <v>R2</v>
      </c>
      <c r="I40" t="str">
        <f ca="1">MID('2_combined'!I41, 3, 100)</f>
        <v>B</v>
      </c>
      <c r="J40" t="str">
        <f ca="1">'2_combined'!F41</f>
        <v>KO</v>
      </c>
      <c r="K40" t="str">
        <f ca="1">'2_combined'!H41</f>
        <v>branch</v>
      </c>
      <c r="L40" t="str">
        <f>subst_type</f>
        <v>without</v>
      </c>
      <c r="M40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40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libraries_4/KO_sgB_R2_branch_30bpDown</v>
      </c>
    </row>
    <row r="41" spans="1:14" x14ac:dyDescent="0.25">
      <c r="A41" s="3">
        <v>40</v>
      </c>
      <c r="B41" t="str">
        <f ca="1">'2_combined'!J42</f>
        <v>KO_sgB_R2_cmv_30bpDown</v>
      </c>
      <c r="C41" t="str">
        <f ca="1">'2_combined'!C42</f>
        <v>30bpDown</v>
      </c>
      <c r="D41" t="str">
        <f ca="1">'2_combined'!B42</f>
        <v>1DSB_R2_cmv.fa</v>
      </c>
      <c r="E41">
        <f ca="1">'2_combined'!E42</f>
        <v>76</v>
      </c>
      <c r="F41" t="str">
        <f ca="1">'2_combined'!D42</f>
        <v>1DSB</v>
      </c>
      <c r="G41" t="str" cm="1">
        <f t="array" aca="1" ref="G41" ca="1">IF(Table5[[#This Row],[dsb_type]]="2DSB", "2", IF(Table5[[#This Row],[dsb_type]]="2DSBanti", "2a", IF(Table5[[#This Row],[dsb_type]]="1DSB", "1", NA)))</f>
        <v>1</v>
      </c>
      <c r="H41" t="str">
        <f ca="1">'2_combined'!G42</f>
        <v>R2</v>
      </c>
      <c r="I41" t="str">
        <f ca="1">MID('2_combined'!I42, 3, 100)</f>
        <v>B</v>
      </c>
      <c r="J41" t="str">
        <f ca="1">'2_combined'!F42</f>
        <v>KO</v>
      </c>
      <c r="K41" t="str">
        <f ca="1">'2_combined'!H42</f>
        <v>cmv</v>
      </c>
      <c r="L41" t="str">
        <f>subst_type</f>
        <v>without</v>
      </c>
      <c r="M41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41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libraries_4/KO_sgB_R2_cmv_30bpDown</v>
      </c>
    </row>
    <row r="43" spans="1:14" x14ac:dyDescent="0.25">
      <c r="A43" t="s">
        <v>116</v>
      </c>
      <c r="B43" t="s">
        <v>90</v>
      </c>
      <c r="C43" t="s">
        <v>139</v>
      </c>
      <c r="D43" t="s">
        <v>89</v>
      </c>
      <c r="E43" t="s">
        <v>104</v>
      </c>
      <c r="F43" t="s">
        <v>105</v>
      </c>
      <c r="G43" t="s">
        <v>148</v>
      </c>
      <c r="H43" t="s">
        <v>84</v>
      </c>
      <c r="I43" t="s">
        <v>106</v>
      </c>
      <c r="J43" t="s">
        <v>107</v>
      </c>
      <c r="K43" t="s">
        <v>83</v>
      </c>
      <c r="L43" t="s">
        <v>109</v>
      </c>
      <c r="M43" t="s">
        <v>111</v>
      </c>
      <c r="N43" t="s">
        <v>112</v>
      </c>
    </row>
    <row r="44" spans="1:14" x14ac:dyDescent="0.25">
      <c r="A44">
        <v>1</v>
      </c>
      <c r="B44" t="str">
        <f>'2_combined'!J45</f>
        <v>WT_sgA_R1_sense_nodsb</v>
      </c>
      <c r="C44" t="str">
        <f>SUBSTITUTE('2_combined'!C45, "dsb", "DSB")</f>
        <v>noDSB</v>
      </c>
      <c r="D44" t="str">
        <f>'2_combined'!B45</f>
        <v>1DSB_R1_sense.fa</v>
      </c>
      <c r="E44">
        <f>'2_combined'!E45</f>
        <v>67</v>
      </c>
      <c r="F44" t="str">
        <f>'2_combined'!D45</f>
        <v>1DSB</v>
      </c>
      <c r="G44" t="str" cm="1">
        <f t="array" ref="G44">IF(Table10[[#This Row],[dsb_type]]="2DSB", "2", IF(Table10[[#This Row],[dsb_type]]="2DSBanti", "2a", IF(Table10[[#This Row],[dsb_type]]="1DSB", "1", NA)))</f>
        <v>1</v>
      </c>
      <c r="H44" t="str">
        <f>'2_combined'!G45</f>
        <v>R1</v>
      </c>
      <c r="I44" t="str">
        <f>MID('2_combined'!I45, 3, 100)</f>
        <v>A</v>
      </c>
      <c r="J44" t="str">
        <f>'2_combined'!F45</f>
        <v>WT</v>
      </c>
      <c r="K44" t="str">
        <f>'2_combined'!H45</f>
        <v>sense</v>
      </c>
      <c r="L44" t="str">
        <f>subst_type</f>
        <v>without</v>
      </c>
      <c r="M44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libraries_4/WT_sgA_R1_sense_nodsb</v>
      </c>
    </row>
    <row r="45" spans="1:14" x14ac:dyDescent="0.25">
      <c r="A45">
        <v>2</v>
      </c>
      <c r="B45" t="str">
        <f>'2_combined'!J46</f>
        <v>WT_sgA_R1_branch_nodsb</v>
      </c>
      <c r="C45" t="str">
        <f>SUBSTITUTE('2_combined'!C46, "dsb", "DSB")</f>
        <v>noDSB</v>
      </c>
      <c r="D45" t="str">
        <f>'2_combined'!B46</f>
        <v>1DSB_R1_branch.fa</v>
      </c>
      <c r="E45">
        <f>'2_combined'!E46</f>
        <v>67</v>
      </c>
      <c r="F45" t="str">
        <f>'2_combined'!D46</f>
        <v>1DSB</v>
      </c>
      <c r="G45" t="str" cm="1">
        <f t="array" ref="G45">IF(Table10[[#This Row],[dsb_type]]="2DSB", "2", IF(Table10[[#This Row],[dsb_type]]="2DSBanti", "2a", IF(Table10[[#This Row],[dsb_type]]="1DSB", "1", NA)))</f>
        <v>1</v>
      </c>
      <c r="H45" t="str">
        <f>'2_combined'!G46</f>
        <v>R1</v>
      </c>
      <c r="I45" t="str">
        <f>MID('2_combined'!I46, 3, 100)</f>
        <v>A</v>
      </c>
      <c r="J45" t="str">
        <f>'2_combined'!F46</f>
        <v>WT</v>
      </c>
      <c r="K45" t="str">
        <f>'2_combined'!H46</f>
        <v>branch</v>
      </c>
      <c r="L45" t="str">
        <f>subst_type</f>
        <v>without</v>
      </c>
      <c r="M45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libraries_4/WT_sgA_R1_branch_nodsb</v>
      </c>
    </row>
    <row r="46" spans="1:14" x14ac:dyDescent="0.25">
      <c r="A46">
        <v>3</v>
      </c>
      <c r="B46" t="str">
        <f>'2_combined'!J47</f>
        <v>WT_sgA_R1_cmv_nodsb</v>
      </c>
      <c r="C46" t="str">
        <f>SUBSTITUTE('2_combined'!C47, "dsb", "DSB")</f>
        <v>noDSB</v>
      </c>
      <c r="D46" t="str">
        <f>'2_combined'!B47</f>
        <v>1DSB_R1_cmv.fa</v>
      </c>
      <c r="E46">
        <f>'2_combined'!E47</f>
        <v>67</v>
      </c>
      <c r="F46" t="str">
        <f>'2_combined'!D47</f>
        <v>1DSB</v>
      </c>
      <c r="G46" t="str" cm="1">
        <f t="array" ref="G46">IF(Table10[[#This Row],[dsb_type]]="2DSB", "2", IF(Table10[[#This Row],[dsb_type]]="2DSBanti", "2a", IF(Table10[[#This Row],[dsb_type]]="1DSB", "1", NA)))</f>
        <v>1</v>
      </c>
      <c r="H46" t="str">
        <f>'2_combined'!G47</f>
        <v>R1</v>
      </c>
      <c r="I46" t="str">
        <f>MID('2_combined'!I47, 3, 100)</f>
        <v>A</v>
      </c>
      <c r="J46" t="str">
        <f>'2_combined'!F47</f>
        <v>WT</v>
      </c>
      <c r="K46" t="str">
        <f>'2_combined'!H47</f>
        <v>cmv</v>
      </c>
      <c r="L46" t="str">
        <f>subst_type</f>
        <v>without</v>
      </c>
      <c r="M46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libraries_4/WT_sgA_R1_cmv_nodsb</v>
      </c>
    </row>
    <row r="47" spans="1:14" x14ac:dyDescent="0.25">
      <c r="A47">
        <v>4</v>
      </c>
      <c r="B47" t="str">
        <f>'2_combined'!J48</f>
        <v>KO_sgA_R1_sense_nodsb</v>
      </c>
      <c r="C47" t="str">
        <f>SUBSTITUTE('2_combined'!C48, "dsb", "DSB")</f>
        <v>noDSB</v>
      </c>
      <c r="D47" t="str">
        <f>'2_combined'!B48</f>
        <v>1DSB_R1_sense.fa</v>
      </c>
      <c r="E47">
        <f>'2_combined'!E48</f>
        <v>67</v>
      </c>
      <c r="F47" t="str">
        <f>'2_combined'!D48</f>
        <v>1DSB</v>
      </c>
      <c r="G47" t="str" cm="1">
        <f t="array" ref="G47">IF(Table10[[#This Row],[dsb_type]]="2DSB", "2", IF(Table10[[#This Row],[dsb_type]]="2DSBanti", "2a", IF(Table10[[#This Row],[dsb_type]]="1DSB", "1", NA)))</f>
        <v>1</v>
      </c>
      <c r="H47" t="str">
        <f>'2_combined'!G48</f>
        <v>R1</v>
      </c>
      <c r="I47" t="str">
        <f>MID('2_combined'!I48, 3, 100)</f>
        <v>A</v>
      </c>
      <c r="J47" t="str">
        <f>'2_combined'!F48</f>
        <v>KO</v>
      </c>
      <c r="K47" t="str">
        <f>'2_combined'!H48</f>
        <v>sense</v>
      </c>
      <c r="L47" t="str">
        <f>subst_type</f>
        <v>without</v>
      </c>
      <c r="M47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libraries_4/KO_sgA_R1_sense_nodsb</v>
      </c>
    </row>
    <row r="48" spans="1:14" x14ac:dyDescent="0.25">
      <c r="A48">
        <v>5</v>
      </c>
      <c r="B48" t="str">
        <f>'2_combined'!J49</f>
        <v>KO_sgA_R1_branch_nodsb</v>
      </c>
      <c r="C48" t="str">
        <f>SUBSTITUTE('2_combined'!C49, "dsb", "DSB")</f>
        <v>noDSB</v>
      </c>
      <c r="D48" t="str">
        <f>'2_combined'!B49</f>
        <v>1DSB_R1_branch.fa</v>
      </c>
      <c r="E48">
        <f>'2_combined'!E49</f>
        <v>67</v>
      </c>
      <c r="F48" t="str">
        <f>'2_combined'!D49</f>
        <v>1DSB</v>
      </c>
      <c r="G48" t="str" cm="1">
        <f t="array" ref="G48">IF(Table10[[#This Row],[dsb_type]]="2DSB", "2", IF(Table10[[#This Row],[dsb_type]]="2DSBanti", "2a", IF(Table10[[#This Row],[dsb_type]]="1DSB", "1", NA)))</f>
        <v>1</v>
      </c>
      <c r="H48" t="str">
        <f>'2_combined'!G49</f>
        <v>R1</v>
      </c>
      <c r="I48" t="str">
        <f>MID('2_combined'!I49, 3, 100)</f>
        <v>A</v>
      </c>
      <c r="J48" t="str">
        <f>'2_combined'!F49</f>
        <v>KO</v>
      </c>
      <c r="K48" t="str">
        <f>'2_combined'!H49</f>
        <v>branch</v>
      </c>
      <c r="L48" t="str">
        <f>subst_type</f>
        <v>without</v>
      </c>
      <c r="M48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libraries_4/KO_sgA_R1_branch_nodsb</v>
      </c>
    </row>
    <row r="49" spans="1:14" x14ac:dyDescent="0.25">
      <c r="A49">
        <v>6</v>
      </c>
      <c r="B49" t="str">
        <f>'2_combined'!J50</f>
        <v>KO_sgA_R1_cmv_nodsb</v>
      </c>
      <c r="C49" t="str">
        <f>SUBSTITUTE('2_combined'!C50, "dsb", "DSB")</f>
        <v>noDSB</v>
      </c>
      <c r="D49" t="str">
        <f>'2_combined'!B50</f>
        <v>1DSB_R1_cmv.fa</v>
      </c>
      <c r="E49">
        <f>'2_combined'!E50</f>
        <v>67</v>
      </c>
      <c r="F49" t="str">
        <f>'2_combined'!D50</f>
        <v>1DSB</v>
      </c>
      <c r="G49" t="str" cm="1">
        <f t="array" ref="G49">IF(Table10[[#This Row],[dsb_type]]="2DSB", "2", IF(Table10[[#This Row],[dsb_type]]="2DSBanti", "2a", IF(Table10[[#This Row],[dsb_type]]="1DSB", "1", NA)))</f>
        <v>1</v>
      </c>
      <c r="H49" t="str">
        <f>'2_combined'!G50</f>
        <v>R1</v>
      </c>
      <c r="I49" t="str">
        <f>MID('2_combined'!I50, 3, 100)</f>
        <v>A</v>
      </c>
      <c r="J49" t="str">
        <f>'2_combined'!F50</f>
        <v>KO</v>
      </c>
      <c r="K49" t="str">
        <f>'2_combined'!H50</f>
        <v>cmv</v>
      </c>
      <c r="L49" t="str">
        <f>subst_type</f>
        <v>without</v>
      </c>
      <c r="M49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libraries_4/KO_sgA_R1_cmv_nodsb</v>
      </c>
    </row>
    <row r="50" spans="1:14" x14ac:dyDescent="0.25">
      <c r="A50">
        <v>7</v>
      </c>
      <c r="B50" t="str">
        <f>'2_combined'!J51</f>
        <v>WT_sgB_R2_sense_nodsb</v>
      </c>
      <c r="C50" t="str">
        <f>SUBSTITUTE('2_combined'!C51, "dsb", "DSB")</f>
        <v>noDSB</v>
      </c>
      <c r="D50" t="str">
        <f>'2_combined'!B51</f>
        <v>1DSB_R2_sense.fa</v>
      </c>
      <c r="E50">
        <f>'2_combined'!E51</f>
        <v>46</v>
      </c>
      <c r="F50" t="str">
        <f>'2_combined'!D51</f>
        <v>1DSB</v>
      </c>
      <c r="G50" t="str" cm="1">
        <f t="array" ref="G50">IF(Table10[[#This Row],[dsb_type]]="2DSB", "2", IF(Table10[[#This Row],[dsb_type]]="2DSBanti", "2a", IF(Table10[[#This Row],[dsb_type]]="1DSB", "1", NA)))</f>
        <v>1</v>
      </c>
      <c r="H50" t="str">
        <f>'2_combined'!G51</f>
        <v>R2</v>
      </c>
      <c r="I50" t="str">
        <f>MID('2_combined'!I51, 3, 100)</f>
        <v>B</v>
      </c>
      <c r="J50" t="str">
        <f>'2_combined'!F51</f>
        <v>WT</v>
      </c>
      <c r="K50" t="str">
        <f>'2_combined'!H51</f>
        <v>sense</v>
      </c>
      <c r="L50" t="str">
        <f>subst_type</f>
        <v>without</v>
      </c>
      <c r="M50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libraries_4/WT_sgB_R2_sense_nodsb</v>
      </c>
    </row>
    <row r="51" spans="1:14" x14ac:dyDescent="0.25">
      <c r="A51">
        <v>8</v>
      </c>
      <c r="B51" t="str">
        <f>'2_combined'!J52</f>
        <v>WT_sgB_R2_branch_nodsb</v>
      </c>
      <c r="C51" t="str">
        <f>SUBSTITUTE('2_combined'!C52, "dsb", "DSB")</f>
        <v>noDSB</v>
      </c>
      <c r="D51" t="str">
        <f>'2_combined'!B52</f>
        <v>1DSB_R2_branch.fa</v>
      </c>
      <c r="E51">
        <f>'2_combined'!E52</f>
        <v>46</v>
      </c>
      <c r="F51" t="str">
        <f>'2_combined'!D52</f>
        <v>1DSB</v>
      </c>
      <c r="G51" t="str" cm="1">
        <f t="array" ref="G51">IF(Table10[[#This Row],[dsb_type]]="2DSB", "2", IF(Table10[[#This Row],[dsb_type]]="2DSBanti", "2a", IF(Table10[[#This Row],[dsb_type]]="1DSB", "1", NA)))</f>
        <v>1</v>
      </c>
      <c r="H51" t="str">
        <f>'2_combined'!G52</f>
        <v>R2</v>
      </c>
      <c r="I51" t="str">
        <f>MID('2_combined'!I52, 3, 100)</f>
        <v>B</v>
      </c>
      <c r="J51" t="str">
        <f>'2_combined'!F52</f>
        <v>WT</v>
      </c>
      <c r="K51" t="str">
        <f>'2_combined'!H52</f>
        <v>branch</v>
      </c>
      <c r="L51" t="str">
        <f>subst_type</f>
        <v>without</v>
      </c>
      <c r="M51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libraries_4/WT_sgB_R2_branch_nodsb</v>
      </c>
    </row>
    <row r="52" spans="1:14" x14ac:dyDescent="0.25">
      <c r="A52">
        <v>9</v>
      </c>
      <c r="B52" t="str">
        <f>'2_combined'!J53</f>
        <v>WT_sgB_R2_cmv_nodsb</v>
      </c>
      <c r="C52" t="str">
        <f>SUBSTITUTE('2_combined'!C53, "dsb", "DSB")</f>
        <v>noDSB</v>
      </c>
      <c r="D52" t="str">
        <f>'2_combined'!B53</f>
        <v>1DSB_R2_cmv.fa</v>
      </c>
      <c r="E52">
        <f>'2_combined'!E53</f>
        <v>46</v>
      </c>
      <c r="F52" t="str">
        <f>'2_combined'!D53</f>
        <v>1DSB</v>
      </c>
      <c r="G52" t="str" cm="1">
        <f t="array" ref="G52">IF(Table10[[#This Row],[dsb_type]]="2DSB", "2", IF(Table10[[#This Row],[dsb_type]]="2DSBanti", "2a", IF(Table10[[#This Row],[dsb_type]]="1DSB", "1", NA)))</f>
        <v>1</v>
      </c>
      <c r="H52" t="str">
        <f>'2_combined'!G53</f>
        <v>R2</v>
      </c>
      <c r="I52" t="str">
        <f>MID('2_combined'!I53, 3, 100)</f>
        <v>B</v>
      </c>
      <c r="J52" t="str">
        <f>'2_combined'!F53</f>
        <v>WT</v>
      </c>
      <c r="K52" t="str">
        <f>'2_combined'!H53</f>
        <v>cmv</v>
      </c>
      <c r="L52" t="str">
        <f>subst_type</f>
        <v>without</v>
      </c>
      <c r="M52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libraries_4/WT_sgB_R2_cmv_nodsb</v>
      </c>
    </row>
    <row r="53" spans="1:14" x14ac:dyDescent="0.25">
      <c r="A53">
        <v>10</v>
      </c>
      <c r="B53" t="str">
        <f>'2_combined'!J54</f>
        <v>KO_sgB_R2_sense_nodsb</v>
      </c>
      <c r="C53" t="str">
        <f>SUBSTITUTE('2_combined'!C54, "dsb", "DSB")</f>
        <v>noDSB</v>
      </c>
      <c r="D53" t="str">
        <f>'2_combined'!B54</f>
        <v>1DSB_R2_sense.fa</v>
      </c>
      <c r="E53">
        <f>'2_combined'!E54</f>
        <v>46</v>
      </c>
      <c r="F53" t="str">
        <f>'2_combined'!D54</f>
        <v>1DSB</v>
      </c>
      <c r="G53" t="str" cm="1">
        <f t="array" ref="G53">IF(Table10[[#This Row],[dsb_type]]="2DSB", "2", IF(Table10[[#This Row],[dsb_type]]="2DSBanti", "2a", IF(Table10[[#This Row],[dsb_type]]="1DSB", "1", NA)))</f>
        <v>1</v>
      </c>
      <c r="H53" t="str">
        <f>'2_combined'!G54</f>
        <v>R2</v>
      </c>
      <c r="I53" t="str">
        <f>MID('2_combined'!I54, 3, 100)</f>
        <v>B</v>
      </c>
      <c r="J53" t="str">
        <f>'2_combined'!F54</f>
        <v>KO</v>
      </c>
      <c r="K53" t="str">
        <f>'2_combined'!H54</f>
        <v>sense</v>
      </c>
      <c r="L53" t="str">
        <f>subst_type</f>
        <v>without</v>
      </c>
      <c r="M53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libraries_4/KO_sgB_R2_sense_nodsb</v>
      </c>
    </row>
    <row r="54" spans="1:14" x14ac:dyDescent="0.25">
      <c r="A54">
        <v>11</v>
      </c>
      <c r="B54" t="str">
        <f>'2_combined'!J55</f>
        <v>KO_sgB_R2_branch_nodsb</v>
      </c>
      <c r="C54" t="str">
        <f>SUBSTITUTE('2_combined'!C55, "dsb", "DSB")</f>
        <v>noDSB</v>
      </c>
      <c r="D54" t="str">
        <f>'2_combined'!B55</f>
        <v>1DSB_R2_branch.fa</v>
      </c>
      <c r="E54">
        <f>'2_combined'!E55</f>
        <v>46</v>
      </c>
      <c r="F54" t="str">
        <f>'2_combined'!D55</f>
        <v>1DSB</v>
      </c>
      <c r="G54" t="str" cm="1">
        <f t="array" ref="G54">IF(Table10[[#This Row],[dsb_type]]="2DSB", "2", IF(Table10[[#This Row],[dsb_type]]="2DSBanti", "2a", IF(Table10[[#This Row],[dsb_type]]="1DSB", "1", NA)))</f>
        <v>1</v>
      </c>
      <c r="H54" t="str">
        <f>'2_combined'!G55</f>
        <v>R2</v>
      </c>
      <c r="I54" t="str">
        <f>MID('2_combined'!I55, 3, 100)</f>
        <v>B</v>
      </c>
      <c r="J54" t="str">
        <f>'2_combined'!F55</f>
        <v>KO</v>
      </c>
      <c r="K54" t="str">
        <f>'2_combined'!H55</f>
        <v>branch</v>
      </c>
      <c r="L54" t="str">
        <f>subst_type</f>
        <v>without</v>
      </c>
      <c r="M54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libraries_4/KO_sgB_R2_branch_nodsb</v>
      </c>
    </row>
    <row r="55" spans="1:14" x14ac:dyDescent="0.25">
      <c r="A55">
        <v>12</v>
      </c>
      <c r="B55" t="str">
        <f>'2_combined'!J56</f>
        <v>KO_sgB_R2_cmv_nodsb</v>
      </c>
      <c r="C55" t="str">
        <f>SUBSTITUTE('2_combined'!C56, "dsb", "DSB")</f>
        <v>noDSB</v>
      </c>
      <c r="D55" t="str">
        <f>'2_combined'!B56</f>
        <v>1DSB_R2_cmv.fa</v>
      </c>
      <c r="E55">
        <f>'2_combined'!E56</f>
        <v>46</v>
      </c>
      <c r="F55" t="str">
        <f>'2_combined'!D56</f>
        <v>1DSB</v>
      </c>
      <c r="G55" t="str" cm="1">
        <f t="array" ref="G55">IF(Table10[[#This Row],[dsb_type]]="2DSB", "2", IF(Table10[[#This Row],[dsb_type]]="2DSBanti", "2a", IF(Table10[[#This Row],[dsb_type]]="1DSB", "1", NA)))</f>
        <v>1</v>
      </c>
      <c r="H55" t="str">
        <f>'2_combined'!G56</f>
        <v>R2</v>
      </c>
      <c r="I55" t="str">
        <f>MID('2_combined'!I56, 3, 100)</f>
        <v>B</v>
      </c>
      <c r="J55" t="str">
        <f>'2_combined'!F56</f>
        <v>KO</v>
      </c>
      <c r="K55" t="str">
        <f>'2_combined'!H56</f>
        <v>cmv</v>
      </c>
      <c r="L55" t="str">
        <f>subst_type</f>
        <v>without</v>
      </c>
      <c r="M55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2"/>
  <sheetViews>
    <sheetView topLeftCell="E1" workbookViewId="0">
      <selection activeCell="I23" sqref="I23"/>
    </sheetView>
  </sheetViews>
  <sheetFormatPr defaultRowHeight="15" x14ac:dyDescent="0.25"/>
  <cols>
    <col min="2" max="2" width="29.140625" bestFit="1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116</v>
      </c>
      <c r="B1" s="1" t="s">
        <v>139</v>
      </c>
      <c r="C1" s="1" t="s">
        <v>170</v>
      </c>
      <c r="D1" s="1" t="s">
        <v>113</v>
      </c>
      <c r="E1" s="1" t="s">
        <v>171</v>
      </c>
      <c r="F1" s="1" t="s">
        <v>114</v>
      </c>
      <c r="G1" s="1" t="s">
        <v>172</v>
      </c>
      <c r="H1" s="1" t="s">
        <v>115</v>
      </c>
      <c r="I1" s="1" t="s">
        <v>109</v>
      </c>
      <c r="J1" s="1" t="s">
        <v>134</v>
      </c>
      <c r="K1" s="1" t="s">
        <v>112</v>
      </c>
    </row>
    <row r="2" spans="1:11" x14ac:dyDescent="0.25">
      <c r="A2" s="1">
        <v>1</v>
      </c>
      <c r="B2" s="5" t="str">
        <f ca="1">OFFSET('3_graph'!$C$3, 3 * QUOTIENT(Table6[[#This Row],[index]] - 1, 2), 0)</f>
        <v>none</v>
      </c>
      <c r="C2" s="5" t="str">
        <f ca="1">OFFSET('3_graph'!$K$2, 3 * QUOTIENT(Table6[[#This Row],[index]] - 1, 2), 0)</f>
        <v>sense</v>
      </c>
      <c r="D2" s="2" t="str">
        <f ca="1">OFFSET('3_graph'!$B$2, 3 * QUOTIENT(Table6[[#This Row],[index]] - 1, 2), 0)</f>
        <v>WT_sgAB_R1_sense</v>
      </c>
      <c r="E2" s="2" t="str">
        <f ca="1">OFFSET('3_graph'!$K$2, 3 * QUOTIENT(Table6[[#This Row],[index]] - 1, 2) + 1 + MOD(Table6[[#This Row],[index]] - 1, 2), 0)</f>
        <v>branch</v>
      </c>
      <c r="F2" s="2" t="str">
        <f ca="1">OFFSET('3_graph'!$B$2, 3 * QUOTIENT(Table6[[#This Row],[index]] - 1, 2) + 1 + MOD(Table6[[#This Row],[index]] - 1, 2), 0)</f>
        <v>WT_sgAB_R1_branch</v>
      </c>
      <c r="G2" s="2" t="str">
        <f ca="1">_xlfn.CONCAT(Table6[[#This Row],[treatment_1]], "_", Table6[[#This Row],[treatment_2]])</f>
        <v>sense_branch</v>
      </c>
      <c r="H2" s="2" t="str">
        <f ca="1">SUBSTITUTE(Table6[[#This Row],[dir_1]], Table6[[#This Row],[treatment_1]], Table6[[#This Row],[treatments_out]])</f>
        <v>WT_sgAB_R1_sense_branch</v>
      </c>
      <c r="I2" t="str">
        <f>subst_type</f>
        <v>without</v>
      </c>
      <c r="J2" s="2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5" t="str">
        <f ca="1">OFFSET('3_graph'!$C$3, 3 * QUOTIENT(Table6[[#This Row],[index]] - 1, 2), 0)</f>
        <v>none</v>
      </c>
      <c r="C3" s="5" t="str">
        <f ca="1">OFFSET('3_graph'!$K$2, 3 * QUOTIENT(Table6[[#This Row],[index]] - 1, 2), 0)</f>
        <v>sense</v>
      </c>
      <c r="D3" s="2" t="str">
        <f ca="1">OFFSET('3_graph'!$B$2, 3 * QUOTIENT(Table6[[#This Row],[index]] - 1, 2), 0)</f>
        <v>WT_sgAB_R1_sense</v>
      </c>
      <c r="E3" s="2" t="str">
        <f ca="1">OFFSET('3_graph'!$K$2, 3 * QUOTIENT(Table6[[#This Row],[index]] - 1, 2) + 1 + MOD(Table6[[#This Row],[index]] - 1, 2), 0)</f>
        <v>cmv</v>
      </c>
      <c r="F3" s="2" t="str">
        <f ca="1">OFFSET('3_graph'!$B$2, 3 * QUOTIENT(Table6[[#This Row],[index]] - 1, 2) + 1 + MOD(Table6[[#This Row],[index]] - 1, 2), 0)</f>
        <v>WT_sgAB_R1_cmv</v>
      </c>
      <c r="G3" s="2" t="str">
        <f ca="1">_xlfn.CONCAT(Table6[[#This Row],[treatment_1]], "_", Table6[[#This Row],[treatment_2]])</f>
        <v>sense_cmv</v>
      </c>
      <c r="H3" s="2" t="str">
        <f ca="1">SUBSTITUTE(Table6[[#This Row],[dir_1]], Table6[[#This Row],[treatment_1]], Table6[[#This Row],[treatments_out]])</f>
        <v>WT_sgAB_R1_sense_cmv</v>
      </c>
      <c r="I3" t="str">
        <f>subst_type</f>
        <v>without</v>
      </c>
      <c r="J3" s="2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4" t="str">
        <f ca="1">OFFSET('3_graph'!$C$3, 3 * QUOTIENT(Table6[[#This Row],[index]] - 1, 2), 0)</f>
        <v>none</v>
      </c>
      <c r="C4" s="4" t="str">
        <f ca="1">OFFSET('3_graph'!$K$2, 3 * QUOTIENT(Table6[[#This Row],[index]] - 1, 2), 0)</f>
        <v>sense</v>
      </c>
      <c r="D4" t="str">
        <f ca="1">OFFSET('3_graph'!$B$2, 3 * QUOTIENT(Table6[[#This Row],[index]] - 1, 2), 0)</f>
        <v>KO_sgAB_R1_sense</v>
      </c>
      <c r="E4" t="str">
        <f ca="1">OFFSET('3_graph'!$K$2, 3 * QUOTIENT(Table6[[#This Row],[index]] - 1, 2) + 1 + MOD(Table6[[#This Row],[index]] - 1, 2), 0)</f>
        <v>branch</v>
      </c>
      <c r="F4" t="str">
        <f ca="1">OFFSET('3_graph'!$B$2, 3 * QUOTIENT(Table6[[#This Row],[index]] - 1, 2) + 1 + MOD(Table6[[#This Row],[index]] - 1, 2), 0)</f>
        <v>KO_sgAB_R1_branch</v>
      </c>
      <c r="G4" t="str">
        <f ca="1">_xlfn.CONCAT(Table6[[#This Row],[treatment_1]], "_", Table6[[#This Row],[treatment_2]])</f>
        <v>sense_branch</v>
      </c>
      <c r="H4" t="str">
        <f ca="1">SUBSTITUTE(Table6[[#This Row],[dir_1]], Table6[[#This Row],[treatment_1]], Table6[[#This Row],[treatments_out]])</f>
        <v>KO_sgAB_R1_sense_branch</v>
      </c>
      <c r="I4" t="str">
        <f>subst_type</f>
        <v>without</v>
      </c>
      <c r="J4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4" t="str">
        <f ca="1">OFFSET('3_graph'!$C$3, 3 * QUOTIENT(Table6[[#This Row],[index]] - 1, 2), 0)</f>
        <v>none</v>
      </c>
      <c r="C5" s="4" t="str">
        <f ca="1">OFFSET('3_graph'!$K$2, 3 * QUOTIENT(Table6[[#This Row],[index]] - 1, 2), 0)</f>
        <v>sense</v>
      </c>
      <c r="D5" t="str">
        <f ca="1">OFFSET('3_graph'!$B$2, 3 * QUOTIENT(Table6[[#This Row],[index]] - 1, 2), 0)</f>
        <v>KO_sgAB_R1_sense</v>
      </c>
      <c r="E5" t="str">
        <f ca="1">OFFSET('3_graph'!$K$2, 3 * QUOTIENT(Table6[[#This Row],[index]] - 1, 2) + 1 + MOD(Table6[[#This Row],[index]] - 1, 2), 0)</f>
        <v>cmv</v>
      </c>
      <c r="F5" t="str">
        <f ca="1">OFFSET('3_graph'!$B$2, 3 * QUOTIENT(Table6[[#This Row],[index]] - 1, 2) + 1 + MOD(Table6[[#This Row],[index]] - 1, 2), 0)</f>
        <v>KO_sgAB_R1_cmv</v>
      </c>
      <c r="G5" t="str">
        <f ca="1">_xlfn.CONCAT(Table6[[#This Row],[treatment_1]], "_", Table6[[#This Row],[treatment_2]])</f>
        <v>sense_cmv</v>
      </c>
      <c r="H5" t="str">
        <f ca="1">SUBSTITUTE(Table6[[#This Row],[dir_1]], Table6[[#This Row],[treatment_1]], Table6[[#This Row],[treatments_out]])</f>
        <v>KO_sgAB_R1_sense_cmv</v>
      </c>
      <c r="I5" t="str">
        <f>subst_type</f>
        <v>without</v>
      </c>
      <c r="J5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4" t="str">
        <f ca="1">OFFSET('3_graph'!$C$3, 3 * QUOTIENT(Table6[[#This Row],[index]] - 1, 2), 0)</f>
        <v>none</v>
      </c>
      <c r="C6" s="4" t="str">
        <f ca="1">OFFSET('3_graph'!$K$2, 3 * QUOTIENT(Table6[[#This Row],[index]] - 1, 2), 0)</f>
        <v>sense</v>
      </c>
      <c r="D6" t="str">
        <f ca="1">OFFSET('3_graph'!$B$2, 3 * QUOTIENT(Table6[[#This Row],[index]] - 1, 2), 0)</f>
        <v>WT_sgAB_R2_sense</v>
      </c>
      <c r="E6" t="str">
        <f ca="1">OFFSET('3_graph'!$K$2, 3 * QUOTIENT(Table6[[#This Row],[index]] - 1, 2) + 1 + MOD(Table6[[#This Row],[index]] - 1, 2), 0)</f>
        <v>branch</v>
      </c>
      <c r="F6" t="str">
        <f ca="1">OFFSET('3_graph'!$B$2, 3 * QUOTIENT(Table6[[#This Row],[index]] - 1, 2) + 1 + MOD(Table6[[#This Row],[index]] - 1, 2), 0)</f>
        <v>WT_sgAB_R2_branch</v>
      </c>
      <c r="G6" t="str">
        <f ca="1">_xlfn.CONCAT(Table6[[#This Row],[treatment_1]], "_", Table6[[#This Row],[treatment_2]])</f>
        <v>sense_branch</v>
      </c>
      <c r="H6" t="str">
        <f ca="1">SUBSTITUTE(Table6[[#This Row],[dir_1]], Table6[[#This Row],[treatment_1]], Table6[[#This Row],[treatments_out]])</f>
        <v>WT_sgAB_R2_sense_branch</v>
      </c>
      <c r="I6" t="str">
        <f>subst_type</f>
        <v>without</v>
      </c>
      <c r="J6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4" t="str">
        <f ca="1">OFFSET('3_graph'!$C$3, 3 * QUOTIENT(Table6[[#This Row],[index]] - 1, 2), 0)</f>
        <v>none</v>
      </c>
      <c r="C7" s="4" t="str">
        <f ca="1">OFFSET('3_graph'!$K$2, 3 * QUOTIENT(Table6[[#This Row],[index]] - 1, 2), 0)</f>
        <v>sense</v>
      </c>
      <c r="D7" t="str">
        <f ca="1">OFFSET('3_graph'!$B$2, 3 * QUOTIENT(Table6[[#This Row],[index]] - 1, 2), 0)</f>
        <v>WT_sgAB_R2_sense</v>
      </c>
      <c r="E7" t="str">
        <f ca="1">OFFSET('3_graph'!$K$2, 3 * QUOTIENT(Table6[[#This Row],[index]] - 1, 2) + 1 + MOD(Table6[[#This Row],[index]] - 1, 2), 0)</f>
        <v>cmv</v>
      </c>
      <c r="F7" t="str">
        <f ca="1">OFFSET('3_graph'!$B$2, 3 * QUOTIENT(Table6[[#This Row],[index]] - 1, 2) + 1 + MOD(Table6[[#This Row],[index]] - 1, 2), 0)</f>
        <v>WT_sgAB_R2_cmv</v>
      </c>
      <c r="G7" t="str">
        <f ca="1">_xlfn.CONCAT(Table6[[#This Row],[treatment_1]], "_", Table6[[#This Row],[treatment_2]])</f>
        <v>sense_cmv</v>
      </c>
      <c r="H7" t="str">
        <f ca="1">SUBSTITUTE(Table6[[#This Row],[dir_1]], Table6[[#This Row],[treatment_1]], Table6[[#This Row],[treatments_out]])</f>
        <v>WT_sgAB_R2_sense_cmv</v>
      </c>
      <c r="I7" t="str">
        <f>subst_type</f>
        <v>without</v>
      </c>
      <c r="J7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4" t="str">
        <f ca="1">OFFSET('3_graph'!$C$3, 3 * QUOTIENT(Table6[[#This Row],[index]] - 1, 2), 0)</f>
        <v>none</v>
      </c>
      <c r="C8" s="4" t="str">
        <f ca="1">OFFSET('3_graph'!$K$2, 3 * QUOTIENT(Table6[[#This Row],[index]] - 1, 2), 0)</f>
        <v>sense</v>
      </c>
      <c r="D8" t="str">
        <f ca="1">OFFSET('3_graph'!$B$2, 3 * QUOTIENT(Table6[[#This Row],[index]] - 1, 2), 0)</f>
        <v>KO_sgAB_R2_sense</v>
      </c>
      <c r="E8" t="str">
        <f ca="1">OFFSET('3_graph'!$K$2, 3 * QUOTIENT(Table6[[#This Row],[index]] - 1, 2) + 1 + MOD(Table6[[#This Row],[index]] - 1, 2), 0)</f>
        <v>branch</v>
      </c>
      <c r="F8" t="str">
        <f ca="1">OFFSET('3_graph'!$B$2, 3 * QUOTIENT(Table6[[#This Row],[index]] - 1, 2) + 1 + MOD(Table6[[#This Row],[index]] - 1, 2), 0)</f>
        <v>KO_sgAB_R2_branch</v>
      </c>
      <c r="G8" t="str">
        <f ca="1">_xlfn.CONCAT(Table6[[#This Row],[treatment_1]], "_", Table6[[#This Row],[treatment_2]])</f>
        <v>sense_branch</v>
      </c>
      <c r="H8" t="str">
        <f ca="1">SUBSTITUTE(Table6[[#This Row],[dir_1]], Table6[[#This Row],[treatment_1]], Table6[[#This Row],[treatments_out]])</f>
        <v>KO_sgAB_R2_sense_branch</v>
      </c>
      <c r="I8" t="str">
        <f>subst_type</f>
        <v>without</v>
      </c>
      <c r="J8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4" t="str">
        <f ca="1">OFFSET('3_graph'!$C$3, 3 * QUOTIENT(Table6[[#This Row],[index]] - 1, 2), 0)</f>
        <v>none</v>
      </c>
      <c r="C9" s="4" t="str">
        <f ca="1">OFFSET('3_graph'!$K$2, 3 * QUOTIENT(Table6[[#This Row],[index]] - 1, 2), 0)</f>
        <v>sense</v>
      </c>
      <c r="D9" t="str">
        <f ca="1">OFFSET('3_graph'!$B$2, 3 * QUOTIENT(Table6[[#This Row],[index]] - 1, 2), 0)</f>
        <v>KO_sgAB_R2_sense</v>
      </c>
      <c r="E9" t="str">
        <f ca="1">OFFSET('3_graph'!$K$2, 3 * QUOTIENT(Table6[[#This Row],[index]] - 1, 2) + 1 + MOD(Table6[[#This Row],[index]] - 1, 2), 0)</f>
        <v>cmv</v>
      </c>
      <c r="F9" t="str">
        <f ca="1">OFFSET('3_graph'!$B$2, 3 * QUOTIENT(Table6[[#This Row],[index]] - 1, 2) + 1 + MOD(Table6[[#This Row],[index]] - 1, 2), 0)</f>
        <v>KO_sgAB_R2_cmv</v>
      </c>
      <c r="G9" t="str">
        <f ca="1">_xlfn.CONCAT(Table6[[#This Row],[treatment_1]], "_", Table6[[#This Row],[treatment_2]])</f>
        <v>sense_cmv</v>
      </c>
      <c r="H9" t="str">
        <f ca="1">SUBSTITUTE(Table6[[#This Row],[dir_1]], Table6[[#This Row],[treatment_1]], Table6[[#This Row],[treatments_out]])</f>
        <v>KO_sgAB_R2_sense_cmv</v>
      </c>
      <c r="I9" t="str">
        <f>subst_type</f>
        <v>without</v>
      </c>
      <c r="J9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4" t="str">
        <f ca="1">OFFSET('3_graph'!$C$3, 3 * QUOTIENT(Table6[[#This Row],[index]] - 1, 2), 0)</f>
        <v>none</v>
      </c>
      <c r="C10" s="4" t="str">
        <f ca="1">OFFSET('3_graph'!$K$2, 3 * QUOTIENT(Table6[[#This Row],[index]] - 1, 2), 0)</f>
        <v>sense</v>
      </c>
      <c r="D10" t="str">
        <f ca="1">OFFSET('3_graph'!$B$2, 3 * QUOTIENT(Table6[[#This Row],[index]] - 1, 2), 0)</f>
        <v>WT_sgA_R1_sense</v>
      </c>
      <c r="E10" t="str">
        <f ca="1">OFFSET('3_graph'!$K$2, 3 * QUOTIENT(Table6[[#This Row],[index]] - 1, 2) + 1 + MOD(Table6[[#This Row],[index]] - 1, 2), 0)</f>
        <v>branch</v>
      </c>
      <c r="F10" t="str">
        <f ca="1">OFFSET('3_graph'!$B$2, 3 * QUOTIENT(Table6[[#This Row],[index]] - 1, 2) + 1 + MOD(Table6[[#This Row],[index]] - 1, 2), 0)</f>
        <v>WT_sgA_R1_branch</v>
      </c>
      <c r="G10" t="str">
        <f ca="1">_xlfn.CONCAT(Table6[[#This Row],[treatment_1]], "_", Table6[[#This Row],[treatment_2]])</f>
        <v>sense_branch</v>
      </c>
      <c r="H10" t="str">
        <f ca="1">SUBSTITUTE(Table6[[#This Row],[dir_1]], Table6[[#This Row],[treatment_1]], Table6[[#This Row],[treatments_out]])</f>
        <v>WT_sgA_R1_sense_branch</v>
      </c>
      <c r="I10" t="str">
        <f>subst_type</f>
        <v>without</v>
      </c>
      <c r="J10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4" t="str">
        <f ca="1">OFFSET('3_graph'!$C$3, 3 * QUOTIENT(Table6[[#This Row],[index]] - 1, 2), 0)</f>
        <v>none</v>
      </c>
      <c r="C11" s="4" t="str">
        <f ca="1">OFFSET('3_graph'!$K$2, 3 * QUOTIENT(Table6[[#This Row],[index]] - 1, 2), 0)</f>
        <v>sense</v>
      </c>
      <c r="D11" t="str">
        <f ca="1">OFFSET('3_graph'!$B$2, 3 * QUOTIENT(Table6[[#This Row],[index]] - 1, 2), 0)</f>
        <v>WT_sgA_R1_sense</v>
      </c>
      <c r="E11" t="str">
        <f ca="1">OFFSET('3_graph'!$K$2, 3 * QUOTIENT(Table6[[#This Row],[index]] - 1, 2) + 1 + MOD(Table6[[#This Row],[index]] - 1, 2), 0)</f>
        <v>cmv</v>
      </c>
      <c r="F11" t="str">
        <f ca="1">OFFSET('3_graph'!$B$2, 3 * QUOTIENT(Table6[[#This Row],[index]] - 1, 2) + 1 + MOD(Table6[[#This Row],[index]] - 1, 2), 0)</f>
        <v>WT_sgA_R1_cmv</v>
      </c>
      <c r="G11" t="str">
        <f ca="1">_xlfn.CONCAT(Table6[[#This Row],[treatment_1]], "_", Table6[[#This Row],[treatment_2]])</f>
        <v>sense_cmv</v>
      </c>
      <c r="H11" t="str">
        <f ca="1">SUBSTITUTE(Table6[[#This Row],[dir_1]], Table6[[#This Row],[treatment_1]], Table6[[#This Row],[treatments_out]])</f>
        <v>WT_sgA_R1_sense_cmv</v>
      </c>
      <c r="I11" t="str">
        <f>subst_type</f>
        <v>without</v>
      </c>
      <c r="J11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4" t="str">
        <f ca="1">OFFSET('3_graph'!$C$3, 3 * QUOTIENT(Table6[[#This Row],[index]] - 1, 2), 0)</f>
        <v>none</v>
      </c>
      <c r="C12" s="4" t="str">
        <f ca="1">OFFSET('3_graph'!$K$2, 3 * QUOTIENT(Table6[[#This Row],[index]] - 1, 2), 0)</f>
        <v>sense</v>
      </c>
      <c r="D12" t="str">
        <f ca="1">OFFSET('3_graph'!$B$2, 3 * QUOTIENT(Table6[[#This Row],[index]] - 1, 2), 0)</f>
        <v>WT_sgB_R2_sense</v>
      </c>
      <c r="E12" t="str">
        <f ca="1">OFFSET('3_graph'!$K$2, 3 * QUOTIENT(Table6[[#This Row],[index]] - 1, 2) + 1 + MOD(Table6[[#This Row],[index]] - 1, 2), 0)</f>
        <v>branch</v>
      </c>
      <c r="F12" t="str">
        <f ca="1">OFFSET('3_graph'!$B$2, 3 * QUOTIENT(Table6[[#This Row],[index]] - 1, 2) + 1 + MOD(Table6[[#This Row],[index]] - 1, 2), 0)</f>
        <v>WT_sgB_R2_branch</v>
      </c>
      <c r="G12" t="str">
        <f ca="1">_xlfn.CONCAT(Table6[[#This Row],[treatment_1]], "_", Table6[[#This Row],[treatment_2]])</f>
        <v>sense_branch</v>
      </c>
      <c r="H12" t="str">
        <f ca="1">SUBSTITUTE(Table6[[#This Row],[dir_1]], Table6[[#This Row],[treatment_1]], Table6[[#This Row],[treatments_out]])</f>
        <v>WT_sgB_R2_sense_branch</v>
      </c>
      <c r="I12" t="str">
        <f>subst_type</f>
        <v>without</v>
      </c>
      <c r="J12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libraries_4/WT_sgB_R2_sense libraries_4/WT_sgB_R2_branch -o libraries_4/WT_sgB_R2_sense_branch --subst_type without</v>
      </c>
      <c r="K12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libraries_4/WT_sgB_R2_sense_branch</v>
      </c>
    </row>
    <row r="13" spans="1:11" x14ac:dyDescent="0.25">
      <c r="A13" s="1">
        <v>12</v>
      </c>
      <c r="B13" s="4" t="str">
        <f ca="1">OFFSET('3_graph'!$C$3, 3 * QUOTIENT(Table6[[#This Row],[index]] - 1, 2), 0)</f>
        <v>none</v>
      </c>
      <c r="C13" s="4" t="str">
        <f ca="1">OFFSET('3_graph'!$K$2, 3 * QUOTIENT(Table6[[#This Row],[index]] - 1, 2), 0)</f>
        <v>sense</v>
      </c>
      <c r="D13" t="str">
        <f ca="1">OFFSET('3_graph'!$B$2, 3 * QUOTIENT(Table6[[#This Row],[index]] - 1, 2), 0)</f>
        <v>WT_sgB_R2_sense</v>
      </c>
      <c r="E13" t="str">
        <f ca="1">OFFSET('3_graph'!$K$2, 3 * QUOTIENT(Table6[[#This Row],[index]] - 1, 2) + 1 + MOD(Table6[[#This Row],[index]] - 1, 2), 0)</f>
        <v>cmv</v>
      </c>
      <c r="F13" t="str">
        <f ca="1">OFFSET('3_graph'!$B$2, 3 * QUOTIENT(Table6[[#This Row],[index]] - 1, 2) + 1 + MOD(Table6[[#This Row],[index]] - 1, 2), 0)</f>
        <v>WT_sgB_R2_cmv</v>
      </c>
      <c r="G13" t="str">
        <f ca="1">_xlfn.CONCAT(Table6[[#This Row],[treatment_1]], "_", Table6[[#This Row],[treatment_2]])</f>
        <v>sense_cmv</v>
      </c>
      <c r="H13" t="str">
        <f ca="1">SUBSTITUTE(Table6[[#This Row],[dir_1]], Table6[[#This Row],[treatment_1]], Table6[[#This Row],[treatments_out]])</f>
        <v>WT_sgB_R2_sense_cmv</v>
      </c>
      <c r="I13" t="str">
        <f>subst_type</f>
        <v>without</v>
      </c>
      <c r="J13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libraries_4/WT_sgB_R2_sense libraries_4/WT_sgB_R2_cmv -o libraries_4/WT_sgB_R2_sense_cmv --subst_type without</v>
      </c>
      <c r="K13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libraries_4/WT_sgB_R2_sense_cmv</v>
      </c>
    </row>
    <row r="14" spans="1:11" x14ac:dyDescent="0.25">
      <c r="A14" s="1">
        <v>13</v>
      </c>
      <c r="B14" s="4" t="str">
        <f ca="1">OFFSET('3_graph'!$C$3, 3 * QUOTIENT(Table6[[#This Row],[index]] - 1, 2), 0)</f>
        <v>none</v>
      </c>
      <c r="C14" s="4" t="str">
        <f ca="1">OFFSET('3_graph'!$K$2, 3 * QUOTIENT(Table6[[#This Row],[index]] - 1, 2), 0)</f>
        <v>sense</v>
      </c>
      <c r="D14" t="str">
        <f ca="1">OFFSET('3_graph'!$B$2, 3 * QUOTIENT(Table6[[#This Row],[index]] - 1, 2), 0)</f>
        <v>KO_sgA_R1_sense</v>
      </c>
      <c r="E14" t="str">
        <f ca="1">OFFSET('3_graph'!$K$2, 3 * QUOTIENT(Table6[[#This Row],[index]] - 1, 2) + 1 + MOD(Table6[[#This Row],[index]] - 1, 2), 0)</f>
        <v>branch</v>
      </c>
      <c r="F14" t="str">
        <f ca="1">OFFSET('3_graph'!$B$2, 3 * QUOTIENT(Table6[[#This Row],[index]] - 1, 2) + 1 + MOD(Table6[[#This Row],[index]] - 1, 2), 0)</f>
        <v>KO_sgA_R1_branch</v>
      </c>
      <c r="G14" t="str">
        <f ca="1">_xlfn.CONCAT(Table6[[#This Row],[treatment_1]], "_", Table6[[#This Row],[treatment_2]])</f>
        <v>sense_branch</v>
      </c>
      <c r="H14" t="str">
        <f ca="1">SUBSTITUTE(Table6[[#This Row],[dir_1]], Table6[[#This Row],[treatment_1]], Table6[[#This Row],[treatments_out]])</f>
        <v>KO_sgA_R1_sense_branch</v>
      </c>
      <c r="I14" t="str">
        <f>subst_type</f>
        <v>without</v>
      </c>
      <c r="J14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libraries_4/KO_sgA_R1_sense libraries_4/KO_sgA_R1_branch -o libraries_4/KO_sgA_R1_sense_branch --subst_type without</v>
      </c>
      <c r="K14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libraries_4/KO_sgA_R1_sense_branch</v>
      </c>
    </row>
    <row r="15" spans="1:11" x14ac:dyDescent="0.25">
      <c r="A15" s="1">
        <v>14</v>
      </c>
      <c r="B15" s="4" t="str">
        <f ca="1">OFFSET('3_graph'!$C$3, 3 * QUOTIENT(Table6[[#This Row],[index]] - 1, 2), 0)</f>
        <v>none</v>
      </c>
      <c r="C15" s="4" t="str">
        <f ca="1">OFFSET('3_graph'!$K$2, 3 * QUOTIENT(Table6[[#This Row],[index]] - 1, 2), 0)</f>
        <v>sense</v>
      </c>
      <c r="D15" t="str">
        <f ca="1">OFFSET('3_graph'!$B$2, 3 * QUOTIENT(Table6[[#This Row],[index]] - 1, 2), 0)</f>
        <v>KO_sgA_R1_sense</v>
      </c>
      <c r="E15" t="str">
        <f ca="1">OFFSET('3_graph'!$K$2, 3 * QUOTIENT(Table6[[#This Row],[index]] - 1, 2) + 1 + MOD(Table6[[#This Row],[index]] - 1, 2), 0)</f>
        <v>cmv</v>
      </c>
      <c r="F15" t="str">
        <f ca="1">OFFSET('3_graph'!$B$2, 3 * QUOTIENT(Table6[[#This Row],[index]] - 1, 2) + 1 + MOD(Table6[[#This Row],[index]] - 1, 2), 0)</f>
        <v>KO_sgA_R1_cmv</v>
      </c>
      <c r="G15" t="str">
        <f ca="1">_xlfn.CONCAT(Table6[[#This Row],[treatment_1]], "_", Table6[[#This Row],[treatment_2]])</f>
        <v>sense_cmv</v>
      </c>
      <c r="H15" t="str">
        <f ca="1">SUBSTITUTE(Table6[[#This Row],[dir_1]], Table6[[#This Row],[treatment_1]], Table6[[#This Row],[treatments_out]])</f>
        <v>KO_sgA_R1_sense_cmv</v>
      </c>
      <c r="I15" t="str">
        <f>subst_type</f>
        <v>without</v>
      </c>
      <c r="J15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libraries_4/KO_sgA_R1_sense libraries_4/KO_sgA_R1_cmv -o libraries_4/KO_sgA_R1_sense_cmv --subst_type without</v>
      </c>
      <c r="K15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libraries_4/KO_sgA_R1_sense_cmv</v>
      </c>
    </row>
    <row r="16" spans="1:11" x14ac:dyDescent="0.25">
      <c r="A16" s="1">
        <v>15</v>
      </c>
      <c r="B16" s="4" t="str">
        <f ca="1">OFFSET('3_graph'!$C$3, 3 * QUOTIENT(Table6[[#This Row],[index]] - 1, 2), 0)</f>
        <v>none</v>
      </c>
      <c r="C16" s="4" t="str">
        <f ca="1">OFFSET('3_graph'!$K$2, 3 * QUOTIENT(Table6[[#This Row],[index]] - 1, 2), 0)</f>
        <v>sense</v>
      </c>
      <c r="D16" t="str">
        <f ca="1">OFFSET('3_graph'!$B$2, 3 * QUOTIENT(Table6[[#This Row],[index]] - 1, 2), 0)</f>
        <v>KO_sgB_R2_sense</v>
      </c>
      <c r="E16" t="str">
        <f ca="1">OFFSET('3_graph'!$K$2, 3 * QUOTIENT(Table6[[#This Row],[index]] - 1, 2) + 1 + MOD(Table6[[#This Row],[index]] - 1, 2), 0)</f>
        <v>branch</v>
      </c>
      <c r="F16" t="str">
        <f ca="1">OFFSET('3_graph'!$B$2, 3 * QUOTIENT(Table6[[#This Row],[index]] - 1, 2) + 1 + MOD(Table6[[#This Row],[index]] - 1, 2), 0)</f>
        <v>KO_sgB_R2_branch</v>
      </c>
      <c r="G16" t="str">
        <f ca="1">_xlfn.CONCAT(Table6[[#This Row],[treatment_1]], "_", Table6[[#This Row],[treatment_2]])</f>
        <v>sense_branch</v>
      </c>
      <c r="H16" t="str">
        <f ca="1">SUBSTITUTE(Table6[[#This Row],[dir_1]], Table6[[#This Row],[treatment_1]], Table6[[#This Row],[treatments_out]])</f>
        <v>KO_sgB_R2_sense_branch</v>
      </c>
      <c r="I16" t="str">
        <f>subst_type</f>
        <v>without</v>
      </c>
      <c r="J16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4" t="str">
        <f ca="1">OFFSET('3_graph'!$C$3, 3 * QUOTIENT(Table6[[#This Row],[index]] - 1, 2), 0)</f>
        <v>none</v>
      </c>
      <c r="C17" s="4" t="str">
        <f ca="1">OFFSET('3_graph'!$K$2, 3 * QUOTIENT(Table6[[#This Row],[index]] - 1, 2), 0)</f>
        <v>sense</v>
      </c>
      <c r="D17" t="str">
        <f ca="1">OFFSET('3_graph'!$B$2, 3 * QUOTIENT(Table6[[#This Row],[index]] - 1, 2), 0)</f>
        <v>KO_sgB_R2_sense</v>
      </c>
      <c r="E17" t="str">
        <f ca="1">OFFSET('3_graph'!$K$2, 3 * QUOTIENT(Table6[[#This Row],[index]] - 1, 2) + 1 + MOD(Table6[[#This Row],[index]] - 1, 2), 0)</f>
        <v>cmv</v>
      </c>
      <c r="F17" t="str">
        <f ca="1">OFFSET('3_graph'!$B$2, 3 * QUOTIENT(Table6[[#This Row],[index]] - 1, 2) + 1 + MOD(Table6[[#This Row],[index]] - 1, 2), 0)</f>
        <v>KO_sgB_R2_cmv</v>
      </c>
      <c r="G17" t="str">
        <f ca="1">_xlfn.CONCAT(Table6[[#This Row],[treatment_1]], "_", Table6[[#This Row],[treatment_2]])</f>
        <v>sense_cmv</v>
      </c>
      <c r="H17" t="str">
        <f ca="1">SUBSTITUTE(Table6[[#This Row],[dir_1]], Table6[[#This Row],[treatment_1]], Table6[[#This Row],[treatments_out]])</f>
        <v>KO_sgB_R2_sense_cmv</v>
      </c>
      <c r="I17" t="str">
        <f>subst_type</f>
        <v>without</v>
      </c>
      <c r="J17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libraries_4/KO_sgB_R2_sense_cmv</v>
      </c>
    </row>
    <row r="19" spans="1:11" x14ac:dyDescent="0.25">
      <c r="A19" s="1" t="s">
        <v>116</v>
      </c>
      <c r="B19" s="1" t="s">
        <v>139</v>
      </c>
      <c r="C19" s="1" t="s">
        <v>170</v>
      </c>
      <c r="D19" s="1" t="s">
        <v>113</v>
      </c>
      <c r="E19" s="1" t="s">
        <v>171</v>
      </c>
      <c r="F19" s="1" t="s">
        <v>114</v>
      </c>
      <c r="G19" s="1" t="s">
        <v>172</v>
      </c>
      <c r="H19" s="1" t="s">
        <v>115</v>
      </c>
      <c r="I19" s="1" t="s">
        <v>109</v>
      </c>
      <c r="J19" s="1" t="s">
        <v>134</v>
      </c>
      <c r="K19" s="1" t="s">
        <v>112</v>
      </c>
    </row>
    <row r="20" spans="1:11" x14ac:dyDescent="0.25">
      <c r="A20" s="1">
        <v>1</v>
      </c>
      <c r="B20" s="4" t="str">
        <f ca="1">OFFSET('3_graph'!$C$26, 2 * (Table68[[#This Row],[index]] - 1), 0)</f>
        <v>none</v>
      </c>
      <c r="C20" s="4" t="str">
        <f ca="1">OFFSET('3_graph'!$K$26, 2 * (Table68[[#This Row],[index]] - 1), 0)</f>
        <v>antisense</v>
      </c>
      <c r="D20" t="str">
        <f ca="1">OFFSET('3_graph'!$B$26, 2 * (Table68[[#This Row],[index]] - 1), 0)</f>
        <v>WT_sgCD_R1_antisense</v>
      </c>
      <c r="E20" t="str">
        <f ca="1">OFFSET('3_graph'!$K$26, 2 * (Table68[[#This Row],[index]] - 1) + 1, 0)</f>
        <v>splicing</v>
      </c>
      <c r="F20" t="str">
        <f ca="1">OFFSET('3_graph'!$B$26, 2 * (Table68[[#This Row],[index]] - 1) + 1, 0)</f>
        <v>WT_sgCD_R1_splicing</v>
      </c>
      <c r="G20" t="str">
        <f ca="1">_xlfn.CONCAT(Table68[[#This Row],[treatment_1]], "_", Table68[[#This Row],[treatment_2]])</f>
        <v>antisense_splicing</v>
      </c>
      <c r="H20" t="str">
        <f ca="1">SUBSTITUTE(Table68[[#This Row],[dir_1]], Table68[[#This Row],[treatment_1]], Table68[[#This Row],[treatments_out]])</f>
        <v>WT_sgCD_R1_antisense_splicing</v>
      </c>
      <c r="I20" t="str">
        <f>subst_type</f>
        <v>without</v>
      </c>
      <c r="J20" t="str">
        <f ca="1">_xlfn.CONCAT("python 2_graph_processing/make_main_data_combined.py", " -i ", libraries_4, "/", Table68[[#This Row],[dir_1]], " ", libraries_4, "/", Table68[[#This Row],[dir_2]], " -o ", libraries_4, "/", Table68[[#This Row],[dir_out]], " --subst_type ", Table68[[#This Row],[subst_type]])</f>
        <v>python 2_graph_processing/make_main_data_combined.py -i libraries_4/WT_sgCD_R1_antisense libraries_4/WT_sgCD_R1_splicing -o libraries_4/WT_sgCD_R1_antisense_splicing --subst_type without</v>
      </c>
      <c r="K20" s="2" t="str">
        <f ca="1">_xlfn.CONCAT("python 2_graph_processing/make_graph_data.py", " --subst_type ", Table68[[#This Row],[subst_type]], " -dir ", globals!$A$4, "/", Table68[[#This Row],[dir_out]])</f>
        <v>python 2_graph_processing/make_graph_data.py --subst_type without -dir libraries_4/WT_sgCD_R1_antisense_splicing</v>
      </c>
    </row>
    <row r="21" spans="1:11" x14ac:dyDescent="0.25">
      <c r="A21" s="1">
        <v>2</v>
      </c>
      <c r="B21" s="4" t="str">
        <f ca="1">OFFSET('3_graph'!$C$26, 2 * (Table68[[#This Row],[index]] - 1), 0)</f>
        <v>none</v>
      </c>
      <c r="C21" s="4" t="str">
        <f ca="1">OFFSET('3_graph'!$K$26, 2 * (Table68[[#This Row],[index]] - 1), 0)</f>
        <v>antisense</v>
      </c>
      <c r="D21" t="str">
        <f ca="1">OFFSET('3_graph'!$B$26, 2 * (Table68[[#This Row],[index]] - 1), 0)</f>
        <v>WT_sgCD_R2_antisense</v>
      </c>
      <c r="E21" t="str">
        <f ca="1">OFFSET('3_graph'!$K$26, 2 * (Table68[[#This Row],[index]] - 1) + 1, 0)</f>
        <v>splicing</v>
      </c>
      <c r="F21" t="str">
        <f ca="1">OFFSET('3_graph'!$B$26, 2 * (Table68[[#This Row],[index]] - 1) + 1, 0)</f>
        <v>WT_sgCD_R2_splicing</v>
      </c>
      <c r="G21" t="str">
        <f ca="1">_xlfn.CONCAT(Table68[[#This Row],[treatment_1]], "_", Table68[[#This Row],[treatment_2]])</f>
        <v>antisense_splicing</v>
      </c>
      <c r="H21" t="str">
        <f ca="1">SUBSTITUTE(Table68[[#This Row],[dir_1]], Table68[[#This Row],[treatment_1]], Table68[[#This Row],[treatments_out]])</f>
        <v>WT_sgCD_R2_antisense_splicing</v>
      </c>
      <c r="I21" t="str">
        <f>subst_type</f>
        <v>without</v>
      </c>
      <c r="J21" t="str">
        <f ca="1">_xlfn.CONCAT("python 2_graph_processing/make_main_data_combined.py", " -i ", libraries_4, "/", Table68[[#This Row],[dir_1]], " ", libraries_4, "/", Table68[[#This Row],[dir_2]], " -o ", libraries_4, "/", Table68[[#This Row],[dir_out]], " --subst_type ", Table68[[#This Row],[subst_type]])</f>
        <v>python 2_graph_processing/make_main_data_combined.py -i libraries_4/WT_sgCD_R2_antisense libraries_4/WT_sgCD_R2_splicing -o libraries_4/WT_sgCD_R2_antisense_splicing --subst_type without</v>
      </c>
      <c r="K21" s="2" t="str">
        <f ca="1">_xlfn.CONCAT("python 2_graph_processing/make_graph_data.py", " --subst_type ", Table68[[#This Row],[subst_type]], " -dir ", globals!$A$4, "/", Table68[[#This Row],[dir_out]])</f>
        <v>python 2_graph_processing/make_graph_data.py --subst_type without -dir libraries_4/WT_sgCD_R2_antisense_splicing</v>
      </c>
    </row>
    <row r="22" spans="1:11" ht="15.75" customHeight="1" x14ac:dyDescent="0.25"/>
    <row r="23" spans="1:11" ht="15.75" customHeight="1" x14ac:dyDescent="0.25">
      <c r="A23" t="s">
        <v>173</v>
      </c>
    </row>
    <row r="24" spans="1:11" x14ac:dyDescent="0.25">
      <c r="A24" s="6" t="s">
        <v>116</v>
      </c>
      <c r="B24" s="6" t="s">
        <v>139</v>
      </c>
      <c r="C24" s="6" t="s">
        <v>170</v>
      </c>
      <c r="D24" s="6" t="s">
        <v>113</v>
      </c>
      <c r="E24" s="6" t="s">
        <v>171</v>
      </c>
      <c r="F24" s="6" t="s">
        <v>114</v>
      </c>
      <c r="G24" s="6" t="s">
        <v>172</v>
      </c>
      <c r="H24" s="6" t="s">
        <v>115</v>
      </c>
      <c r="I24" s="6" t="s">
        <v>109</v>
      </c>
      <c r="J24" s="6" t="s">
        <v>134</v>
      </c>
      <c r="K24" s="6" t="s">
        <v>112</v>
      </c>
    </row>
    <row r="25" spans="1:11" x14ac:dyDescent="0.25">
      <c r="A25" s="6">
        <v>1</v>
      </c>
      <c r="B25" s="7" t="str">
        <f ca="1">OFFSET('3_graph'!$C$30, 3 * QUOTIENT(Table69[[#This Row],[index]] - 1, 2), 0)</f>
        <v>30bpDown</v>
      </c>
      <c r="C25" s="7" t="str">
        <f ca="1">OFFSET('3_graph'!$K$30, 3 * QUOTIENT(Table69[[#This Row],[index]] - 1, 2), 0)</f>
        <v>sense</v>
      </c>
      <c r="D25" s="8" t="str">
        <f ca="1">OFFSET('3_graph'!$B$30, 3 * QUOTIENT(Table69[[#This Row],[index]] - 1, 2), 0)</f>
        <v>WT_sgA_R1_sense_30bpDown</v>
      </c>
      <c r="E25" s="8" t="str">
        <f ca="1">OFFSET('3_graph'!$K$30, 3 * QUOTIENT(Table69[[#This Row],[index]] - 1, 2) + 1 + MOD(Table69[[#This Row],[index]] - 1, 2), 0)</f>
        <v>branch</v>
      </c>
      <c r="F25" s="8" t="str">
        <f ca="1">OFFSET('3_graph'!$B$30, 3 * QUOTIENT(Table69[[#This Row],[index]] - 1, 2) + 1 + MOD(Table69[[#This Row],[index]] - 1, 2), 0)</f>
        <v>WT_sgA_R1_branch_30bpDown</v>
      </c>
      <c r="G25" s="8" t="str">
        <f ca="1">_xlfn.CONCAT(Table69[[#This Row],[treatment_1]], "_", Table69[[#This Row],[treatment_2]])</f>
        <v>sense_branch</v>
      </c>
      <c r="H25" s="8" t="str">
        <f ca="1">SUBSTITUTE(Table69[[#This Row],[dir_1]], Table69[[#This Row],[treatment_1]], Table69[[#This Row],[treatments_out]])</f>
        <v>WT_sgA_R1_sense_branch_30bpDown</v>
      </c>
      <c r="I25" s="9" t="str">
        <f>subst_type</f>
        <v>without</v>
      </c>
      <c r="J25" s="8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libraries_4/WT_sgA_R1_sense_30bpDown libraries_4/WT_sgA_R1_branch_30bpDown -o libraries_4/WT_sgA_R1_sense_branch_30bpDown --subst_type without</v>
      </c>
      <c r="K25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libraries_4/WT_sgA_R1_sense_branch_30bpDown</v>
      </c>
    </row>
    <row r="26" spans="1:11" x14ac:dyDescent="0.25">
      <c r="A26" s="6">
        <v>2</v>
      </c>
      <c r="B26" s="7" t="str">
        <f ca="1">OFFSET('3_graph'!$C$30, 3 * QUOTIENT(Table69[[#This Row],[index]] - 1, 2), 0)</f>
        <v>30bpDown</v>
      </c>
      <c r="C26" s="7" t="str">
        <f ca="1">OFFSET('3_graph'!$K$30, 3 * QUOTIENT(Table69[[#This Row],[index]] - 1, 2), 0)</f>
        <v>sense</v>
      </c>
      <c r="D26" s="8" t="str">
        <f ca="1">OFFSET('3_graph'!$B$30, 3 * QUOTIENT(Table69[[#This Row],[index]] - 1, 2), 0)</f>
        <v>WT_sgA_R1_sense_30bpDown</v>
      </c>
      <c r="E26" s="8" t="str">
        <f ca="1">OFFSET('3_graph'!$K$30, 3 * QUOTIENT(Table69[[#This Row],[index]] - 1, 2) + 1 + MOD(Table69[[#This Row],[index]] - 1, 2), 0)</f>
        <v>cmv</v>
      </c>
      <c r="F26" s="8" t="str">
        <f ca="1">OFFSET('3_graph'!$B$30, 3 * QUOTIENT(Table69[[#This Row],[index]] - 1, 2) + 1 + MOD(Table69[[#This Row],[index]] - 1, 2), 0)</f>
        <v>WT_sgA_R1_cmv_30bpDown</v>
      </c>
      <c r="G26" s="8" t="str">
        <f ca="1">_xlfn.CONCAT(Table69[[#This Row],[treatment_1]], "_", Table69[[#This Row],[treatment_2]])</f>
        <v>sense_cmv</v>
      </c>
      <c r="H26" s="8" t="str">
        <f ca="1">SUBSTITUTE(Table69[[#This Row],[dir_1]], Table69[[#This Row],[treatment_1]], Table69[[#This Row],[treatments_out]])</f>
        <v>WT_sgA_R1_sense_cmv_30bpDown</v>
      </c>
      <c r="I26" s="9" t="str">
        <f>subst_type</f>
        <v>without</v>
      </c>
      <c r="J26" s="8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libraries_4/WT_sgA_R1_sense_30bpDown libraries_4/WT_sgA_R1_cmv_30bpDown -o libraries_4/WT_sgA_R1_sense_cmv_30bpDown --subst_type without</v>
      </c>
      <c r="K26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libraries_4/WT_sgA_R1_sense_cmv_30bpDown</v>
      </c>
    </row>
    <row r="27" spans="1:11" x14ac:dyDescent="0.25">
      <c r="A27" s="6">
        <v>3</v>
      </c>
      <c r="B27" s="10" t="str">
        <f ca="1">OFFSET('3_graph'!$C$30, 3 * QUOTIENT(Table69[[#This Row],[index]] - 1, 2), 0)</f>
        <v>30bpDown</v>
      </c>
      <c r="C27" s="10" t="str">
        <f ca="1">OFFSET('3_graph'!$K$30, 3 * QUOTIENT(Table69[[#This Row],[index]] - 1, 2), 0)</f>
        <v>sense</v>
      </c>
      <c r="D27" s="9" t="str">
        <f ca="1">OFFSET('3_graph'!$B$30, 3 * QUOTIENT(Table69[[#This Row],[index]] - 1, 2), 0)</f>
        <v>WT_sgB_R2_sense_30bpDown</v>
      </c>
      <c r="E27" s="9" t="str">
        <f ca="1">OFFSET('3_graph'!$K$30, 3 * QUOTIENT(Table69[[#This Row],[index]] - 1, 2) + 1 + MOD(Table69[[#This Row],[index]] - 1, 2), 0)</f>
        <v>branch</v>
      </c>
      <c r="F27" s="9" t="str">
        <f ca="1">OFFSET('3_graph'!$B$30, 3 * QUOTIENT(Table69[[#This Row],[index]] - 1, 2) + 1 + MOD(Table69[[#This Row],[index]] - 1, 2), 0)</f>
        <v>WT_sgB_R2_branch_30bpDown</v>
      </c>
      <c r="G27" s="9" t="str">
        <f ca="1">_xlfn.CONCAT(Table69[[#This Row],[treatment_1]], "_", Table69[[#This Row],[treatment_2]])</f>
        <v>sense_branch</v>
      </c>
      <c r="H27" s="9" t="str">
        <f ca="1">SUBSTITUTE(Table69[[#This Row],[dir_1]], Table69[[#This Row],[treatment_1]], Table69[[#This Row],[treatments_out]])</f>
        <v>WT_sgB_R2_sense_branch_30bpDown</v>
      </c>
      <c r="I27" s="9" t="str">
        <f>subst_type</f>
        <v>without</v>
      </c>
      <c r="J27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libraries_4/WT_sgB_R2_sense_30bpDown libraries_4/WT_sgB_R2_branch_30bpDown -o libraries_4/WT_sgB_R2_sense_branch_30bpDown --subst_type without</v>
      </c>
      <c r="K27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libraries_4/WT_sgB_R2_sense_branch_30bpDown</v>
      </c>
    </row>
    <row r="28" spans="1:11" x14ac:dyDescent="0.25">
      <c r="A28" s="6">
        <v>4</v>
      </c>
      <c r="B28" s="10" t="str">
        <f ca="1">OFFSET('3_graph'!$C$30, 3 * QUOTIENT(Table69[[#This Row],[index]] - 1, 2), 0)</f>
        <v>30bpDown</v>
      </c>
      <c r="C28" s="10" t="str">
        <f ca="1">OFFSET('3_graph'!$K$30, 3 * QUOTIENT(Table69[[#This Row],[index]] - 1, 2), 0)</f>
        <v>sense</v>
      </c>
      <c r="D28" s="9" t="str">
        <f ca="1">OFFSET('3_graph'!$B$30, 3 * QUOTIENT(Table69[[#This Row],[index]] - 1, 2), 0)</f>
        <v>WT_sgB_R2_sense_30bpDown</v>
      </c>
      <c r="E28" s="9" t="str">
        <f ca="1">OFFSET('3_graph'!$K$30, 3 * QUOTIENT(Table69[[#This Row],[index]] - 1, 2) + 1 + MOD(Table69[[#This Row],[index]] - 1, 2), 0)</f>
        <v>cmv</v>
      </c>
      <c r="F28" s="9" t="str">
        <f ca="1">OFFSET('3_graph'!$B$30, 3 * QUOTIENT(Table69[[#This Row],[index]] - 1, 2) + 1 + MOD(Table69[[#This Row],[index]] - 1, 2), 0)</f>
        <v>WT_sgB_R2_cmv_30bpDown</v>
      </c>
      <c r="G28" s="9" t="str">
        <f ca="1">_xlfn.CONCAT(Table69[[#This Row],[treatment_1]], "_", Table69[[#This Row],[treatment_2]])</f>
        <v>sense_cmv</v>
      </c>
      <c r="H28" s="9" t="str">
        <f ca="1">SUBSTITUTE(Table69[[#This Row],[dir_1]], Table69[[#This Row],[treatment_1]], Table69[[#This Row],[treatments_out]])</f>
        <v>WT_sgB_R2_sense_cmv_30bpDown</v>
      </c>
      <c r="I28" s="9" t="str">
        <f>subst_type</f>
        <v>without</v>
      </c>
      <c r="J28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libraries_4/WT_sgB_R2_sense_30bpDown libraries_4/WT_sgB_R2_cmv_30bpDown -o libraries_4/WT_sgB_R2_sense_cmv_30bpDown --subst_type without</v>
      </c>
      <c r="K28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libraries_4/WT_sgB_R2_sense_cmv_30bpDown</v>
      </c>
    </row>
    <row r="29" spans="1:11" x14ac:dyDescent="0.25">
      <c r="A29" s="6">
        <v>5</v>
      </c>
      <c r="B29" s="10" t="str">
        <f ca="1">OFFSET('3_graph'!$C$30, 3 * QUOTIENT(Table69[[#This Row],[index]] - 1, 2), 0)</f>
        <v>30bpDown</v>
      </c>
      <c r="C29" s="10" t="str">
        <f ca="1">OFFSET('3_graph'!$K$30, 3 * QUOTIENT(Table69[[#This Row],[index]] - 1, 2), 0)</f>
        <v>sense</v>
      </c>
      <c r="D29" s="9" t="str">
        <f ca="1">OFFSET('3_graph'!$B$30, 3 * QUOTIENT(Table69[[#This Row],[index]] - 1, 2), 0)</f>
        <v>KO_sgA_R1_sense_30bpDown</v>
      </c>
      <c r="E29" s="9" t="str">
        <f ca="1">OFFSET('3_graph'!$K$30, 3 * QUOTIENT(Table69[[#This Row],[index]] - 1, 2) + 1 + MOD(Table69[[#This Row],[index]] - 1, 2), 0)</f>
        <v>branch</v>
      </c>
      <c r="F29" s="9" t="str">
        <f ca="1">OFFSET('3_graph'!$B$30, 3 * QUOTIENT(Table69[[#This Row],[index]] - 1, 2) + 1 + MOD(Table69[[#This Row],[index]] - 1, 2), 0)</f>
        <v>KO_sgA_R1_branch_30bpDown</v>
      </c>
      <c r="G29" s="9" t="str">
        <f ca="1">_xlfn.CONCAT(Table69[[#This Row],[treatment_1]], "_", Table69[[#This Row],[treatment_2]])</f>
        <v>sense_branch</v>
      </c>
      <c r="H29" s="9" t="str">
        <f ca="1">SUBSTITUTE(Table69[[#This Row],[dir_1]], Table69[[#This Row],[treatment_1]], Table69[[#This Row],[treatments_out]])</f>
        <v>KO_sgA_R1_sense_branch_30bpDown</v>
      </c>
      <c r="I29" s="9" t="str">
        <f>subst_type</f>
        <v>without</v>
      </c>
      <c r="J29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libraries_4/KO_sgA_R1_sense_30bpDown libraries_4/KO_sgA_R1_branch_30bpDown -o libraries_4/KO_sgA_R1_sense_branch_30bpDown --subst_type without</v>
      </c>
      <c r="K29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libraries_4/KO_sgA_R1_sense_branch_30bpDown</v>
      </c>
    </row>
    <row r="30" spans="1:11" x14ac:dyDescent="0.25">
      <c r="A30" s="6">
        <v>6</v>
      </c>
      <c r="B30" s="10" t="str">
        <f ca="1">OFFSET('3_graph'!$C$30, 3 * QUOTIENT(Table69[[#This Row],[index]] - 1, 2), 0)</f>
        <v>30bpDown</v>
      </c>
      <c r="C30" s="10" t="str">
        <f ca="1">OFFSET('3_graph'!$K$30, 3 * QUOTIENT(Table69[[#This Row],[index]] - 1, 2), 0)</f>
        <v>sense</v>
      </c>
      <c r="D30" s="9" t="str">
        <f ca="1">OFFSET('3_graph'!$B$30, 3 * QUOTIENT(Table69[[#This Row],[index]] - 1, 2), 0)</f>
        <v>KO_sgA_R1_sense_30bpDown</v>
      </c>
      <c r="E30" s="9" t="str">
        <f ca="1">OFFSET('3_graph'!$K$30, 3 * QUOTIENT(Table69[[#This Row],[index]] - 1, 2) + 1 + MOD(Table69[[#This Row],[index]] - 1, 2), 0)</f>
        <v>cmv</v>
      </c>
      <c r="F30" s="9" t="str">
        <f ca="1">OFFSET('3_graph'!$B$30, 3 * QUOTIENT(Table69[[#This Row],[index]] - 1, 2) + 1 + MOD(Table69[[#This Row],[index]] - 1, 2), 0)</f>
        <v>KO_sgA_R1_cmv_30bpDown</v>
      </c>
      <c r="G30" s="9" t="str">
        <f ca="1">_xlfn.CONCAT(Table69[[#This Row],[treatment_1]], "_", Table69[[#This Row],[treatment_2]])</f>
        <v>sense_cmv</v>
      </c>
      <c r="H30" s="9" t="str">
        <f ca="1">SUBSTITUTE(Table69[[#This Row],[dir_1]], Table69[[#This Row],[treatment_1]], Table69[[#This Row],[treatments_out]])</f>
        <v>KO_sgA_R1_sense_cmv_30bpDown</v>
      </c>
      <c r="I30" s="9" t="str">
        <f>subst_type</f>
        <v>without</v>
      </c>
      <c r="J30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libraries_4/KO_sgA_R1_sense_30bpDown libraries_4/KO_sgA_R1_cmv_30bpDown -o libraries_4/KO_sgA_R1_sense_cmv_30bpDown --subst_type without</v>
      </c>
      <c r="K30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libraries_4/KO_sgA_R1_sense_cmv_30bpDown</v>
      </c>
    </row>
    <row r="31" spans="1:11" x14ac:dyDescent="0.25">
      <c r="A31" s="6">
        <v>7</v>
      </c>
      <c r="B31" s="10" t="str">
        <f ca="1">OFFSET('3_graph'!$C$30, 3 * QUOTIENT(Table69[[#This Row],[index]] - 1, 2), 0)</f>
        <v>30bpDown</v>
      </c>
      <c r="C31" s="10" t="str">
        <f ca="1">OFFSET('3_graph'!$K$30, 3 * QUOTIENT(Table69[[#This Row],[index]] - 1, 2), 0)</f>
        <v>sense</v>
      </c>
      <c r="D31" s="9" t="str">
        <f ca="1">OFFSET('3_graph'!$B$30, 3 * QUOTIENT(Table69[[#This Row],[index]] - 1, 2), 0)</f>
        <v>KO_sgB_R2_sense_30bpDown</v>
      </c>
      <c r="E31" s="9" t="str">
        <f ca="1">OFFSET('3_graph'!$K$30, 3 * QUOTIENT(Table69[[#This Row],[index]] - 1, 2) + 1 + MOD(Table69[[#This Row],[index]] - 1, 2), 0)</f>
        <v>branch</v>
      </c>
      <c r="F31" s="9" t="str">
        <f ca="1">OFFSET('3_graph'!$B$30, 3 * QUOTIENT(Table69[[#This Row],[index]] - 1, 2) + 1 + MOD(Table69[[#This Row],[index]] - 1, 2), 0)</f>
        <v>KO_sgB_R2_branch_30bpDown</v>
      </c>
      <c r="G31" s="9" t="str">
        <f ca="1">_xlfn.CONCAT(Table69[[#This Row],[treatment_1]], "_", Table69[[#This Row],[treatment_2]])</f>
        <v>sense_branch</v>
      </c>
      <c r="H31" s="9" t="str">
        <f ca="1">SUBSTITUTE(Table69[[#This Row],[dir_1]], Table69[[#This Row],[treatment_1]], Table69[[#This Row],[treatments_out]])</f>
        <v>KO_sgB_R2_sense_branch_30bpDown</v>
      </c>
      <c r="I31" s="9" t="str">
        <f>subst_type</f>
        <v>without</v>
      </c>
      <c r="J31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libraries_4/KO_sgB_R2_sense_30bpDown libraries_4/KO_sgB_R2_branch_30bpDown -o libraries_4/KO_sgB_R2_sense_branch_30bpDown --subst_type without</v>
      </c>
      <c r="K31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libraries_4/KO_sgB_R2_sense_branch_30bpDown</v>
      </c>
    </row>
    <row r="32" spans="1:11" x14ac:dyDescent="0.25">
      <c r="A32" s="6">
        <v>8</v>
      </c>
      <c r="B32" s="10" t="str">
        <f ca="1">OFFSET('3_graph'!$C$30, 3 * QUOTIENT(Table69[[#This Row],[index]] - 1, 2), 0)</f>
        <v>30bpDown</v>
      </c>
      <c r="C32" s="10" t="str">
        <f ca="1">OFFSET('3_graph'!$K$30, 3 * QUOTIENT(Table69[[#This Row],[index]] - 1, 2), 0)</f>
        <v>sense</v>
      </c>
      <c r="D32" s="9" t="str">
        <f ca="1">OFFSET('3_graph'!$B$30, 3 * QUOTIENT(Table69[[#This Row],[index]] - 1, 2), 0)</f>
        <v>KO_sgB_R2_sense_30bpDown</v>
      </c>
      <c r="E32" s="9" t="str">
        <f ca="1">OFFSET('3_graph'!$K$30, 3 * QUOTIENT(Table69[[#This Row],[index]] - 1, 2) + 1 + MOD(Table69[[#This Row],[index]] - 1, 2), 0)</f>
        <v>cmv</v>
      </c>
      <c r="F32" s="9" t="str">
        <f ca="1">OFFSET('3_graph'!$B$30, 3 * QUOTIENT(Table69[[#This Row],[index]] - 1, 2) + 1 + MOD(Table69[[#This Row],[index]] - 1, 2), 0)</f>
        <v>KO_sgB_R2_cmv_30bpDown</v>
      </c>
      <c r="G32" s="9" t="str">
        <f ca="1">_xlfn.CONCAT(Table69[[#This Row],[treatment_1]], "_", Table69[[#This Row],[treatment_2]])</f>
        <v>sense_cmv</v>
      </c>
      <c r="H32" s="9" t="str">
        <f ca="1">SUBSTITUTE(Table69[[#This Row],[dir_1]], Table69[[#This Row],[treatment_1]], Table69[[#This Row],[treatments_out]])</f>
        <v>KO_sgB_R2_sense_cmv_30bpDown</v>
      </c>
      <c r="I32" s="9" t="str">
        <f>subst_type</f>
        <v>without</v>
      </c>
      <c r="J32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libraries_4/KO_sgB_R2_sense_30bpDown libraries_4/KO_sgB_R2_cmv_30bpDown -o libraries_4/KO_sgB_R2_sense_cmv_30bpDown --subst_type without</v>
      </c>
      <c r="K32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libraries_4/KO_sgB_R2_sense_cmv_30bpDown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N55"/>
  <sheetViews>
    <sheetView tabSelected="1" topLeftCell="D35" workbookViewId="0">
      <selection activeCell="M44" sqref="M44:M55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116</v>
      </c>
      <c r="B1" s="1" t="s">
        <v>90</v>
      </c>
      <c r="C1" s="1" t="s">
        <v>139</v>
      </c>
      <c r="D1" s="1" t="s">
        <v>89</v>
      </c>
      <c r="E1" s="1" t="s">
        <v>104</v>
      </c>
      <c r="F1" s="1" t="s">
        <v>105</v>
      </c>
      <c r="G1" s="1" t="s">
        <v>148</v>
      </c>
      <c r="H1" s="1" t="s">
        <v>84</v>
      </c>
      <c r="I1" s="1" t="s">
        <v>106</v>
      </c>
      <c r="J1" s="1" t="s">
        <v>107</v>
      </c>
      <c r="K1" s="1" t="s">
        <v>83</v>
      </c>
      <c r="L1" s="1" t="s">
        <v>109</v>
      </c>
      <c r="M1" s="1" t="s">
        <v>175</v>
      </c>
    </row>
    <row r="2" spans="1:13" x14ac:dyDescent="0.25">
      <c r="A2" s="3">
        <v>1</v>
      </c>
      <c r="B2" t="str">
        <f ca="1">'2_combined'!J3</f>
        <v>WT_sgAB_R1_sense</v>
      </c>
      <c r="C2" t="str">
        <f ca="1">'2_combined'!C3</f>
        <v>none</v>
      </c>
      <c r="D2" t="str">
        <f ca="1">'2_combined'!B3</f>
        <v>2DSB_R1_sense.fa</v>
      </c>
      <c r="E2">
        <f ca="1">'2_combined'!E3</f>
        <v>67</v>
      </c>
      <c r="F2" t="str">
        <f ca="1">'2_combined'!D3</f>
        <v>2DSB</v>
      </c>
      <c r="G2" t="str" cm="1">
        <f t="array" aca="1" ref="G2" ca="1">IF(Table513[[#This Row],[dsb_type]]="2DSB", "2", IF(Table513[[#This Row],[dsb_type]]="2DSBanti", "2a", IF(Table513[[#This Row],[dsb_type]]="1DSB", "1", NA)))</f>
        <v>2</v>
      </c>
      <c r="H2" t="str">
        <f ca="1">'2_combined'!G3</f>
        <v>R1</v>
      </c>
      <c r="I2" t="str">
        <f ca="1">MID('2_combined'!I3, 3, 100)</f>
        <v>AB</v>
      </c>
      <c r="J2" t="str">
        <f ca="1">'2_combined'!F3</f>
        <v>WT</v>
      </c>
      <c r="K2" t="str">
        <f ca="1">'2_combined'!H3</f>
        <v>sense</v>
      </c>
      <c r="L2" t="str">
        <f t="shared" ref="L2:L41" si="0">"with"</f>
        <v>with</v>
      </c>
      <c r="M2" t="str">
        <f ca="1">_xlfn.CONCAT("python 2_graph_processing/make_histogram_3d.py ", "-i ", libraries_4, "/",Table513[[#This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'2_combined'!J4</f>
        <v>WT_sgAB_R1_branch</v>
      </c>
      <c r="C3" t="str">
        <f ca="1">'2_combined'!C4</f>
        <v>none</v>
      </c>
      <c r="D3" t="str">
        <f ca="1">'2_combined'!B4</f>
        <v>2DSB_R1_branch.fa</v>
      </c>
      <c r="E3">
        <f ca="1">'2_combined'!E4</f>
        <v>67</v>
      </c>
      <c r="F3" t="str">
        <f ca="1">'2_combined'!D4</f>
        <v>2DSB</v>
      </c>
      <c r="G3" t="str" cm="1">
        <f t="array" aca="1" ref="G3" ca="1">IF(Table513[[#This Row],[dsb_type]]="2DSB", "2", IF(Table513[[#This Row],[dsb_type]]="2DSBanti", "2a", IF(Table513[[#This Row],[dsb_type]]="1DSB", "1", NA)))</f>
        <v>2</v>
      </c>
      <c r="H3" t="str">
        <f ca="1">'2_combined'!G4</f>
        <v>R1</v>
      </c>
      <c r="I3" t="str">
        <f ca="1">MID('2_combined'!I4, 3, 100)</f>
        <v>AB</v>
      </c>
      <c r="J3" t="str">
        <f ca="1">'2_combined'!F4</f>
        <v>WT</v>
      </c>
      <c r="K3" t="str">
        <f ca="1">'2_combined'!H4</f>
        <v>branch</v>
      </c>
      <c r="L3" t="str">
        <f t="shared" si="0"/>
        <v>with</v>
      </c>
      <c r="M3" t="str">
        <f ca="1">_xlfn.CONCAT("python 2_graph_processing/make_histogram_3d.py ", "-i ", libraries_4, "/",Table513[[#This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'2_combined'!J5</f>
        <v>WT_sgAB_R1_cmv</v>
      </c>
      <c r="C4" t="str">
        <f ca="1">'2_combined'!C5</f>
        <v>none</v>
      </c>
      <c r="D4" t="str">
        <f ca="1">'2_combined'!B5</f>
        <v>2DSB_R1_cmv.fa</v>
      </c>
      <c r="E4">
        <f ca="1">'2_combined'!E5</f>
        <v>67</v>
      </c>
      <c r="F4" t="str">
        <f ca="1">'2_combined'!D5</f>
        <v>2DSB</v>
      </c>
      <c r="G4" t="str" cm="1">
        <f t="array" aca="1" ref="G4" ca="1">IF(Table513[[#This Row],[dsb_type]]="2DSB", "2", IF(Table513[[#This Row],[dsb_type]]="2DSBanti", "2a", IF(Table513[[#This Row],[dsb_type]]="1DSB", "1", NA)))</f>
        <v>2</v>
      </c>
      <c r="H4" t="str">
        <f ca="1">'2_combined'!G5</f>
        <v>R1</v>
      </c>
      <c r="I4" t="str">
        <f ca="1">MID('2_combined'!I5, 3, 100)</f>
        <v>AB</v>
      </c>
      <c r="J4" t="str">
        <f ca="1">'2_combined'!F5</f>
        <v>WT</v>
      </c>
      <c r="K4" t="str">
        <f ca="1">'2_combined'!H5</f>
        <v>cmv</v>
      </c>
      <c r="L4" t="str">
        <f t="shared" si="0"/>
        <v>with</v>
      </c>
      <c r="M4" t="str">
        <f ca="1">_xlfn.CONCAT("python 2_graph_processing/make_histogram_3d.py ", "-i ", libraries_4, "/",Table513[[#This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'2_combined'!J6</f>
        <v>KO_sgAB_R1_sense</v>
      </c>
      <c r="C5" t="str">
        <f ca="1">'2_combined'!C6</f>
        <v>none</v>
      </c>
      <c r="D5" t="str">
        <f ca="1">'2_combined'!B6</f>
        <v>2DSB_R1_sense.fa</v>
      </c>
      <c r="E5">
        <f ca="1">'2_combined'!E6</f>
        <v>67</v>
      </c>
      <c r="F5" t="str">
        <f ca="1">'2_combined'!D6</f>
        <v>2DSB</v>
      </c>
      <c r="G5" t="str" cm="1">
        <f t="array" aca="1" ref="G5" ca="1">IF(Table513[[#This Row],[dsb_type]]="2DSB", "2", IF(Table513[[#This Row],[dsb_type]]="2DSBanti", "2a", IF(Table513[[#This Row],[dsb_type]]="1DSB", "1", NA)))</f>
        <v>2</v>
      </c>
      <c r="H5" t="str">
        <f ca="1">'2_combined'!G6</f>
        <v>R1</v>
      </c>
      <c r="I5" t="str">
        <f ca="1">MID('2_combined'!I6, 3, 100)</f>
        <v>AB</v>
      </c>
      <c r="J5" t="str">
        <f ca="1">'2_combined'!F6</f>
        <v>KO</v>
      </c>
      <c r="K5" t="str">
        <f ca="1">'2_combined'!H6</f>
        <v>sense</v>
      </c>
      <c r="L5" t="str">
        <f t="shared" si="0"/>
        <v>with</v>
      </c>
      <c r="M5" t="str">
        <f ca="1">_xlfn.CONCAT("python 2_graph_processing/make_histogram_3d.py ", "-i ", libraries_4, "/",Table513[[#This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'2_combined'!J7</f>
        <v>KO_sgAB_R1_branch</v>
      </c>
      <c r="C6" t="str">
        <f ca="1">'2_combined'!C7</f>
        <v>none</v>
      </c>
      <c r="D6" t="str">
        <f ca="1">'2_combined'!B7</f>
        <v>2DSB_R1_branch.fa</v>
      </c>
      <c r="E6">
        <f ca="1">'2_combined'!E7</f>
        <v>67</v>
      </c>
      <c r="F6" t="str">
        <f ca="1">'2_combined'!D7</f>
        <v>2DSB</v>
      </c>
      <c r="G6" t="str" cm="1">
        <f t="array" aca="1" ref="G6" ca="1">IF(Table513[[#This Row],[dsb_type]]="2DSB", "2", IF(Table513[[#This Row],[dsb_type]]="2DSBanti", "2a", IF(Table513[[#This Row],[dsb_type]]="1DSB", "1", NA)))</f>
        <v>2</v>
      </c>
      <c r="H6" t="str">
        <f ca="1">'2_combined'!G7</f>
        <v>R1</v>
      </c>
      <c r="I6" t="str">
        <f ca="1">MID('2_combined'!I7, 3, 100)</f>
        <v>AB</v>
      </c>
      <c r="J6" t="str">
        <f ca="1">'2_combined'!F7</f>
        <v>KO</v>
      </c>
      <c r="K6" t="str">
        <f ca="1">'2_combined'!H7</f>
        <v>branch</v>
      </c>
      <c r="L6" t="str">
        <f t="shared" si="0"/>
        <v>with</v>
      </c>
      <c r="M6" t="str">
        <f ca="1">_xlfn.CONCAT("python 2_graph_processing/make_histogram_3d.py ", "-i ", libraries_4, "/",Table513[[#This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'2_combined'!J8</f>
        <v>KO_sgAB_R1_cmv</v>
      </c>
      <c r="C7" t="str">
        <f ca="1">'2_combined'!C8</f>
        <v>none</v>
      </c>
      <c r="D7" t="str">
        <f ca="1">'2_combined'!B8</f>
        <v>2DSB_R1_cmv.fa</v>
      </c>
      <c r="E7">
        <f ca="1">'2_combined'!E8</f>
        <v>67</v>
      </c>
      <c r="F7" t="str">
        <f ca="1">'2_combined'!D8</f>
        <v>2DSB</v>
      </c>
      <c r="G7" t="str" cm="1">
        <f t="array" aca="1" ref="G7" ca="1">IF(Table513[[#This Row],[dsb_type]]="2DSB", "2", IF(Table513[[#This Row],[dsb_type]]="2DSBanti", "2a", IF(Table513[[#This Row],[dsb_type]]="1DSB", "1", NA)))</f>
        <v>2</v>
      </c>
      <c r="H7" t="str">
        <f ca="1">'2_combined'!G8</f>
        <v>R1</v>
      </c>
      <c r="I7" t="str">
        <f ca="1">MID('2_combined'!I8, 3, 100)</f>
        <v>AB</v>
      </c>
      <c r="J7" t="str">
        <f ca="1">'2_combined'!F8</f>
        <v>KO</v>
      </c>
      <c r="K7" t="str">
        <f ca="1">'2_combined'!H8</f>
        <v>cmv</v>
      </c>
      <c r="L7" t="str">
        <f t="shared" si="0"/>
        <v>with</v>
      </c>
      <c r="M7" t="str">
        <f ca="1">_xlfn.CONCAT("python 2_graph_processing/make_histogram_3d.py ", "-i ", libraries_4, "/",Table513[[#This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'2_combined'!J9</f>
        <v>WT_sgAB_R2_sense</v>
      </c>
      <c r="C8" t="str">
        <f ca="1">'2_combined'!C9</f>
        <v>none</v>
      </c>
      <c r="D8" t="str">
        <f ca="1">'2_combined'!B9</f>
        <v>2DSB_R2_sense.fa</v>
      </c>
      <c r="E8">
        <f ca="1">'2_combined'!E9</f>
        <v>46</v>
      </c>
      <c r="F8" t="str">
        <f ca="1">'2_combined'!D9</f>
        <v>2DSB</v>
      </c>
      <c r="G8" t="str" cm="1">
        <f t="array" aca="1" ref="G8" ca="1">IF(Table513[[#This Row],[dsb_type]]="2DSB", "2", IF(Table513[[#This Row],[dsb_type]]="2DSBanti", "2a", IF(Table513[[#This Row],[dsb_type]]="1DSB", "1", NA)))</f>
        <v>2</v>
      </c>
      <c r="H8" t="str">
        <f ca="1">'2_combined'!G9</f>
        <v>R2</v>
      </c>
      <c r="I8" t="str">
        <f ca="1">MID('2_combined'!I9, 3, 100)</f>
        <v>AB</v>
      </c>
      <c r="J8" t="str">
        <f ca="1">'2_combined'!F9</f>
        <v>WT</v>
      </c>
      <c r="K8" t="str">
        <f ca="1">'2_combined'!H9</f>
        <v>sense</v>
      </c>
      <c r="L8" t="str">
        <f t="shared" si="0"/>
        <v>with</v>
      </c>
      <c r="M8" t="str">
        <f ca="1">_xlfn.CONCAT("python 2_graph_processing/make_histogram_3d.py ", "-i ", libraries_4, "/",Table513[[#This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'2_combined'!J10</f>
        <v>WT_sgAB_R2_branch</v>
      </c>
      <c r="C9" t="str">
        <f ca="1">'2_combined'!C10</f>
        <v>none</v>
      </c>
      <c r="D9" t="str">
        <f ca="1">'2_combined'!B10</f>
        <v>2DSB_R2_branch.fa</v>
      </c>
      <c r="E9">
        <f ca="1">'2_combined'!E10</f>
        <v>46</v>
      </c>
      <c r="F9" t="str">
        <f ca="1">'2_combined'!D10</f>
        <v>2DSB</v>
      </c>
      <c r="G9" t="str" cm="1">
        <f t="array" aca="1" ref="G9" ca="1">IF(Table513[[#This Row],[dsb_type]]="2DSB", "2", IF(Table513[[#This Row],[dsb_type]]="2DSBanti", "2a", IF(Table513[[#This Row],[dsb_type]]="1DSB", "1", NA)))</f>
        <v>2</v>
      </c>
      <c r="H9" t="str">
        <f ca="1">'2_combined'!G10</f>
        <v>R2</v>
      </c>
      <c r="I9" t="str">
        <f ca="1">MID('2_combined'!I10, 3, 100)</f>
        <v>AB</v>
      </c>
      <c r="J9" t="str">
        <f ca="1">'2_combined'!F10</f>
        <v>WT</v>
      </c>
      <c r="K9" t="str">
        <f ca="1">'2_combined'!H10</f>
        <v>branch</v>
      </c>
      <c r="L9" t="str">
        <f t="shared" si="0"/>
        <v>with</v>
      </c>
      <c r="M9" t="str">
        <f ca="1">_xlfn.CONCAT("python 2_graph_processing/make_histogram_3d.py ", "-i ", libraries_4, "/",Table513[[#This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'2_combined'!J11</f>
        <v>WT_sgAB_R2_cmv</v>
      </c>
      <c r="C10" t="str">
        <f ca="1">'2_combined'!C11</f>
        <v>none</v>
      </c>
      <c r="D10" t="str">
        <f ca="1">'2_combined'!B11</f>
        <v>2DSB_R2_cmv.fa</v>
      </c>
      <c r="E10">
        <f ca="1">'2_combined'!E11</f>
        <v>46</v>
      </c>
      <c r="F10" t="str">
        <f ca="1">'2_combined'!D11</f>
        <v>2DSB</v>
      </c>
      <c r="G10" t="str" cm="1">
        <f t="array" aca="1" ref="G10" ca="1">IF(Table513[[#This Row],[dsb_type]]="2DSB", "2", IF(Table513[[#This Row],[dsb_type]]="2DSBanti", "2a", IF(Table513[[#This Row],[dsb_type]]="1DSB", "1", NA)))</f>
        <v>2</v>
      </c>
      <c r="H10" t="str">
        <f ca="1">'2_combined'!G11</f>
        <v>R2</v>
      </c>
      <c r="I10" t="str">
        <f ca="1">MID('2_combined'!I11, 3, 100)</f>
        <v>AB</v>
      </c>
      <c r="J10" t="str">
        <f ca="1">'2_combined'!F11</f>
        <v>WT</v>
      </c>
      <c r="K10" t="str">
        <f ca="1">'2_combined'!H11</f>
        <v>cmv</v>
      </c>
      <c r="L10" t="str">
        <f t="shared" si="0"/>
        <v>with</v>
      </c>
      <c r="M10" t="str">
        <f ca="1">_xlfn.CONCAT("python 2_graph_processing/make_histogram_3d.py ", "-i ", libraries_4, "/",Table513[[#This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'2_combined'!J12</f>
        <v>KO_sgAB_R2_sense</v>
      </c>
      <c r="C11" t="str">
        <f ca="1">'2_combined'!C12</f>
        <v>none</v>
      </c>
      <c r="D11" t="str">
        <f ca="1">'2_combined'!B12</f>
        <v>2DSB_R2_sense.fa</v>
      </c>
      <c r="E11">
        <f ca="1">'2_combined'!E12</f>
        <v>46</v>
      </c>
      <c r="F11" t="str">
        <f ca="1">'2_combined'!D12</f>
        <v>2DSB</v>
      </c>
      <c r="G11" t="str" cm="1">
        <f t="array" aca="1" ref="G11" ca="1">IF(Table513[[#This Row],[dsb_type]]="2DSB", "2", IF(Table513[[#This Row],[dsb_type]]="2DSBanti", "2a", IF(Table513[[#This Row],[dsb_type]]="1DSB", "1", NA)))</f>
        <v>2</v>
      </c>
      <c r="H11" t="str">
        <f ca="1">'2_combined'!G12</f>
        <v>R2</v>
      </c>
      <c r="I11" t="str">
        <f ca="1">MID('2_combined'!I12, 3, 100)</f>
        <v>AB</v>
      </c>
      <c r="J11" t="str">
        <f ca="1">'2_combined'!F12</f>
        <v>KO</v>
      </c>
      <c r="K11" t="str">
        <f ca="1">'2_combined'!H12</f>
        <v>sense</v>
      </c>
      <c r="L11" t="str">
        <f t="shared" si="0"/>
        <v>with</v>
      </c>
      <c r="M11" t="str">
        <f ca="1">_xlfn.CONCAT("python 2_graph_processing/make_histogram_3d.py ", "-i ", libraries_4, "/",Table513[[#This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'2_combined'!J13</f>
        <v>KO_sgAB_R2_branch</v>
      </c>
      <c r="C12" t="str">
        <f ca="1">'2_combined'!C13</f>
        <v>none</v>
      </c>
      <c r="D12" t="str">
        <f ca="1">'2_combined'!B13</f>
        <v>2DSB_R2_branch.fa</v>
      </c>
      <c r="E12">
        <f ca="1">'2_combined'!E13</f>
        <v>46</v>
      </c>
      <c r="F12" t="str">
        <f ca="1">'2_combined'!D13</f>
        <v>2DSB</v>
      </c>
      <c r="G12" t="str" cm="1">
        <f t="array" aca="1" ref="G12" ca="1">IF(Table513[[#This Row],[dsb_type]]="2DSB", "2", IF(Table513[[#This Row],[dsb_type]]="2DSBanti", "2a", IF(Table513[[#This Row],[dsb_type]]="1DSB", "1", NA)))</f>
        <v>2</v>
      </c>
      <c r="H12" t="str">
        <f ca="1">'2_combined'!G13</f>
        <v>R2</v>
      </c>
      <c r="I12" t="str">
        <f ca="1">MID('2_combined'!I13, 3, 100)</f>
        <v>AB</v>
      </c>
      <c r="J12" t="str">
        <f ca="1">'2_combined'!F13</f>
        <v>KO</v>
      </c>
      <c r="K12" t="str">
        <f ca="1">'2_combined'!H13</f>
        <v>branch</v>
      </c>
      <c r="L12" t="str">
        <f t="shared" si="0"/>
        <v>with</v>
      </c>
      <c r="M12" t="str">
        <f ca="1">_xlfn.CONCAT("python 2_graph_processing/make_histogram_3d.py ", "-i ", libraries_4, "/",Table513[[#This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'2_combined'!J14</f>
        <v>KO_sgAB_R2_cmv</v>
      </c>
      <c r="C13" t="str">
        <f ca="1">'2_combined'!C14</f>
        <v>none</v>
      </c>
      <c r="D13" t="str">
        <f ca="1">'2_combined'!B14</f>
        <v>2DSB_R2_cmv.fa</v>
      </c>
      <c r="E13">
        <f ca="1">'2_combined'!E14</f>
        <v>46</v>
      </c>
      <c r="F13" t="str">
        <f ca="1">'2_combined'!D14</f>
        <v>2DSB</v>
      </c>
      <c r="G13" t="str" cm="1">
        <f t="array" aca="1" ref="G13" ca="1">IF(Table513[[#This Row],[dsb_type]]="2DSB", "2", IF(Table513[[#This Row],[dsb_type]]="2DSBanti", "2a", IF(Table513[[#This Row],[dsb_type]]="1DSB", "1", NA)))</f>
        <v>2</v>
      </c>
      <c r="H13" t="str">
        <f ca="1">'2_combined'!G14</f>
        <v>R2</v>
      </c>
      <c r="I13" t="str">
        <f ca="1">MID('2_combined'!I14, 3, 100)</f>
        <v>AB</v>
      </c>
      <c r="J13" t="str">
        <f ca="1">'2_combined'!F14</f>
        <v>KO</v>
      </c>
      <c r="K13" t="str">
        <f ca="1">'2_combined'!H14</f>
        <v>cmv</v>
      </c>
      <c r="L13" t="str">
        <f t="shared" si="0"/>
        <v>with</v>
      </c>
      <c r="M13" t="str">
        <f ca="1">_xlfn.CONCAT("python 2_graph_processing/make_histogram_3d.py ", "-i ", libraries_4, "/",Table513[[#This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'2_combined'!J15</f>
        <v>WT_sgA_R1_sense</v>
      </c>
      <c r="C14" t="str">
        <f ca="1">'2_combined'!C15</f>
        <v>none</v>
      </c>
      <c r="D14" t="str">
        <f ca="1">'2_combined'!B15</f>
        <v>1DSB_R1_sense.fa</v>
      </c>
      <c r="E14">
        <f ca="1">'2_combined'!E15</f>
        <v>67</v>
      </c>
      <c r="F14" t="str">
        <f ca="1">'2_combined'!D15</f>
        <v>1DSB</v>
      </c>
      <c r="G14" t="str" cm="1">
        <f t="array" aca="1" ref="G14" ca="1">IF(Table513[[#This Row],[dsb_type]]="2DSB", "2", IF(Table513[[#This Row],[dsb_type]]="2DSBanti", "2a", IF(Table513[[#This Row],[dsb_type]]="1DSB", "1", NA)))</f>
        <v>1</v>
      </c>
      <c r="H14" t="str">
        <f ca="1">'2_combined'!G15</f>
        <v>R1</v>
      </c>
      <c r="I14" t="str">
        <f ca="1">MID('2_combined'!I15, 3, 100)</f>
        <v>A</v>
      </c>
      <c r="J14" t="str">
        <f ca="1">'2_combined'!F15</f>
        <v>WT</v>
      </c>
      <c r="K14" t="str">
        <f ca="1">'2_combined'!H15</f>
        <v>sense</v>
      </c>
      <c r="L14" t="str">
        <f t="shared" si="0"/>
        <v>with</v>
      </c>
      <c r="M14" t="str">
        <f ca="1">_xlfn.CONCAT("python 2_graph_processing/make_histogram_3d.py ", "-i ", libraries_4, "/",Table513[[#This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'2_combined'!J16</f>
        <v>WT_sgA_R1_branch</v>
      </c>
      <c r="C15" t="str">
        <f ca="1">'2_combined'!C16</f>
        <v>none</v>
      </c>
      <c r="D15" t="str">
        <f ca="1">'2_combined'!B16</f>
        <v>1DSB_R1_branch.fa</v>
      </c>
      <c r="E15">
        <f ca="1">'2_combined'!E16</f>
        <v>67</v>
      </c>
      <c r="F15" t="str">
        <f ca="1">'2_combined'!D16</f>
        <v>1DSB</v>
      </c>
      <c r="G15" t="str" cm="1">
        <f t="array" aca="1" ref="G15" ca="1">IF(Table513[[#This Row],[dsb_type]]="2DSB", "2", IF(Table513[[#This Row],[dsb_type]]="2DSBanti", "2a", IF(Table513[[#This Row],[dsb_type]]="1DSB", "1", NA)))</f>
        <v>1</v>
      </c>
      <c r="H15" t="str">
        <f ca="1">'2_combined'!G16</f>
        <v>R1</v>
      </c>
      <c r="I15" t="str">
        <f ca="1">MID('2_combined'!I16, 3, 100)</f>
        <v>A</v>
      </c>
      <c r="J15" t="str">
        <f ca="1">'2_combined'!F16</f>
        <v>WT</v>
      </c>
      <c r="K15" t="str">
        <f ca="1">'2_combined'!H16</f>
        <v>branch</v>
      </c>
      <c r="L15" t="str">
        <f t="shared" si="0"/>
        <v>with</v>
      </c>
      <c r="M15" t="str">
        <f ca="1">_xlfn.CONCAT("python 2_graph_processing/make_histogram_3d.py ", "-i ", libraries_4, "/",Table513[[#This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'2_combined'!J17</f>
        <v>WT_sgA_R1_cmv</v>
      </c>
      <c r="C16" t="str">
        <f ca="1">'2_combined'!C17</f>
        <v>none</v>
      </c>
      <c r="D16" t="str">
        <f ca="1">'2_combined'!B17</f>
        <v>1DSB_R1_cmv.fa</v>
      </c>
      <c r="E16">
        <f ca="1">'2_combined'!E17</f>
        <v>67</v>
      </c>
      <c r="F16" t="str">
        <f ca="1">'2_combined'!D17</f>
        <v>1DSB</v>
      </c>
      <c r="G16" t="str" cm="1">
        <f t="array" aca="1" ref="G16" ca="1">IF(Table513[[#This Row],[dsb_type]]="2DSB", "2", IF(Table513[[#This Row],[dsb_type]]="2DSBanti", "2a", IF(Table513[[#This Row],[dsb_type]]="1DSB", "1", NA)))</f>
        <v>1</v>
      </c>
      <c r="H16" t="str">
        <f ca="1">'2_combined'!G17</f>
        <v>R1</v>
      </c>
      <c r="I16" t="str">
        <f ca="1">MID('2_combined'!I17, 3, 100)</f>
        <v>A</v>
      </c>
      <c r="J16" t="str">
        <f ca="1">'2_combined'!F17</f>
        <v>WT</v>
      </c>
      <c r="K16" t="str">
        <f ca="1">'2_combined'!H17</f>
        <v>cmv</v>
      </c>
      <c r="L16" t="str">
        <f t="shared" si="0"/>
        <v>with</v>
      </c>
      <c r="M16" t="str">
        <f ca="1">_xlfn.CONCAT("python 2_graph_processing/make_histogram_3d.py ", "-i ", libraries_4, "/",Table513[[#This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'2_combined'!J18</f>
        <v>WT_sgB_R2_sense</v>
      </c>
      <c r="C17" t="str">
        <f ca="1">'2_combined'!C18</f>
        <v>none</v>
      </c>
      <c r="D17" t="str">
        <f ca="1">'2_combined'!B18</f>
        <v>1DSB_R2_sense.fa</v>
      </c>
      <c r="E17">
        <f ca="1">'2_combined'!E18</f>
        <v>46</v>
      </c>
      <c r="F17" t="str">
        <f ca="1">'2_combined'!D18</f>
        <v>1DSB</v>
      </c>
      <c r="G17" t="str" cm="1">
        <f t="array" aca="1" ref="G17" ca="1">IF(Table513[[#This Row],[dsb_type]]="2DSB", "2", IF(Table513[[#This Row],[dsb_type]]="2DSBanti", "2a", IF(Table513[[#This Row],[dsb_type]]="1DSB", "1", NA)))</f>
        <v>1</v>
      </c>
      <c r="H17" t="str">
        <f ca="1">'2_combined'!G18</f>
        <v>R2</v>
      </c>
      <c r="I17" t="str">
        <f ca="1">MID('2_combined'!I18, 3, 100)</f>
        <v>B</v>
      </c>
      <c r="J17" t="str">
        <f ca="1">'2_combined'!F18</f>
        <v>WT</v>
      </c>
      <c r="K17" t="str">
        <f ca="1">'2_combined'!H18</f>
        <v>sense</v>
      </c>
      <c r="L17" t="str">
        <f t="shared" si="0"/>
        <v>with</v>
      </c>
      <c r="M17" t="str">
        <f ca="1">_xlfn.CONCAT("python 2_graph_processing/make_histogram_3d.py ", "-i ", libraries_4, "/",Table513[[#This Row],[dir]], " -o ", histogram_3d, "/")</f>
        <v>python 2_graph_processing/make_histogram_3d.py -i libraries_4/WT_sgB_R2_sense -o plots/histogram_3d/</v>
      </c>
    </row>
    <row r="18" spans="1:13" x14ac:dyDescent="0.25">
      <c r="A18" s="3">
        <v>17</v>
      </c>
      <c r="B18" t="str">
        <f ca="1">'2_combined'!J19</f>
        <v>WT_sgB_R2_branch</v>
      </c>
      <c r="C18" t="str">
        <f ca="1">'2_combined'!C19</f>
        <v>none</v>
      </c>
      <c r="D18" t="str">
        <f ca="1">'2_combined'!B19</f>
        <v>1DSB_R2_branch.fa</v>
      </c>
      <c r="E18">
        <f ca="1">'2_combined'!E19</f>
        <v>46</v>
      </c>
      <c r="F18" t="str">
        <f ca="1">'2_combined'!D19</f>
        <v>1DSB</v>
      </c>
      <c r="G18" t="str" cm="1">
        <f t="array" aca="1" ref="G18" ca="1">IF(Table513[[#This Row],[dsb_type]]="2DSB", "2", IF(Table513[[#This Row],[dsb_type]]="2DSBanti", "2a", IF(Table513[[#This Row],[dsb_type]]="1DSB", "1", NA)))</f>
        <v>1</v>
      </c>
      <c r="H18" t="str">
        <f ca="1">'2_combined'!G19</f>
        <v>R2</v>
      </c>
      <c r="I18" t="str">
        <f ca="1">MID('2_combined'!I19, 3, 100)</f>
        <v>B</v>
      </c>
      <c r="J18" t="str">
        <f ca="1">'2_combined'!F19</f>
        <v>WT</v>
      </c>
      <c r="K18" t="str">
        <f ca="1">'2_combined'!H19</f>
        <v>branch</v>
      </c>
      <c r="L18" t="str">
        <f t="shared" si="0"/>
        <v>with</v>
      </c>
      <c r="M18" t="str">
        <f ca="1">_xlfn.CONCAT("python 2_graph_processing/make_histogram_3d.py ", "-i ", libraries_4, "/",Table513[[#This Row],[dir]], " -o ", histogram_3d, "/")</f>
        <v>python 2_graph_processing/make_histogram_3d.py -i libraries_4/WT_sgB_R2_branch -o plots/histogram_3d/</v>
      </c>
    </row>
    <row r="19" spans="1:13" x14ac:dyDescent="0.25">
      <c r="A19" s="3">
        <v>18</v>
      </c>
      <c r="B19" t="str">
        <f ca="1">'2_combined'!J20</f>
        <v>WT_sgB_R2_cmv</v>
      </c>
      <c r="C19" t="str">
        <f ca="1">'2_combined'!C20</f>
        <v>none</v>
      </c>
      <c r="D19" t="str">
        <f ca="1">'2_combined'!B20</f>
        <v>1DSB_R2_cmv.fa</v>
      </c>
      <c r="E19">
        <f ca="1">'2_combined'!E20</f>
        <v>46</v>
      </c>
      <c r="F19" t="str">
        <f ca="1">'2_combined'!D20</f>
        <v>1DSB</v>
      </c>
      <c r="G19" t="str" cm="1">
        <f t="array" aca="1" ref="G19" ca="1">IF(Table513[[#This Row],[dsb_type]]="2DSB", "2", IF(Table513[[#This Row],[dsb_type]]="2DSBanti", "2a", IF(Table513[[#This Row],[dsb_type]]="1DSB", "1", NA)))</f>
        <v>1</v>
      </c>
      <c r="H19" t="str">
        <f ca="1">'2_combined'!G20</f>
        <v>R2</v>
      </c>
      <c r="I19" t="str">
        <f ca="1">MID('2_combined'!I20, 3, 100)</f>
        <v>B</v>
      </c>
      <c r="J19" t="str">
        <f ca="1">'2_combined'!F20</f>
        <v>WT</v>
      </c>
      <c r="K19" t="str">
        <f ca="1">'2_combined'!H20</f>
        <v>cmv</v>
      </c>
      <c r="L19" t="str">
        <f t="shared" si="0"/>
        <v>with</v>
      </c>
      <c r="M19" t="str">
        <f ca="1">_xlfn.CONCAT("python 2_graph_processing/make_histogram_3d.py ", "-i ", libraries_4, "/",Table513[[#This Row],[dir]], " -o ", histogram_3d, "/")</f>
        <v>python 2_graph_processing/make_histogram_3d.py -i libraries_4/WT_sgB_R2_cmv -o plots/histogram_3d/</v>
      </c>
    </row>
    <row r="20" spans="1:13" x14ac:dyDescent="0.25">
      <c r="A20" s="3">
        <v>19</v>
      </c>
      <c r="B20" t="str">
        <f ca="1">'2_combined'!J21</f>
        <v>KO_sgA_R1_sense</v>
      </c>
      <c r="C20" t="str">
        <f ca="1">'2_combined'!C21</f>
        <v>none</v>
      </c>
      <c r="D20" t="str">
        <f ca="1">'2_combined'!B21</f>
        <v>1DSB_R1_sense.fa</v>
      </c>
      <c r="E20">
        <f ca="1">'2_combined'!E21</f>
        <v>67</v>
      </c>
      <c r="F20" t="str">
        <f ca="1">'2_combined'!D21</f>
        <v>1DSB</v>
      </c>
      <c r="G20" t="str" cm="1">
        <f t="array" aca="1" ref="G20" ca="1">IF(Table513[[#This Row],[dsb_type]]="2DSB", "2", IF(Table513[[#This Row],[dsb_type]]="2DSBanti", "2a", IF(Table513[[#This Row],[dsb_type]]="1DSB", "1", NA)))</f>
        <v>1</v>
      </c>
      <c r="H20" t="str">
        <f ca="1">'2_combined'!G21</f>
        <v>R1</v>
      </c>
      <c r="I20" t="str">
        <f ca="1">MID('2_combined'!I21, 3, 100)</f>
        <v>A</v>
      </c>
      <c r="J20" t="str">
        <f ca="1">'2_combined'!F21</f>
        <v>KO</v>
      </c>
      <c r="K20" t="str">
        <f ca="1">'2_combined'!H21</f>
        <v>sense</v>
      </c>
      <c r="L20" t="str">
        <f t="shared" si="0"/>
        <v>with</v>
      </c>
      <c r="M20" t="str">
        <f ca="1">_xlfn.CONCAT("python 2_graph_processing/make_histogram_3d.py ", "-i ", libraries_4, "/",Table513[[#This Row],[dir]], " -o ", histogram_3d, "/")</f>
        <v>python 2_graph_processing/make_histogram_3d.py -i libraries_4/KO_sgA_R1_sense -o plots/histogram_3d/</v>
      </c>
    </row>
    <row r="21" spans="1:13" x14ac:dyDescent="0.25">
      <c r="A21" s="3">
        <v>20</v>
      </c>
      <c r="B21" t="str">
        <f ca="1">'2_combined'!J22</f>
        <v>KO_sgA_R1_branch</v>
      </c>
      <c r="C21" t="str">
        <f ca="1">'2_combined'!C22</f>
        <v>none</v>
      </c>
      <c r="D21" t="str">
        <f ca="1">'2_combined'!B22</f>
        <v>1DSB_R1_branch.fa</v>
      </c>
      <c r="E21">
        <f ca="1">'2_combined'!E22</f>
        <v>67</v>
      </c>
      <c r="F21" t="str">
        <f ca="1">'2_combined'!D22</f>
        <v>1DSB</v>
      </c>
      <c r="G21" t="str" cm="1">
        <f t="array" aca="1" ref="G21" ca="1">IF(Table513[[#This Row],[dsb_type]]="2DSB", "2", IF(Table513[[#This Row],[dsb_type]]="2DSBanti", "2a", IF(Table513[[#This Row],[dsb_type]]="1DSB", "1", NA)))</f>
        <v>1</v>
      </c>
      <c r="H21" t="str">
        <f ca="1">'2_combined'!G22</f>
        <v>R1</v>
      </c>
      <c r="I21" t="str">
        <f ca="1">MID('2_combined'!I22, 3, 100)</f>
        <v>A</v>
      </c>
      <c r="J21" t="str">
        <f ca="1">'2_combined'!F22</f>
        <v>KO</v>
      </c>
      <c r="K21" t="str">
        <f ca="1">'2_combined'!H22</f>
        <v>branch</v>
      </c>
      <c r="L21" t="str">
        <f t="shared" si="0"/>
        <v>with</v>
      </c>
      <c r="M21" t="str">
        <f ca="1">_xlfn.CONCAT("python 2_graph_processing/make_histogram_3d.py ", "-i ", libraries_4, "/",Table513[[#This Row],[dir]], " -o ", histogram_3d, "/")</f>
        <v>python 2_graph_processing/make_histogram_3d.py -i libraries_4/KO_sgA_R1_branch -o plots/histogram_3d/</v>
      </c>
    </row>
    <row r="22" spans="1:13" x14ac:dyDescent="0.25">
      <c r="A22" s="3">
        <v>21</v>
      </c>
      <c r="B22" t="str">
        <f ca="1">'2_combined'!J23</f>
        <v>KO_sgA_R1_cmv</v>
      </c>
      <c r="C22" t="str">
        <f ca="1">'2_combined'!C23</f>
        <v>none</v>
      </c>
      <c r="D22" t="str">
        <f ca="1">'2_combined'!B23</f>
        <v>1DSB_R1_cmv.fa</v>
      </c>
      <c r="E22">
        <f ca="1">'2_combined'!E23</f>
        <v>67</v>
      </c>
      <c r="F22" t="str">
        <f ca="1">'2_combined'!D23</f>
        <v>1DSB</v>
      </c>
      <c r="G22" t="str" cm="1">
        <f t="array" aca="1" ref="G22" ca="1">IF(Table513[[#This Row],[dsb_type]]="2DSB", "2", IF(Table513[[#This Row],[dsb_type]]="2DSBanti", "2a", IF(Table513[[#This Row],[dsb_type]]="1DSB", "1", NA)))</f>
        <v>1</v>
      </c>
      <c r="H22" t="str">
        <f ca="1">'2_combined'!G23</f>
        <v>R1</v>
      </c>
      <c r="I22" t="str">
        <f ca="1">MID('2_combined'!I23, 3, 100)</f>
        <v>A</v>
      </c>
      <c r="J22" t="str">
        <f ca="1">'2_combined'!F23</f>
        <v>KO</v>
      </c>
      <c r="K22" t="str">
        <f ca="1">'2_combined'!H23</f>
        <v>cmv</v>
      </c>
      <c r="L22" t="str">
        <f t="shared" si="0"/>
        <v>with</v>
      </c>
      <c r="M22" t="str">
        <f ca="1">_xlfn.CONCAT("python 2_graph_processing/make_histogram_3d.py ", "-i ", libraries_4, "/",Table513[[#This Row],[dir]], " -o ", histogram_3d, "/")</f>
        <v>python 2_graph_processing/make_histogram_3d.py -i libraries_4/KO_sgA_R1_cmv -o plots/histogram_3d/</v>
      </c>
    </row>
    <row r="23" spans="1:13" x14ac:dyDescent="0.25">
      <c r="A23" s="3">
        <v>22</v>
      </c>
      <c r="B23" t="str">
        <f ca="1">'2_combined'!J24</f>
        <v>KO_sgB_R2_sense</v>
      </c>
      <c r="C23" t="str">
        <f ca="1">'2_combined'!C24</f>
        <v>none</v>
      </c>
      <c r="D23" t="str">
        <f ca="1">'2_combined'!B24</f>
        <v>1DSB_R2_sense.fa</v>
      </c>
      <c r="E23">
        <f ca="1">'2_combined'!E24</f>
        <v>46</v>
      </c>
      <c r="F23" t="str">
        <f ca="1">'2_combined'!D24</f>
        <v>1DSB</v>
      </c>
      <c r="G23" t="str" cm="1">
        <f t="array" aca="1" ref="G23" ca="1">IF(Table513[[#This Row],[dsb_type]]="2DSB", "2", IF(Table513[[#This Row],[dsb_type]]="2DSBanti", "2a", IF(Table513[[#This Row],[dsb_type]]="1DSB", "1", NA)))</f>
        <v>1</v>
      </c>
      <c r="H23" t="str">
        <f ca="1">'2_combined'!G24</f>
        <v>R2</v>
      </c>
      <c r="I23" t="str">
        <f ca="1">MID('2_combined'!I24, 3, 100)</f>
        <v>B</v>
      </c>
      <c r="J23" t="str">
        <f ca="1">'2_combined'!F24</f>
        <v>KO</v>
      </c>
      <c r="K23" t="str">
        <f ca="1">'2_combined'!H24</f>
        <v>sense</v>
      </c>
      <c r="L23" t="str">
        <f t="shared" si="0"/>
        <v>with</v>
      </c>
      <c r="M23" t="str">
        <f ca="1">_xlfn.CONCAT("python 2_graph_processing/make_histogram_3d.py ", "-i ", libraries_4, "/",Table513[[#This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'2_combined'!J25</f>
        <v>KO_sgB_R2_branch</v>
      </c>
      <c r="C24" t="str">
        <f ca="1">'2_combined'!C25</f>
        <v>none</v>
      </c>
      <c r="D24" t="str">
        <f ca="1">'2_combined'!B25</f>
        <v>1DSB_R2_branch.fa</v>
      </c>
      <c r="E24">
        <f ca="1">'2_combined'!E25</f>
        <v>46</v>
      </c>
      <c r="F24" t="str">
        <f ca="1">'2_combined'!D25</f>
        <v>1DSB</v>
      </c>
      <c r="G24" t="str" cm="1">
        <f t="array" aca="1" ref="G24" ca="1">IF(Table513[[#This Row],[dsb_type]]="2DSB", "2", IF(Table513[[#This Row],[dsb_type]]="2DSBanti", "2a", IF(Table513[[#This Row],[dsb_type]]="1DSB", "1", NA)))</f>
        <v>1</v>
      </c>
      <c r="H24" t="str">
        <f ca="1">'2_combined'!G25</f>
        <v>R2</v>
      </c>
      <c r="I24" t="str">
        <f ca="1">MID('2_combined'!I25, 3, 100)</f>
        <v>B</v>
      </c>
      <c r="J24" t="str">
        <f ca="1">'2_combined'!F25</f>
        <v>KO</v>
      </c>
      <c r="K24" t="str">
        <f ca="1">'2_combined'!H25</f>
        <v>branch</v>
      </c>
      <c r="L24" t="str">
        <f t="shared" si="0"/>
        <v>with</v>
      </c>
      <c r="M24" t="str">
        <f ca="1">_xlfn.CONCAT("python 2_graph_processing/make_histogram_3d.py ", "-i ", libraries_4, "/",Table513[[#This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'2_combined'!J26</f>
        <v>KO_sgB_R2_cmv</v>
      </c>
      <c r="C25" t="str">
        <f ca="1">'2_combined'!C26</f>
        <v>none</v>
      </c>
      <c r="D25" t="str">
        <f ca="1">'2_combined'!B26</f>
        <v>1DSB_R2_cmv.fa</v>
      </c>
      <c r="E25">
        <f ca="1">'2_combined'!E26</f>
        <v>46</v>
      </c>
      <c r="F25" t="str">
        <f ca="1">'2_combined'!D26</f>
        <v>1DSB</v>
      </c>
      <c r="G25" t="str" cm="1">
        <f t="array" aca="1" ref="G25" ca="1">IF(Table513[[#This Row],[dsb_type]]="2DSB", "2", IF(Table513[[#This Row],[dsb_type]]="2DSBanti", "2a", IF(Table513[[#This Row],[dsb_type]]="1DSB", "1", NA)))</f>
        <v>1</v>
      </c>
      <c r="H25" t="str">
        <f ca="1">'2_combined'!G26</f>
        <v>R2</v>
      </c>
      <c r="I25" t="str">
        <f ca="1">MID('2_combined'!I26, 3, 100)</f>
        <v>B</v>
      </c>
      <c r="J25" t="str">
        <f ca="1">'2_combined'!F26</f>
        <v>KO</v>
      </c>
      <c r="K25" t="str">
        <f ca="1">'2_combined'!H26</f>
        <v>cmv</v>
      </c>
      <c r="L25" t="str">
        <f t="shared" si="0"/>
        <v>with</v>
      </c>
      <c r="M25" t="str">
        <f ca="1">_xlfn.CONCAT("python 2_graph_processing/make_histogram_3d.py ", "-i ", libraries_4, "/",Table513[[#This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'2_combined'!J27</f>
        <v>WT_sgCD_R1_antisense</v>
      </c>
      <c r="C26" t="str">
        <f ca="1">'2_combined'!C27</f>
        <v>none</v>
      </c>
      <c r="D26" t="str">
        <f ca="1">'2_combined'!B27</f>
        <v>2DSBanti_R1_antisense.fa</v>
      </c>
      <c r="E26">
        <f ca="1">'2_combined'!E27</f>
        <v>50</v>
      </c>
      <c r="F26" t="str">
        <f ca="1">'2_combined'!D27</f>
        <v>2DSBanti</v>
      </c>
      <c r="G26" t="str" cm="1">
        <f t="array" aca="1" ref="G26" ca="1">IF(Table513[[#This Row],[dsb_type]]="2DSB", "2", IF(Table513[[#This Row],[dsb_type]]="2DSBanti", "2a", IF(Table513[[#This Row],[dsb_type]]="1DSB", "1", NA)))</f>
        <v>2a</v>
      </c>
      <c r="H26" t="str">
        <f ca="1">'2_combined'!G27</f>
        <v>R1</v>
      </c>
      <c r="I26" t="str">
        <f ca="1">MID('2_combined'!I27, 3, 100)</f>
        <v>CD</v>
      </c>
      <c r="J26" t="str">
        <f ca="1">'2_combined'!F27</f>
        <v>WT</v>
      </c>
      <c r="K26" t="str">
        <f ca="1">'2_combined'!H27</f>
        <v>antisense</v>
      </c>
      <c r="L26" t="str">
        <f t="shared" si="0"/>
        <v>with</v>
      </c>
      <c r="M26" t="str">
        <f ca="1">_xlfn.CONCAT("python 2_graph_processing/make_histogram_3d.py ", "-i ", libraries_4, "/",Table513[[#This Row],[dir]], " -o ", histogram_3d, "/")</f>
        <v>python 2_graph_processing/make_histogram_3d.py -i libraries_4/WT_sgCD_R1_antisense -o plots/histogram_3d/</v>
      </c>
    </row>
    <row r="27" spans="1:13" x14ac:dyDescent="0.25">
      <c r="A27" s="3">
        <v>26</v>
      </c>
      <c r="B27" t="str">
        <f ca="1">'2_combined'!J28</f>
        <v>WT_sgCD_R1_splicing</v>
      </c>
      <c r="C27" t="str">
        <f ca="1">'2_combined'!C28</f>
        <v>none</v>
      </c>
      <c r="D27" t="str">
        <f ca="1">'2_combined'!B28</f>
        <v>2DSBanti_R1_splicing.fa</v>
      </c>
      <c r="E27">
        <f ca="1">'2_combined'!E28</f>
        <v>50</v>
      </c>
      <c r="F27" t="str">
        <f ca="1">'2_combined'!D28</f>
        <v>2DSBanti</v>
      </c>
      <c r="G27" t="str" cm="1">
        <f t="array" aca="1" ref="G27" ca="1">IF(Table513[[#This Row],[dsb_type]]="2DSB", "2", IF(Table513[[#This Row],[dsb_type]]="2DSBanti", "2a", IF(Table513[[#This Row],[dsb_type]]="1DSB", "1", NA)))</f>
        <v>2a</v>
      </c>
      <c r="H27" t="str">
        <f ca="1">'2_combined'!G28</f>
        <v>R1</v>
      </c>
      <c r="I27" t="str">
        <f ca="1">MID('2_combined'!I28, 3, 100)</f>
        <v>CD</v>
      </c>
      <c r="J27" t="str">
        <f ca="1">'2_combined'!F28</f>
        <v>WT</v>
      </c>
      <c r="K27" t="str">
        <f ca="1">'2_combined'!H28</f>
        <v>splicing</v>
      </c>
      <c r="L27" t="str">
        <f t="shared" si="0"/>
        <v>with</v>
      </c>
      <c r="M27" t="str">
        <f ca="1">_xlfn.CONCAT("python 2_graph_processing/make_histogram_3d.py ", "-i ", libraries_4, "/",Table513[[#This Row],[dir]], " -o ", histogram_3d, "/")</f>
        <v>python 2_graph_processing/make_histogram_3d.py -i libraries_4/WT_sgCD_R1_splicing -o plots/histogram_3d/</v>
      </c>
    </row>
    <row r="28" spans="1:13" x14ac:dyDescent="0.25">
      <c r="A28" s="3">
        <v>27</v>
      </c>
      <c r="B28" t="str">
        <f ca="1">'2_combined'!J29</f>
        <v>WT_sgCD_R2_antisense</v>
      </c>
      <c r="C28" t="str">
        <f ca="1">'2_combined'!C29</f>
        <v>none</v>
      </c>
      <c r="D28" t="str">
        <f ca="1">'2_combined'!B29</f>
        <v>2DSBanti_R2_antisense.fa</v>
      </c>
      <c r="E28">
        <f ca="1">'2_combined'!E29</f>
        <v>47</v>
      </c>
      <c r="F28" t="str">
        <f ca="1">'2_combined'!D29</f>
        <v>2DSBanti</v>
      </c>
      <c r="G28" t="str" cm="1">
        <f t="array" aca="1" ref="G28" ca="1">IF(Table513[[#This Row],[dsb_type]]="2DSB", "2", IF(Table513[[#This Row],[dsb_type]]="2DSBanti", "2a", IF(Table513[[#This Row],[dsb_type]]="1DSB", "1", NA)))</f>
        <v>2a</v>
      </c>
      <c r="H28" t="str">
        <f ca="1">'2_combined'!G29</f>
        <v>R2</v>
      </c>
      <c r="I28" t="str">
        <f ca="1">MID('2_combined'!I29, 3, 100)</f>
        <v>CD</v>
      </c>
      <c r="J28" t="str">
        <f ca="1">'2_combined'!F29</f>
        <v>WT</v>
      </c>
      <c r="K28" t="str">
        <f ca="1">'2_combined'!H29</f>
        <v>antisense</v>
      </c>
      <c r="L28" t="str">
        <f t="shared" si="0"/>
        <v>with</v>
      </c>
      <c r="M28" t="str">
        <f ca="1">_xlfn.CONCAT("python 2_graph_processing/make_histogram_3d.py ", "-i ", libraries_4, "/",Table513[[#This Row],[dir]], " -o ", histogram_3d, "/")</f>
        <v>python 2_graph_processing/make_histogram_3d.py -i libraries_4/WT_sgCD_R2_antisense -o plots/histogram_3d/</v>
      </c>
    </row>
    <row r="29" spans="1:13" x14ac:dyDescent="0.25">
      <c r="A29" s="3">
        <v>28</v>
      </c>
      <c r="B29" t="str">
        <f ca="1">'2_combined'!J30</f>
        <v>WT_sgCD_R2_splicing</v>
      </c>
      <c r="C29" t="str">
        <f ca="1">'2_combined'!C30</f>
        <v>none</v>
      </c>
      <c r="D29" t="str">
        <f ca="1">'2_combined'!B30</f>
        <v>2DSBanti_R2_splicing.fa</v>
      </c>
      <c r="E29">
        <f ca="1">'2_combined'!E30</f>
        <v>47</v>
      </c>
      <c r="F29" t="str">
        <f ca="1">'2_combined'!D30</f>
        <v>2DSBanti</v>
      </c>
      <c r="G29" t="str" cm="1">
        <f t="array" aca="1" ref="G29" ca="1">IF(Table513[[#This Row],[dsb_type]]="2DSB", "2", IF(Table513[[#This Row],[dsb_type]]="2DSBanti", "2a", IF(Table513[[#This Row],[dsb_type]]="1DSB", "1", NA)))</f>
        <v>2a</v>
      </c>
      <c r="H29" t="str">
        <f ca="1">'2_combined'!G30</f>
        <v>R2</v>
      </c>
      <c r="I29" t="str">
        <f ca="1">MID('2_combined'!I30, 3, 100)</f>
        <v>CD</v>
      </c>
      <c r="J29" t="str">
        <f ca="1">'2_combined'!F30</f>
        <v>WT</v>
      </c>
      <c r="K29" t="str">
        <f ca="1">'2_combined'!H30</f>
        <v>splicing</v>
      </c>
      <c r="L29" t="str">
        <f t="shared" si="0"/>
        <v>with</v>
      </c>
      <c r="M29" t="str">
        <f ca="1">_xlfn.CONCAT("python 2_graph_processing/make_histogram_3d.py ", "-i ", libraries_4, "/",Table513[[#This Row],[dir]], " -o ", histogram_3d, "/")</f>
        <v>python 2_graph_processing/make_histogram_3d.py -i libraries_4/WT_sgCD_R2_splicing -o plots/histogram_3d/</v>
      </c>
    </row>
    <row r="30" spans="1:13" x14ac:dyDescent="0.25">
      <c r="A30" s="3">
        <v>29</v>
      </c>
      <c r="B30" t="str">
        <f ca="1">'2_combined'!J31</f>
        <v>WT_sgA_R1_sense_30bpDown</v>
      </c>
      <c r="C30" t="str">
        <f ca="1">'2_combined'!C31</f>
        <v>30bpDown</v>
      </c>
      <c r="D30" t="str">
        <f ca="1">'2_combined'!B31</f>
        <v>1DSB_R1_sense.fa</v>
      </c>
      <c r="E30">
        <f ca="1">'2_combined'!E31</f>
        <v>97</v>
      </c>
      <c r="F30" t="str">
        <f ca="1">'2_combined'!D31</f>
        <v>1DSB</v>
      </c>
      <c r="G30" t="str" cm="1">
        <f t="array" aca="1" ref="G30" ca="1">IF(Table513[[#This Row],[dsb_type]]="2DSB", "2", IF(Table513[[#This Row],[dsb_type]]="2DSBanti", "2a", IF(Table513[[#This Row],[dsb_type]]="1DSB", "1", NA)))</f>
        <v>1</v>
      </c>
      <c r="H30" t="str">
        <f ca="1">'2_combined'!G31</f>
        <v>R1</v>
      </c>
      <c r="I30" t="str">
        <f ca="1">MID('2_combined'!I31, 3, 100)</f>
        <v>A</v>
      </c>
      <c r="J30" t="str">
        <f ca="1">'2_combined'!F31</f>
        <v>WT</v>
      </c>
      <c r="K30" t="str">
        <f ca="1">'2_combined'!H31</f>
        <v>sense</v>
      </c>
      <c r="L30" t="str">
        <f t="shared" si="0"/>
        <v>with</v>
      </c>
      <c r="M30" t="str">
        <f ca="1">_xlfn.CONCAT("python 2_graph_processing/make_histogram_3d.py ", "-i ", libraries_4, "/",Table513[[#This Row],[dir]], " -o ", histogram_3d, "/")</f>
        <v>python 2_graph_processing/make_histogram_3d.py -i libraries_4/WT_sgA_R1_sense_30bpDown -o plots/histogram_3d/</v>
      </c>
    </row>
    <row r="31" spans="1:13" x14ac:dyDescent="0.25">
      <c r="A31" s="3">
        <v>30</v>
      </c>
      <c r="B31" t="str">
        <f ca="1">'2_combined'!J32</f>
        <v>WT_sgA_R1_branch_30bpDown</v>
      </c>
      <c r="C31" t="str">
        <f ca="1">'2_combined'!C32</f>
        <v>30bpDown</v>
      </c>
      <c r="D31" t="str">
        <f ca="1">'2_combined'!B32</f>
        <v>1DSB_R1_branch.fa</v>
      </c>
      <c r="E31">
        <f ca="1">'2_combined'!E32</f>
        <v>97</v>
      </c>
      <c r="F31" t="str">
        <f ca="1">'2_combined'!D32</f>
        <v>1DSB</v>
      </c>
      <c r="G31" t="str" cm="1">
        <f t="array" aca="1" ref="G31" ca="1">IF(Table513[[#This Row],[dsb_type]]="2DSB", "2", IF(Table513[[#This Row],[dsb_type]]="2DSBanti", "2a", IF(Table513[[#This Row],[dsb_type]]="1DSB", "1", NA)))</f>
        <v>1</v>
      </c>
      <c r="H31" t="str">
        <f ca="1">'2_combined'!G32</f>
        <v>R1</v>
      </c>
      <c r="I31" t="str">
        <f ca="1">MID('2_combined'!I32, 3, 100)</f>
        <v>A</v>
      </c>
      <c r="J31" t="str">
        <f ca="1">'2_combined'!F32</f>
        <v>WT</v>
      </c>
      <c r="K31" t="str">
        <f ca="1">'2_combined'!H32</f>
        <v>branch</v>
      </c>
      <c r="L31" t="str">
        <f t="shared" si="0"/>
        <v>with</v>
      </c>
      <c r="M31" t="str">
        <f ca="1">_xlfn.CONCAT("python 2_graph_processing/make_histogram_3d.py ", "-i ", libraries_4, "/",Table513[[#This Row],[dir]], " -o ", histogram_3d, "/")</f>
        <v>python 2_graph_processing/make_histogram_3d.py -i libraries_4/WT_sgA_R1_branch_30bpDown -o plots/histogram_3d/</v>
      </c>
    </row>
    <row r="32" spans="1:13" x14ac:dyDescent="0.25">
      <c r="A32" s="3">
        <v>31</v>
      </c>
      <c r="B32" t="str">
        <f ca="1">'2_combined'!J33</f>
        <v>WT_sgA_R1_cmv_30bpDown</v>
      </c>
      <c r="C32" t="str">
        <f ca="1">'2_combined'!C33</f>
        <v>30bpDown</v>
      </c>
      <c r="D32" t="str">
        <f ca="1">'2_combined'!B33</f>
        <v>1DSB_R1_cmv.fa</v>
      </c>
      <c r="E32">
        <f ca="1">'2_combined'!E33</f>
        <v>97</v>
      </c>
      <c r="F32" t="str">
        <f ca="1">'2_combined'!D33</f>
        <v>1DSB</v>
      </c>
      <c r="G32" t="str" cm="1">
        <f t="array" aca="1" ref="G32" ca="1">IF(Table513[[#This Row],[dsb_type]]="2DSB", "2", IF(Table513[[#This Row],[dsb_type]]="2DSBanti", "2a", IF(Table513[[#This Row],[dsb_type]]="1DSB", "1", NA)))</f>
        <v>1</v>
      </c>
      <c r="H32" t="str">
        <f ca="1">'2_combined'!G33</f>
        <v>R1</v>
      </c>
      <c r="I32" t="str">
        <f ca="1">MID('2_combined'!I33, 3, 100)</f>
        <v>A</v>
      </c>
      <c r="J32" t="str">
        <f ca="1">'2_combined'!F33</f>
        <v>WT</v>
      </c>
      <c r="K32" t="str">
        <f ca="1">'2_combined'!H33</f>
        <v>cmv</v>
      </c>
      <c r="L32" t="str">
        <f t="shared" si="0"/>
        <v>with</v>
      </c>
      <c r="M32" t="str">
        <f ca="1">_xlfn.CONCAT("python 2_graph_processing/make_histogram_3d.py ", "-i ", libraries_4, "/",Table513[[#This Row],[dir]], " -o ", histogram_3d, "/")</f>
        <v>python 2_graph_processing/make_histogram_3d.py -i libraries_4/WT_sgA_R1_cmv_30bpDown -o plots/histogram_3d/</v>
      </c>
    </row>
    <row r="33" spans="1:14" x14ac:dyDescent="0.25">
      <c r="A33" s="3">
        <v>32</v>
      </c>
      <c r="B33" t="str">
        <f ca="1">'2_combined'!J34</f>
        <v>WT_sgB_R2_sense_30bpDown</v>
      </c>
      <c r="C33" t="str">
        <f ca="1">'2_combined'!C34</f>
        <v>30bpDown</v>
      </c>
      <c r="D33" t="str">
        <f ca="1">'2_combined'!B34</f>
        <v>1DSB_R2_sense.fa</v>
      </c>
      <c r="E33">
        <f ca="1">'2_combined'!E34</f>
        <v>76</v>
      </c>
      <c r="F33" t="str">
        <f ca="1">'2_combined'!D34</f>
        <v>1DSB</v>
      </c>
      <c r="G33" t="str" cm="1">
        <f t="array" aca="1" ref="G33" ca="1">IF(Table513[[#This Row],[dsb_type]]="2DSB", "2", IF(Table513[[#This Row],[dsb_type]]="2DSBanti", "2a", IF(Table513[[#This Row],[dsb_type]]="1DSB", "1", NA)))</f>
        <v>1</v>
      </c>
      <c r="H33" t="str">
        <f ca="1">'2_combined'!G34</f>
        <v>R2</v>
      </c>
      <c r="I33" t="str">
        <f ca="1">MID('2_combined'!I34, 3, 100)</f>
        <v>B</v>
      </c>
      <c r="J33" t="str">
        <f ca="1">'2_combined'!F34</f>
        <v>WT</v>
      </c>
      <c r="K33" t="str">
        <f ca="1">'2_combined'!H34</f>
        <v>sense</v>
      </c>
      <c r="L33" t="str">
        <f t="shared" si="0"/>
        <v>with</v>
      </c>
      <c r="M33" t="str">
        <f ca="1">_xlfn.CONCAT("python 2_graph_processing/make_histogram_3d.py ", "-i ", libraries_4, "/",Table513[[#This Row],[dir]], " -o ", histogram_3d, "/")</f>
        <v>python 2_graph_processing/make_histogram_3d.py -i libraries_4/WT_sgB_R2_sense_30bpDown -o plots/histogram_3d/</v>
      </c>
    </row>
    <row r="34" spans="1:14" x14ac:dyDescent="0.25">
      <c r="A34" s="3">
        <v>33</v>
      </c>
      <c r="B34" t="str">
        <f ca="1">'2_combined'!J35</f>
        <v>WT_sgB_R2_branch_30bpDown</v>
      </c>
      <c r="C34" t="str">
        <f ca="1">'2_combined'!C35</f>
        <v>30bpDown</v>
      </c>
      <c r="D34" t="str">
        <f ca="1">'2_combined'!B35</f>
        <v>1DSB_R2_branch.fa</v>
      </c>
      <c r="E34">
        <f ca="1">'2_combined'!E35</f>
        <v>76</v>
      </c>
      <c r="F34" t="str">
        <f ca="1">'2_combined'!D35</f>
        <v>1DSB</v>
      </c>
      <c r="G34" t="str" cm="1">
        <f t="array" aca="1" ref="G34" ca="1">IF(Table513[[#This Row],[dsb_type]]="2DSB", "2", IF(Table513[[#This Row],[dsb_type]]="2DSBanti", "2a", IF(Table513[[#This Row],[dsb_type]]="1DSB", "1", NA)))</f>
        <v>1</v>
      </c>
      <c r="H34" t="str">
        <f ca="1">'2_combined'!G35</f>
        <v>R2</v>
      </c>
      <c r="I34" t="str">
        <f ca="1">MID('2_combined'!I35, 3, 100)</f>
        <v>B</v>
      </c>
      <c r="J34" t="str">
        <f ca="1">'2_combined'!F35</f>
        <v>WT</v>
      </c>
      <c r="K34" t="str">
        <f ca="1">'2_combined'!H35</f>
        <v>branch</v>
      </c>
      <c r="L34" t="str">
        <f t="shared" si="0"/>
        <v>with</v>
      </c>
      <c r="M34" t="str">
        <f ca="1">_xlfn.CONCAT("python 2_graph_processing/make_histogram_3d.py ", "-i ", libraries_4, "/",Table513[[#This Row],[dir]], " -o ", histogram_3d, "/")</f>
        <v>python 2_graph_processing/make_histogram_3d.py -i libraries_4/WT_sgB_R2_branch_30bpDown -o plots/histogram_3d/</v>
      </c>
    </row>
    <row r="35" spans="1:14" x14ac:dyDescent="0.25">
      <c r="A35" s="3">
        <v>34</v>
      </c>
      <c r="B35" t="str">
        <f ca="1">'2_combined'!J36</f>
        <v>WT_sgB_R2_cmv_30bpDown</v>
      </c>
      <c r="C35" t="str">
        <f ca="1">'2_combined'!C36</f>
        <v>30bpDown</v>
      </c>
      <c r="D35" t="str">
        <f ca="1">'2_combined'!B36</f>
        <v>1DSB_R2_cmv.fa</v>
      </c>
      <c r="E35">
        <f ca="1">'2_combined'!E36</f>
        <v>76</v>
      </c>
      <c r="F35" t="str">
        <f ca="1">'2_combined'!D36</f>
        <v>1DSB</v>
      </c>
      <c r="G35" t="str" cm="1">
        <f t="array" aca="1" ref="G35" ca="1">IF(Table513[[#This Row],[dsb_type]]="2DSB", "2", IF(Table513[[#This Row],[dsb_type]]="2DSBanti", "2a", IF(Table513[[#This Row],[dsb_type]]="1DSB", "1", NA)))</f>
        <v>1</v>
      </c>
      <c r="H35" t="str">
        <f ca="1">'2_combined'!G36</f>
        <v>R2</v>
      </c>
      <c r="I35" t="str">
        <f ca="1">MID('2_combined'!I36, 3, 100)</f>
        <v>B</v>
      </c>
      <c r="J35" t="str">
        <f ca="1">'2_combined'!F36</f>
        <v>WT</v>
      </c>
      <c r="K35" t="str">
        <f ca="1">'2_combined'!H36</f>
        <v>cmv</v>
      </c>
      <c r="L35" t="str">
        <f t="shared" si="0"/>
        <v>with</v>
      </c>
      <c r="M35" t="str">
        <f ca="1">_xlfn.CONCAT("python 2_graph_processing/make_histogram_3d.py ", "-i ", libraries_4, "/",Table513[[#This Row],[dir]], " -o ", histogram_3d, "/")</f>
        <v>python 2_graph_processing/make_histogram_3d.py -i libraries_4/WT_sgB_R2_cmv_30bpDown -o plots/histogram_3d/</v>
      </c>
    </row>
    <row r="36" spans="1:14" x14ac:dyDescent="0.25">
      <c r="A36" s="3">
        <v>35</v>
      </c>
      <c r="B36" t="str">
        <f ca="1">'2_combined'!J37</f>
        <v>KO_sgA_R1_sense_30bpDown</v>
      </c>
      <c r="C36" t="str">
        <f ca="1">'2_combined'!C37</f>
        <v>30bpDown</v>
      </c>
      <c r="D36" t="str">
        <f ca="1">'2_combined'!B37</f>
        <v>1DSB_R1_sense.fa</v>
      </c>
      <c r="E36">
        <f ca="1">'2_combined'!E37</f>
        <v>97</v>
      </c>
      <c r="F36" t="str">
        <f ca="1">'2_combined'!D37</f>
        <v>1DSB</v>
      </c>
      <c r="G36" t="str" cm="1">
        <f t="array" aca="1" ref="G36" ca="1">IF(Table513[[#This Row],[dsb_type]]="2DSB", "2", IF(Table513[[#This Row],[dsb_type]]="2DSBanti", "2a", IF(Table513[[#This Row],[dsb_type]]="1DSB", "1", NA)))</f>
        <v>1</v>
      </c>
      <c r="H36" t="str">
        <f ca="1">'2_combined'!G37</f>
        <v>R1</v>
      </c>
      <c r="I36" t="str">
        <f ca="1">MID('2_combined'!I37, 3, 100)</f>
        <v>A</v>
      </c>
      <c r="J36" t="str">
        <f ca="1">'2_combined'!F37</f>
        <v>KO</v>
      </c>
      <c r="K36" t="str">
        <f ca="1">'2_combined'!H37</f>
        <v>sense</v>
      </c>
      <c r="L36" t="str">
        <f t="shared" si="0"/>
        <v>with</v>
      </c>
      <c r="M36" t="str">
        <f ca="1">_xlfn.CONCAT("python 2_graph_processing/make_histogram_3d.py ", "-i ", libraries_4, "/",Table513[[#This Row],[dir]], " -o ", histogram_3d, "/")</f>
        <v>python 2_graph_processing/make_histogram_3d.py -i libraries_4/KO_sgA_R1_sense_30bpDown -o plots/histogram_3d/</v>
      </c>
    </row>
    <row r="37" spans="1:14" x14ac:dyDescent="0.25">
      <c r="A37" s="3">
        <v>36</v>
      </c>
      <c r="B37" t="str">
        <f ca="1">'2_combined'!J38</f>
        <v>KO_sgA_R1_branch_30bpDown</v>
      </c>
      <c r="C37" t="str">
        <f ca="1">'2_combined'!C38</f>
        <v>30bpDown</v>
      </c>
      <c r="D37" t="str">
        <f ca="1">'2_combined'!B38</f>
        <v>1DSB_R1_branch.fa</v>
      </c>
      <c r="E37">
        <f ca="1">'2_combined'!E38</f>
        <v>97</v>
      </c>
      <c r="F37" t="str">
        <f ca="1">'2_combined'!D38</f>
        <v>1DSB</v>
      </c>
      <c r="G37" t="str" cm="1">
        <f t="array" aca="1" ref="G37" ca="1">IF(Table513[[#This Row],[dsb_type]]="2DSB", "2", IF(Table513[[#This Row],[dsb_type]]="2DSBanti", "2a", IF(Table513[[#This Row],[dsb_type]]="1DSB", "1", NA)))</f>
        <v>1</v>
      </c>
      <c r="H37" t="str">
        <f ca="1">'2_combined'!G38</f>
        <v>R1</v>
      </c>
      <c r="I37" t="str">
        <f ca="1">MID('2_combined'!I38, 3, 100)</f>
        <v>A</v>
      </c>
      <c r="J37" t="str">
        <f ca="1">'2_combined'!F38</f>
        <v>KO</v>
      </c>
      <c r="K37" t="str">
        <f ca="1">'2_combined'!H38</f>
        <v>branch</v>
      </c>
      <c r="L37" t="str">
        <f t="shared" si="0"/>
        <v>with</v>
      </c>
      <c r="M37" t="str">
        <f ca="1">_xlfn.CONCAT("python 2_graph_processing/make_histogram_3d.py ", "-i ", libraries_4, "/",Table513[[#This Row],[dir]], " -o ", histogram_3d, "/")</f>
        <v>python 2_graph_processing/make_histogram_3d.py -i libraries_4/KO_sgA_R1_branch_30bpDown -o plots/histogram_3d/</v>
      </c>
    </row>
    <row r="38" spans="1:14" x14ac:dyDescent="0.25">
      <c r="A38" s="3">
        <v>37</v>
      </c>
      <c r="B38" t="str">
        <f ca="1">'2_combined'!J39</f>
        <v>KO_sgA_R1_cmv_30bpDown</v>
      </c>
      <c r="C38" t="str">
        <f ca="1">'2_combined'!C39</f>
        <v>30bpDown</v>
      </c>
      <c r="D38" t="str">
        <f ca="1">'2_combined'!B39</f>
        <v>1DSB_R1_cmv.fa</v>
      </c>
      <c r="E38">
        <f ca="1">'2_combined'!E39</f>
        <v>97</v>
      </c>
      <c r="F38" t="str">
        <f ca="1">'2_combined'!D39</f>
        <v>1DSB</v>
      </c>
      <c r="G38" t="str" cm="1">
        <f t="array" aca="1" ref="G38" ca="1">IF(Table513[[#This Row],[dsb_type]]="2DSB", "2", IF(Table513[[#This Row],[dsb_type]]="2DSBanti", "2a", IF(Table513[[#This Row],[dsb_type]]="1DSB", "1", NA)))</f>
        <v>1</v>
      </c>
      <c r="H38" t="str">
        <f ca="1">'2_combined'!G39</f>
        <v>R1</v>
      </c>
      <c r="I38" t="str">
        <f ca="1">MID('2_combined'!I39, 3, 100)</f>
        <v>A</v>
      </c>
      <c r="J38" t="str">
        <f ca="1">'2_combined'!F39</f>
        <v>KO</v>
      </c>
      <c r="K38" t="str">
        <f ca="1">'2_combined'!H39</f>
        <v>cmv</v>
      </c>
      <c r="L38" t="str">
        <f t="shared" si="0"/>
        <v>with</v>
      </c>
      <c r="M38" t="str">
        <f ca="1">_xlfn.CONCAT("python 2_graph_processing/make_histogram_3d.py ", "-i ", libraries_4, "/",Table513[[#This Row],[dir]], " -o ", histogram_3d, "/")</f>
        <v>python 2_graph_processing/make_histogram_3d.py -i libraries_4/KO_sgA_R1_cmv_30bpDown -o plots/histogram_3d/</v>
      </c>
    </row>
    <row r="39" spans="1:14" x14ac:dyDescent="0.25">
      <c r="A39" s="3">
        <v>38</v>
      </c>
      <c r="B39" t="str">
        <f ca="1">'2_combined'!J40</f>
        <v>KO_sgB_R2_sense_30bpDown</v>
      </c>
      <c r="C39" t="str">
        <f ca="1">'2_combined'!C40</f>
        <v>30bpDown</v>
      </c>
      <c r="D39" t="str">
        <f ca="1">'2_combined'!B40</f>
        <v>1DSB_R2_sense.fa</v>
      </c>
      <c r="E39">
        <f ca="1">'2_combined'!E40</f>
        <v>76</v>
      </c>
      <c r="F39" t="str">
        <f ca="1">'2_combined'!D40</f>
        <v>1DSB</v>
      </c>
      <c r="G39" t="str" cm="1">
        <f t="array" aca="1" ref="G39" ca="1">IF(Table513[[#This Row],[dsb_type]]="2DSB", "2", IF(Table513[[#This Row],[dsb_type]]="2DSBanti", "2a", IF(Table513[[#This Row],[dsb_type]]="1DSB", "1", NA)))</f>
        <v>1</v>
      </c>
      <c r="H39" t="str">
        <f ca="1">'2_combined'!G40</f>
        <v>R2</v>
      </c>
      <c r="I39" t="str">
        <f ca="1">MID('2_combined'!I40, 3, 100)</f>
        <v>B</v>
      </c>
      <c r="J39" t="str">
        <f ca="1">'2_combined'!F40</f>
        <v>KO</v>
      </c>
      <c r="K39" t="str">
        <f ca="1">'2_combined'!H40</f>
        <v>sense</v>
      </c>
      <c r="L39" t="str">
        <f t="shared" si="0"/>
        <v>with</v>
      </c>
      <c r="M39" t="str">
        <f ca="1">_xlfn.CONCAT("python 2_graph_processing/make_histogram_3d.py ", "-i ", libraries_4, "/",Table513[[#This Row],[dir]], " -o ", histogram_3d, "/")</f>
        <v>python 2_graph_processing/make_histogram_3d.py -i libraries_4/KO_sgB_R2_sense_30bpDown -o plots/histogram_3d/</v>
      </c>
    </row>
    <row r="40" spans="1:14" x14ac:dyDescent="0.25">
      <c r="A40" s="3">
        <v>39</v>
      </c>
      <c r="B40" t="str">
        <f ca="1">'2_combined'!J41</f>
        <v>KO_sgB_R2_branch_30bpDown</v>
      </c>
      <c r="C40" t="str">
        <f ca="1">'2_combined'!C41</f>
        <v>30bpDown</v>
      </c>
      <c r="D40" t="str">
        <f ca="1">'2_combined'!B41</f>
        <v>1DSB_R2_branch.fa</v>
      </c>
      <c r="E40">
        <f ca="1">'2_combined'!E41</f>
        <v>76</v>
      </c>
      <c r="F40" t="str">
        <f ca="1">'2_combined'!D41</f>
        <v>1DSB</v>
      </c>
      <c r="G40" t="str" cm="1">
        <f t="array" aca="1" ref="G40" ca="1">IF(Table513[[#This Row],[dsb_type]]="2DSB", "2", IF(Table513[[#This Row],[dsb_type]]="2DSBanti", "2a", IF(Table513[[#This Row],[dsb_type]]="1DSB", "1", NA)))</f>
        <v>1</v>
      </c>
      <c r="H40" t="str">
        <f ca="1">'2_combined'!G41</f>
        <v>R2</v>
      </c>
      <c r="I40" t="str">
        <f ca="1">MID('2_combined'!I41, 3, 100)</f>
        <v>B</v>
      </c>
      <c r="J40" t="str">
        <f ca="1">'2_combined'!F41</f>
        <v>KO</v>
      </c>
      <c r="K40" t="str">
        <f ca="1">'2_combined'!H41</f>
        <v>branch</v>
      </c>
      <c r="L40" t="str">
        <f t="shared" si="0"/>
        <v>with</v>
      </c>
      <c r="M40" t="str">
        <f ca="1">_xlfn.CONCAT("python 2_graph_processing/make_histogram_3d.py ", "-i ", libraries_4, "/",Table513[[#This Row],[dir]], " -o ", histogram_3d, "/")</f>
        <v>python 2_graph_processing/make_histogram_3d.py -i libraries_4/KO_sgB_R2_branch_30bpDown -o plots/histogram_3d/</v>
      </c>
    </row>
    <row r="41" spans="1:14" x14ac:dyDescent="0.25">
      <c r="A41" s="3">
        <v>40</v>
      </c>
      <c r="B41" t="str">
        <f ca="1">'2_combined'!J42</f>
        <v>KO_sgB_R2_cmv_30bpDown</v>
      </c>
      <c r="C41" t="str">
        <f ca="1">'2_combined'!C42</f>
        <v>30bpDown</v>
      </c>
      <c r="D41" t="str">
        <f ca="1">'2_combined'!B42</f>
        <v>1DSB_R2_cmv.fa</v>
      </c>
      <c r="E41">
        <f ca="1">'2_combined'!E42</f>
        <v>76</v>
      </c>
      <c r="F41" t="str">
        <f ca="1">'2_combined'!D42</f>
        <v>1DSB</v>
      </c>
      <c r="G41" t="str" cm="1">
        <f t="array" aca="1" ref="G41" ca="1">IF(Table513[[#This Row],[dsb_type]]="2DSB", "2", IF(Table513[[#This Row],[dsb_type]]="2DSBanti", "2a", IF(Table513[[#This Row],[dsb_type]]="1DSB", "1", NA)))</f>
        <v>1</v>
      </c>
      <c r="H41" t="str">
        <f ca="1">'2_combined'!G42</f>
        <v>R2</v>
      </c>
      <c r="I41" t="str">
        <f ca="1">MID('2_combined'!I42, 3, 100)</f>
        <v>B</v>
      </c>
      <c r="J41" t="str">
        <f ca="1">'2_combined'!F42</f>
        <v>KO</v>
      </c>
      <c r="K41" t="str">
        <f ca="1">'2_combined'!H42</f>
        <v>cmv</v>
      </c>
      <c r="L41" t="str">
        <f t="shared" si="0"/>
        <v>with</v>
      </c>
      <c r="M41" t="str">
        <f ca="1">_xlfn.CONCAT("python 2_graph_processing/make_histogram_3d.py ", "-i ", libraries_4, "/",Table513[[#This Row],[dir]], " -o ", histogram_3d, "/")</f>
        <v>python 2_graph_processing/make_histogram_3d.py -i libraries_4/KO_sgB_R2_cmv_30bpDown -o plots/histogram_3d/</v>
      </c>
    </row>
    <row r="43" spans="1:14" x14ac:dyDescent="0.25">
      <c r="A43" t="s">
        <v>116</v>
      </c>
      <c r="B43" t="s">
        <v>90</v>
      </c>
      <c r="C43" t="s">
        <v>139</v>
      </c>
      <c r="D43" t="s">
        <v>89</v>
      </c>
      <c r="E43" t="s">
        <v>104</v>
      </c>
      <c r="F43" t="s">
        <v>105</v>
      </c>
      <c r="G43" t="s">
        <v>148</v>
      </c>
      <c r="H43" t="s">
        <v>84</v>
      </c>
      <c r="I43" t="s">
        <v>106</v>
      </c>
      <c r="J43" t="s">
        <v>107</v>
      </c>
      <c r="K43" t="s">
        <v>83</v>
      </c>
      <c r="L43" t="s">
        <v>109</v>
      </c>
      <c r="M43" t="s">
        <v>111</v>
      </c>
      <c r="N43" t="s">
        <v>112</v>
      </c>
    </row>
    <row r="44" spans="1:14" x14ac:dyDescent="0.25">
      <c r="A44">
        <v>1</v>
      </c>
      <c r="B44" t="str">
        <f>'2_combined'!J45</f>
        <v>WT_sgA_R1_sense_nodsb</v>
      </c>
      <c r="C44" t="str">
        <f>SUBSTITUTE('2_combined'!C45, "dsb", "DSB")</f>
        <v>noDSB</v>
      </c>
      <c r="D44" t="str">
        <f>'2_combined'!B45</f>
        <v>1DSB_R1_sense.fa</v>
      </c>
      <c r="E44">
        <f>'2_combined'!E45</f>
        <v>67</v>
      </c>
      <c r="F44" t="str">
        <f>'2_combined'!D45</f>
        <v>1DSB</v>
      </c>
      <c r="G44" t="str" cm="1">
        <f t="array" ref="G44">IF(Table1014[[#This Row],[dsb_type]]="2DSB", "2", IF(Table1014[[#This Row],[dsb_type]]="2DSBanti", "2a", IF(Table1014[[#This Row],[dsb_type]]="1DSB", "1", NA)))</f>
        <v>1</v>
      </c>
      <c r="H44" t="str">
        <f>'2_combined'!G45</f>
        <v>R1</v>
      </c>
      <c r="I44" t="str">
        <f>MID('2_combined'!I45, 3, 100)</f>
        <v>A</v>
      </c>
      <c r="J44" t="str">
        <f>'2_combined'!F45</f>
        <v>WT</v>
      </c>
      <c r="K44" t="str">
        <f>'2_combined'!H45</f>
        <v>sense</v>
      </c>
      <c r="L44" t="str">
        <f t="shared" ref="L44:L55" si="1">"with"</f>
        <v>with</v>
      </c>
      <c r="M44" t="str">
        <f>_xlfn.CONCAT("python 2_graph_processing/make_histogram_3d.py ", "-i ", libraries_4, "/",Table1014[[#This Row],[dir]], " -o ", histogram_3d, "/")</f>
        <v>python 2_graph_processing/make_histogram_3d.py -i libraries_4/WT_sgA_R1_sense_nodsb -o plots/histogram_3d/</v>
      </c>
      <c r="N44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libraries_4/WT_sgA_R1_sense_nodsb</v>
      </c>
    </row>
    <row r="45" spans="1:14" x14ac:dyDescent="0.25">
      <c r="A45">
        <v>2</v>
      </c>
      <c r="B45" t="str">
        <f>'2_combined'!J46</f>
        <v>WT_sgA_R1_branch_nodsb</v>
      </c>
      <c r="C45" t="str">
        <f>SUBSTITUTE('2_combined'!C46, "dsb", "DSB")</f>
        <v>noDSB</v>
      </c>
      <c r="D45" t="str">
        <f>'2_combined'!B46</f>
        <v>1DSB_R1_branch.fa</v>
      </c>
      <c r="E45">
        <f>'2_combined'!E46</f>
        <v>67</v>
      </c>
      <c r="F45" t="str">
        <f>'2_combined'!D46</f>
        <v>1DSB</v>
      </c>
      <c r="G45" t="str" cm="1">
        <f t="array" ref="G45">IF(Table1014[[#This Row],[dsb_type]]="2DSB", "2", IF(Table1014[[#This Row],[dsb_type]]="2DSBanti", "2a", IF(Table1014[[#This Row],[dsb_type]]="1DSB", "1", NA)))</f>
        <v>1</v>
      </c>
      <c r="H45" t="str">
        <f>'2_combined'!G46</f>
        <v>R1</v>
      </c>
      <c r="I45" t="str">
        <f>MID('2_combined'!I46, 3, 100)</f>
        <v>A</v>
      </c>
      <c r="J45" t="str">
        <f>'2_combined'!F46</f>
        <v>WT</v>
      </c>
      <c r="K45" t="str">
        <f>'2_combined'!H46</f>
        <v>branch</v>
      </c>
      <c r="L45" t="str">
        <f t="shared" si="1"/>
        <v>with</v>
      </c>
      <c r="M45" t="str">
        <f>_xlfn.CONCAT("python 2_graph_processing/make_histogram_3d.py ", "-i ", libraries_4, "/",Table1014[[#This Row],[dir]], " -o ", histogram_3d, "/")</f>
        <v>python 2_graph_processing/make_histogram_3d.py -i libraries_4/WT_sgA_R1_branch_nodsb -o plots/histogram_3d/</v>
      </c>
      <c r="N45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libraries_4/WT_sgA_R1_branch_nodsb</v>
      </c>
    </row>
    <row r="46" spans="1:14" x14ac:dyDescent="0.25">
      <c r="A46">
        <v>3</v>
      </c>
      <c r="B46" t="str">
        <f>'2_combined'!J47</f>
        <v>WT_sgA_R1_cmv_nodsb</v>
      </c>
      <c r="C46" t="str">
        <f>SUBSTITUTE('2_combined'!C47, "dsb", "DSB")</f>
        <v>noDSB</v>
      </c>
      <c r="D46" t="str">
        <f>'2_combined'!B47</f>
        <v>1DSB_R1_cmv.fa</v>
      </c>
      <c r="E46">
        <f>'2_combined'!E47</f>
        <v>67</v>
      </c>
      <c r="F46" t="str">
        <f>'2_combined'!D47</f>
        <v>1DSB</v>
      </c>
      <c r="G46" t="str" cm="1">
        <f t="array" ref="G46">IF(Table1014[[#This Row],[dsb_type]]="2DSB", "2", IF(Table1014[[#This Row],[dsb_type]]="2DSBanti", "2a", IF(Table1014[[#This Row],[dsb_type]]="1DSB", "1", NA)))</f>
        <v>1</v>
      </c>
      <c r="H46" t="str">
        <f>'2_combined'!G47</f>
        <v>R1</v>
      </c>
      <c r="I46" t="str">
        <f>MID('2_combined'!I47, 3, 100)</f>
        <v>A</v>
      </c>
      <c r="J46" t="str">
        <f>'2_combined'!F47</f>
        <v>WT</v>
      </c>
      <c r="K46" t="str">
        <f>'2_combined'!H47</f>
        <v>cmv</v>
      </c>
      <c r="L46" t="str">
        <f t="shared" si="1"/>
        <v>with</v>
      </c>
      <c r="M46" t="str">
        <f>_xlfn.CONCAT("python 2_graph_processing/make_histogram_3d.py ", "-i ", libraries_4, "/",Table1014[[#This Row],[dir]], " -o ", histogram_3d, "/")</f>
        <v>python 2_graph_processing/make_histogram_3d.py -i libraries_4/WT_sgA_R1_cmv_nodsb -o plots/histogram_3d/</v>
      </c>
      <c r="N46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libraries_4/WT_sgA_R1_cmv_nodsb</v>
      </c>
    </row>
    <row r="47" spans="1:14" x14ac:dyDescent="0.25">
      <c r="A47">
        <v>4</v>
      </c>
      <c r="B47" t="str">
        <f>'2_combined'!J48</f>
        <v>KO_sgA_R1_sense_nodsb</v>
      </c>
      <c r="C47" t="str">
        <f>SUBSTITUTE('2_combined'!C48, "dsb", "DSB")</f>
        <v>noDSB</v>
      </c>
      <c r="D47" t="str">
        <f>'2_combined'!B48</f>
        <v>1DSB_R1_sense.fa</v>
      </c>
      <c r="E47">
        <f>'2_combined'!E48</f>
        <v>67</v>
      </c>
      <c r="F47" t="str">
        <f>'2_combined'!D48</f>
        <v>1DSB</v>
      </c>
      <c r="G47" t="str" cm="1">
        <f t="array" ref="G47">IF(Table1014[[#This Row],[dsb_type]]="2DSB", "2", IF(Table1014[[#This Row],[dsb_type]]="2DSBanti", "2a", IF(Table1014[[#This Row],[dsb_type]]="1DSB", "1", NA)))</f>
        <v>1</v>
      </c>
      <c r="H47" t="str">
        <f>'2_combined'!G48</f>
        <v>R1</v>
      </c>
      <c r="I47" t="str">
        <f>MID('2_combined'!I48, 3, 100)</f>
        <v>A</v>
      </c>
      <c r="J47" t="str">
        <f>'2_combined'!F48</f>
        <v>KO</v>
      </c>
      <c r="K47" t="str">
        <f>'2_combined'!H48</f>
        <v>sense</v>
      </c>
      <c r="L47" t="str">
        <f t="shared" si="1"/>
        <v>with</v>
      </c>
      <c r="M47" t="str">
        <f>_xlfn.CONCAT("python 2_graph_processing/make_histogram_3d.py ", "-i ", libraries_4, "/",Table1014[[#This Row],[dir]], " -o ", histogram_3d, "/")</f>
        <v>python 2_graph_processing/make_histogram_3d.py -i libraries_4/KO_sgA_R1_sense_nodsb -o plots/histogram_3d/</v>
      </c>
      <c r="N47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libraries_4/KO_sgA_R1_sense_nodsb</v>
      </c>
    </row>
    <row r="48" spans="1:14" x14ac:dyDescent="0.25">
      <c r="A48">
        <v>5</v>
      </c>
      <c r="B48" t="str">
        <f>'2_combined'!J49</f>
        <v>KO_sgA_R1_branch_nodsb</v>
      </c>
      <c r="C48" t="str">
        <f>SUBSTITUTE('2_combined'!C49, "dsb", "DSB")</f>
        <v>noDSB</v>
      </c>
      <c r="D48" t="str">
        <f>'2_combined'!B49</f>
        <v>1DSB_R1_branch.fa</v>
      </c>
      <c r="E48">
        <f>'2_combined'!E49</f>
        <v>67</v>
      </c>
      <c r="F48" t="str">
        <f>'2_combined'!D49</f>
        <v>1DSB</v>
      </c>
      <c r="G48" t="str" cm="1">
        <f t="array" ref="G48">IF(Table1014[[#This Row],[dsb_type]]="2DSB", "2", IF(Table1014[[#This Row],[dsb_type]]="2DSBanti", "2a", IF(Table1014[[#This Row],[dsb_type]]="1DSB", "1", NA)))</f>
        <v>1</v>
      </c>
      <c r="H48" t="str">
        <f>'2_combined'!G49</f>
        <v>R1</v>
      </c>
      <c r="I48" t="str">
        <f>MID('2_combined'!I49, 3, 100)</f>
        <v>A</v>
      </c>
      <c r="J48" t="str">
        <f>'2_combined'!F49</f>
        <v>KO</v>
      </c>
      <c r="K48" t="str">
        <f>'2_combined'!H49</f>
        <v>branch</v>
      </c>
      <c r="L48" t="str">
        <f t="shared" si="1"/>
        <v>with</v>
      </c>
      <c r="M48" t="str">
        <f>_xlfn.CONCAT("python 2_graph_processing/make_histogram_3d.py ", "-i ", libraries_4, "/",Table1014[[#This Row],[dir]], " -o ", histogram_3d, "/")</f>
        <v>python 2_graph_processing/make_histogram_3d.py -i libraries_4/KO_sgA_R1_branch_nodsb -o plots/histogram_3d/</v>
      </c>
      <c r="N48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libraries_4/KO_sgA_R1_branch_nodsb</v>
      </c>
    </row>
    <row r="49" spans="1:14" x14ac:dyDescent="0.25">
      <c r="A49">
        <v>6</v>
      </c>
      <c r="B49" t="str">
        <f>'2_combined'!J50</f>
        <v>KO_sgA_R1_cmv_nodsb</v>
      </c>
      <c r="C49" t="str">
        <f>SUBSTITUTE('2_combined'!C50, "dsb", "DSB")</f>
        <v>noDSB</v>
      </c>
      <c r="D49" t="str">
        <f>'2_combined'!B50</f>
        <v>1DSB_R1_cmv.fa</v>
      </c>
      <c r="E49">
        <f>'2_combined'!E50</f>
        <v>67</v>
      </c>
      <c r="F49" t="str">
        <f>'2_combined'!D50</f>
        <v>1DSB</v>
      </c>
      <c r="G49" t="str" cm="1">
        <f t="array" ref="G49">IF(Table1014[[#This Row],[dsb_type]]="2DSB", "2", IF(Table1014[[#This Row],[dsb_type]]="2DSBanti", "2a", IF(Table1014[[#This Row],[dsb_type]]="1DSB", "1", NA)))</f>
        <v>1</v>
      </c>
      <c r="H49" t="str">
        <f>'2_combined'!G50</f>
        <v>R1</v>
      </c>
      <c r="I49" t="str">
        <f>MID('2_combined'!I50, 3, 100)</f>
        <v>A</v>
      </c>
      <c r="J49" t="str">
        <f>'2_combined'!F50</f>
        <v>KO</v>
      </c>
      <c r="K49" t="str">
        <f>'2_combined'!H50</f>
        <v>cmv</v>
      </c>
      <c r="L49" t="str">
        <f t="shared" si="1"/>
        <v>with</v>
      </c>
      <c r="M49" t="str">
        <f>_xlfn.CONCAT("python 2_graph_processing/make_histogram_3d.py ", "-i ", libraries_4, "/",Table1014[[#This Row],[dir]], " -o ", histogram_3d, "/")</f>
        <v>python 2_graph_processing/make_histogram_3d.py -i libraries_4/KO_sgA_R1_cmv_nodsb -o plots/histogram_3d/</v>
      </c>
      <c r="N49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libraries_4/KO_sgA_R1_cmv_nodsb</v>
      </c>
    </row>
    <row r="50" spans="1:14" x14ac:dyDescent="0.25">
      <c r="A50">
        <v>7</v>
      </c>
      <c r="B50" t="str">
        <f>'2_combined'!J51</f>
        <v>WT_sgB_R2_sense_nodsb</v>
      </c>
      <c r="C50" t="str">
        <f>SUBSTITUTE('2_combined'!C51, "dsb", "DSB")</f>
        <v>noDSB</v>
      </c>
      <c r="D50" t="str">
        <f>'2_combined'!B51</f>
        <v>1DSB_R2_sense.fa</v>
      </c>
      <c r="E50">
        <f>'2_combined'!E51</f>
        <v>46</v>
      </c>
      <c r="F50" t="str">
        <f>'2_combined'!D51</f>
        <v>1DSB</v>
      </c>
      <c r="G50" t="str" cm="1">
        <f t="array" ref="G50">IF(Table1014[[#This Row],[dsb_type]]="2DSB", "2", IF(Table1014[[#This Row],[dsb_type]]="2DSBanti", "2a", IF(Table1014[[#This Row],[dsb_type]]="1DSB", "1", NA)))</f>
        <v>1</v>
      </c>
      <c r="H50" t="str">
        <f>'2_combined'!G51</f>
        <v>R2</v>
      </c>
      <c r="I50" t="str">
        <f>MID('2_combined'!I51, 3, 100)</f>
        <v>B</v>
      </c>
      <c r="J50" t="str">
        <f>'2_combined'!F51</f>
        <v>WT</v>
      </c>
      <c r="K50" t="str">
        <f>'2_combined'!H51</f>
        <v>sense</v>
      </c>
      <c r="L50" t="str">
        <f t="shared" si="1"/>
        <v>with</v>
      </c>
      <c r="M50" t="str">
        <f>_xlfn.CONCAT("python 2_graph_processing/make_histogram_3d.py ", "-i ", libraries_4, "/",Table1014[[#This Row],[dir]], " -o ", histogram_3d, "/")</f>
        <v>python 2_graph_processing/make_histogram_3d.py -i libraries_4/WT_sgB_R2_sense_nodsb -o plots/histogram_3d/</v>
      </c>
      <c r="N50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libraries_4/WT_sgB_R2_sense_nodsb</v>
      </c>
    </row>
    <row r="51" spans="1:14" x14ac:dyDescent="0.25">
      <c r="A51">
        <v>8</v>
      </c>
      <c r="B51" t="str">
        <f>'2_combined'!J52</f>
        <v>WT_sgB_R2_branch_nodsb</v>
      </c>
      <c r="C51" t="str">
        <f>SUBSTITUTE('2_combined'!C52, "dsb", "DSB")</f>
        <v>noDSB</v>
      </c>
      <c r="D51" t="str">
        <f>'2_combined'!B52</f>
        <v>1DSB_R2_branch.fa</v>
      </c>
      <c r="E51">
        <f>'2_combined'!E52</f>
        <v>46</v>
      </c>
      <c r="F51" t="str">
        <f>'2_combined'!D52</f>
        <v>1DSB</v>
      </c>
      <c r="G51" t="str" cm="1">
        <f t="array" ref="G51">IF(Table1014[[#This Row],[dsb_type]]="2DSB", "2", IF(Table1014[[#This Row],[dsb_type]]="2DSBanti", "2a", IF(Table1014[[#This Row],[dsb_type]]="1DSB", "1", NA)))</f>
        <v>1</v>
      </c>
      <c r="H51" t="str">
        <f>'2_combined'!G52</f>
        <v>R2</v>
      </c>
      <c r="I51" t="str">
        <f>MID('2_combined'!I52, 3, 100)</f>
        <v>B</v>
      </c>
      <c r="J51" t="str">
        <f>'2_combined'!F52</f>
        <v>WT</v>
      </c>
      <c r="K51" t="str">
        <f>'2_combined'!H52</f>
        <v>branch</v>
      </c>
      <c r="L51" t="str">
        <f t="shared" si="1"/>
        <v>with</v>
      </c>
      <c r="M51" t="str">
        <f>_xlfn.CONCAT("python 2_graph_processing/make_histogram_3d.py ", "-i ", libraries_4, "/",Table1014[[#This Row],[dir]], " -o ", histogram_3d, "/")</f>
        <v>python 2_graph_processing/make_histogram_3d.py -i libraries_4/WT_sgB_R2_branch_nodsb -o plots/histogram_3d/</v>
      </c>
      <c r="N51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libraries_4/WT_sgB_R2_branch_nodsb</v>
      </c>
    </row>
    <row r="52" spans="1:14" x14ac:dyDescent="0.25">
      <c r="A52">
        <v>9</v>
      </c>
      <c r="B52" t="str">
        <f>'2_combined'!J53</f>
        <v>WT_sgB_R2_cmv_nodsb</v>
      </c>
      <c r="C52" t="str">
        <f>SUBSTITUTE('2_combined'!C53, "dsb", "DSB")</f>
        <v>noDSB</v>
      </c>
      <c r="D52" t="str">
        <f>'2_combined'!B53</f>
        <v>1DSB_R2_cmv.fa</v>
      </c>
      <c r="E52">
        <f>'2_combined'!E53</f>
        <v>46</v>
      </c>
      <c r="F52" t="str">
        <f>'2_combined'!D53</f>
        <v>1DSB</v>
      </c>
      <c r="G52" t="str" cm="1">
        <f t="array" ref="G52">IF(Table1014[[#This Row],[dsb_type]]="2DSB", "2", IF(Table1014[[#This Row],[dsb_type]]="2DSBanti", "2a", IF(Table1014[[#This Row],[dsb_type]]="1DSB", "1", NA)))</f>
        <v>1</v>
      </c>
      <c r="H52" t="str">
        <f>'2_combined'!G53</f>
        <v>R2</v>
      </c>
      <c r="I52" t="str">
        <f>MID('2_combined'!I53, 3, 100)</f>
        <v>B</v>
      </c>
      <c r="J52" t="str">
        <f>'2_combined'!F53</f>
        <v>WT</v>
      </c>
      <c r="K52" t="str">
        <f>'2_combined'!H53</f>
        <v>cmv</v>
      </c>
      <c r="L52" t="str">
        <f t="shared" si="1"/>
        <v>with</v>
      </c>
      <c r="M52" t="str">
        <f>_xlfn.CONCAT("python 2_graph_processing/make_histogram_3d.py ", "-i ", libraries_4, "/",Table1014[[#This Row],[dir]], " -o ", histogram_3d, "/")</f>
        <v>python 2_graph_processing/make_histogram_3d.py -i libraries_4/WT_sgB_R2_cmv_nodsb -o plots/histogram_3d/</v>
      </c>
      <c r="N52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libraries_4/WT_sgB_R2_cmv_nodsb</v>
      </c>
    </row>
    <row r="53" spans="1:14" x14ac:dyDescent="0.25">
      <c r="A53">
        <v>10</v>
      </c>
      <c r="B53" t="str">
        <f>'2_combined'!J54</f>
        <v>KO_sgB_R2_sense_nodsb</v>
      </c>
      <c r="C53" t="str">
        <f>SUBSTITUTE('2_combined'!C54, "dsb", "DSB")</f>
        <v>noDSB</v>
      </c>
      <c r="D53" t="str">
        <f>'2_combined'!B54</f>
        <v>1DSB_R2_sense.fa</v>
      </c>
      <c r="E53">
        <f>'2_combined'!E54</f>
        <v>46</v>
      </c>
      <c r="F53" t="str">
        <f>'2_combined'!D54</f>
        <v>1DSB</v>
      </c>
      <c r="G53" t="str" cm="1">
        <f t="array" ref="G53">IF(Table1014[[#This Row],[dsb_type]]="2DSB", "2", IF(Table1014[[#This Row],[dsb_type]]="2DSBanti", "2a", IF(Table1014[[#This Row],[dsb_type]]="1DSB", "1", NA)))</f>
        <v>1</v>
      </c>
      <c r="H53" t="str">
        <f>'2_combined'!G54</f>
        <v>R2</v>
      </c>
      <c r="I53" t="str">
        <f>MID('2_combined'!I54, 3, 100)</f>
        <v>B</v>
      </c>
      <c r="J53" t="str">
        <f>'2_combined'!F54</f>
        <v>KO</v>
      </c>
      <c r="K53" t="str">
        <f>'2_combined'!H54</f>
        <v>sense</v>
      </c>
      <c r="L53" t="str">
        <f t="shared" si="1"/>
        <v>with</v>
      </c>
      <c r="M53" t="str">
        <f>_xlfn.CONCAT("python 2_graph_processing/make_histogram_3d.py ", "-i ", libraries_4, "/",Table1014[[#This Row],[dir]], " -o ", histogram_3d, "/")</f>
        <v>python 2_graph_processing/make_histogram_3d.py -i libraries_4/KO_sgB_R2_sense_nodsb -o plots/histogram_3d/</v>
      </c>
      <c r="N53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libraries_4/KO_sgB_R2_sense_nodsb</v>
      </c>
    </row>
    <row r="54" spans="1:14" x14ac:dyDescent="0.25">
      <c r="A54">
        <v>11</v>
      </c>
      <c r="B54" t="str">
        <f>'2_combined'!J55</f>
        <v>KO_sgB_R2_branch_nodsb</v>
      </c>
      <c r="C54" t="str">
        <f>SUBSTITUTE('2_combined'!C55, "dsb", "DSB")</f>
        <v>noDSB</v>
      </c>
      <c r="D54" t="str">
        <f>'2_combined'!B55</f>
        <v>1DSB_R2_branch.fa</v>
      </c>
      <c r="E54">
        <f>'2_combined'!E55</f>
        <v>46</v>
      </c>
      <c r="F54" t="str">
        <f>'2_combined'!D55</f>
        <v>1DSB</v>
      </c>
      <c r="G54" t="str" cm="1">
        <f t="array" ref="G54">IF(Table1014[[#This Row],[dsb_type]]="2DSB", "2", IF(Table1014[[#This Row],[dsb_type]]="2DSBanti", "2a", IF(Table1014[[#This Row],[dsb_type]]="1DSB", "1", NA)))</f>
        <v>1</v>
      </c>
      <c r="H54" t="str">
        <f>'2_combined'!G55</f>
        <v>R2</v>
      </c>
      <c r="I54" t="str">
        <f>MID('2_combined'!I55, 3, 100)</f>
        <v>B</v>
      </c>
      <c r="J54" t="str">
        <f>'2_combined'!F55</f>
        <v>KO</v>
      </c>
      <c r="K54" t="str">
        <f>'2_combined'!H55</f>
        <v>branch</v>
      </c>
      <c r="L54" t="str">
        <f t="shared" si="1"/>
        <v>with</v>
      </c>
      <c r="M54" t="str">
        <f>_xlfn.CONCAT("python 2_graph_processing/make_histogram_3d.py ", "-i ", libraries_4, "/",Table1014[[#This Row],[dir]], " -o ", histogram_3d, "/")</f>
        <v>python 2_graph_processing/make_histogram_3d.py -i libraries_4/KO_sgB_R2_branch_nodsb -o plots/histogram_3d/</v>
      </c>
      <c r="N54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libraries_4/KO_sgB_R2_branch_nodsb</v>
      </c>
    </row>
    <row r="55" spans="1:14" x14ac:dyDescent="0.25">
      <c r="A55">
        <v>12</v>
      </c>
      <c r="B55" t="str">
        <f>'2_combined'!J56</f>
        <v>KO_sgB_R2_cmv_nodsb</v>
      </c>
      <c r="C55" t="str">
        <f>SUBSTITUTE('2_combined'!C56, "dsb", "DSB")</f>
        <v>noDSB</v>
      </c>
      <c r="D55" t="str">
        <f>'2_combined'!B56</f>
        <v>1DSB_R2_cmv.fa</v>
      </c>
      <c r="E55">
        <f>'2_combined'!E56</f>
        <v>46</v>
      </c>
      <c r="F55" t="str">
        <f>'2_combined'!D56</f>
        <v>1DSB</v>
      </c>
      <c r="G55" t="str" cm="1">
        <f t="array" ref="G55">IF(Table1014[[#This Row],[dsb_type]]="2DSB", "2", IF(Table1014[[#This Row],[dsb_type]]="2DSBanti", "2a", IF(Table1014[[#This Row],[dsb_type]]="1DSB", "1", NA)))</f>
        <v>1</v>
      </c>
      <c r="H55" t="str">
        <f>'2_combined'!G56</f>
        <v>R2</v>
      </c>
      <c r="I55" t="str">
        <f>MID('2_combined'!I56, 3, 100)</f>
        <v>B</v>
      </c>
      <c r="J55" t="str">
        <f>'2_combined'!F56</f>
        <v>KO</v>
      </c>
      <c r="K55" t="str">
        <f>'2_combined'!H56</f>
        <v>cmv</v>
      </c>
      <c r="L55" t="str">
        <f t="shared" si="1"/>
        <v>with</v>
      </c>
      <c r="M55" t="str">
        <f>_xlfn.CONCAT("python 2_graph_processing/make_histogram_3d.py ", "-i ", libraries_4, "/",Table1014[[#This Row],[dir]], " -o ", histogram_3d, "/")</f>
        <v>python 2_graph_processing/make_histogram_3d.py -i libraries_4/KO_sgB_R2_cmv_nodsb -o plots/histogram_3d/</v>
      </c>
      <c r="N55" t="str">
        <f>_xlfn.CONCAT("python 2_graph_processing/make_graph_data.py", " --subst_type ", Table1014[[#This Row],[subst_type]], " -dir ", globals!$A$4, "/", Table1014[[#This Row],[dir]])</f>
        <v>python 2_graph_processing/make_graph_data.py --subst_type with -dir libraries_4/KO_sgB_R2_cmv_nodsb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globals</vt:lpstr>
      <vt:lpstr>1_repeats</vt:lpstr>
      <vt:lpstr>1_total_reads</vt:lpstr>
      <vt:lpstr>2_combined</vt:lpstr>
      <vt:lpstr>3_graph</vt:lpstr>
      <vt:lpstr>4_graph_combined</vt:lpstr>
      <vt:lpstr>5_histogram_3d</vt:lpstr>
      <vt:lpstr>dsb</vt:lpstr>
      <vt:lpstr>histogram_3d</vt:lpstr>
      <vt:lpstr>libraries_1</vt:lpstr>
      <vt:lpstr>libraries_2</vt:lpstr>
      <vt:lpstr>libraries_3</vt:lpstr>
      <vt:lpstr>libraries_4</vt:lpstr>
      <vt:lpstr>libraries_5</vt:lpstr>
      <vt:lpstr>subst_type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2022-06-10T10:53:28Z</dcterms:modified>
</cp:coreProperties>
</file>