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analyze_nhej\"/>
    </mc:Choice>
  </mc:AlternateContent>
  <xr:revisionPtr revIDLastSave="0" documentId="13_ncr:1_{41892E74-79E0-4C6E-AD90-EE2CA8DD30C8}" xr6:coauthVersionLast="47" xr6:coauthVersionMax="47" xr10:uidLastSave="{00000000-0000-0000-0000-000000000000}"/>
  <bookViews>
    <workbookView xWindow="-120" yWindow="-120" windowWidth="24240" windowHeight="13020" firstSheet="2" activeTab="3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</sheets>
  <definedNames>
    <definedName name="graphs">globals!$A$9</definedName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1dsb_offset">'6_common_layout'!$A$6</definedName>
    <definedName name="var_6_anti_offset">'6_common_layout'!$A$11</definedName>
    <definedName name="var_6_layout">'6_common_layout'!$B$1</definedName>
    <definedName name="var_7_common_layout">'7_plot_graph'!$B$1</definedName>
    <definedName name="var_7_common_layout_combined">#REF!</definedName>
    <definedName name="var_7_ext">'7_plot_graph'!$D$1</definedName>
    <definedName name="var_7_ext_combined">#REF!</definedName>
    <definedName name="var_7_height">'7_plot_graph'!$J$1</definedName>
    <definedName name="var_7_layout">'7_plot_graph'!$F$1</definedName>
    <definedName name="var_7_layout_combined">#REF!</definedName>
    <definedName name="var_7_width">'7_plot_graph'!$H$1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6" i="1" l="1"/>
  <c r="F1" i="13"/>
  <c r="Q4" i="13" s="1"/>
  <c r="F13" i="14"/>
  <c r="G9" i="14"/>
  <c r="G8" i="14"/>
  <c r="G4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G46" i="7"/>
  <c r="G47" i="7"/>
  <c r="H46" i="4" s="1"/>
  <c r="H46" i="11" s="1"/>
  <c r="G48" i="7"/>
  <c r="G49" i="7"/>
  <c r="G50" i="7"/>
  <c r="G51" i="7"/>
  <c r="H50" i="4" s="1"/>
  <c r="H50" i="11" s="1"/>
  <c r="G52" i="7"/>
  <c r="H51" i="4" s="1"/>
  <c r="H51" i="11" s="1"/>
  <c r="G53" i="7"/>
  <c r="H52" i="4" s="1"/>
  <c r="H52" i="11" s="1"/>
  <c r="G54" i="7"/>
  <c r="H53" i="4" s="1"/>
  <c r="H53" i="11" s="1"/>
  <c r="G55" i="7"/>
  <c r="H54" i="4" s="1"/>
  <c r="H54" i="11" s="1"/>
  <c r="G56" i="7"/>
  <c r="H55" i="4" s="1"/>
  <c r="H55" i="11" s="1"/>
  <c r="F45" i="7"/>
  <c r="F46" i="7"/>
  <c r="F47" i="7"/>
  <c r="J47" i="7" s="1"/>
  <c r="F48" i="7"/>
  <c r="F49" i="7"/>
  <c r="F50" i="7"/>
  <c r="F51" i="7"/>
  <c r="F52" i="7"/>
  <c r="F53" i="7"/>
  <c r="F54" i="7"/>
  <c r="F55" i="7"/>
  <c r="J55" i="7" s="1"/>
  <c r="F56" i="7"/>
  <c r="E45" i="7"/>
  <c r="E46" i="7"/>
  <c r="E47" i="7"/>
  <c r="E48" i="7"/>
  <c r="E49" i="7"/>
  <c r="E50" i="7"/>
  <c r="E51" i="7"/>
  <c r="E52" i="7"/>
  <c r="E53" i="7"/>
  <c r="E54" i="7"/>
  <c r="E55" i="7"/>
  <c r="E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6" i="7"/>
  <c r="C45" i="4" s="1"/>
  <c r="C45" i="11" s="1"/>
  <c r="C47" i="7"/>
  <c r="C46" i="4" s="1"/>
  <c r="C46" i="11" s="1"/>
  <c r="C48" i="7"/>
  <c r="C47" i="4" s="1"/>
  <c r="C49" i="7"/>
  <c r="C48" i="4" s="1"/>
  <c r="C48" i="11" s="1"/>
  <c r="C50" i="7"/>
  <c r="C51" i="7"/>
  <c r="C50" i="4" s="1"/>
  <c r="C52" i="7"/>
  <c r="C51" i="4" s="1"/>
  <c r="C51" i="11" s="1"/>
  <c r="C53" i="7"/>
  <c r="C52" i="4" s="1"/>
  <c r="C52" i="11" s="1"/>
  <c r="C54" i="7"/>
  <c r="C53" i="4" s="1"/>
  <c r="C55" i="7"/>
  <c r="C54" i="4" s="1"/>
  <c r="C54" i="11" s="1"/>
  <c r="C56" i="7"/>
  <c r="C55" i="4" s="1"/>
  <c r="C55" i="11" s="1"/>
  <c r="I2" i="7"/>
  <c r="I3" i="7"/>
  <c r="I3" i="4" s="1"/>
  <c r="I3" i="11" s="1"/>
  <c r="I4" i="7"/>
  <c r="I4" i="4" s="1"/>
  <c r="I5" i="13" s="1"/>
  <c r="P5" i="13" s="1"/>
  <c r="I5" i="7"/>
  <c r="I6" i="7"/>
  <c r="I7" i="7"/>
  <c r="I8" i="7"/>
  <c r="I8" i="4" s="1"/>
  <c r="I9" i="7"/>
  <c r="I10" i="7"/>
  <c r="I11" i="7"/>
  <c r="I12" i="7"/>
  <c r="I12" i="4" s="1"/>
  <c r="I13" i="13" s="1"/>
  <c r="P13" i="13" s="1"/>
  <c r="I13" i="7"/>
  <c r="I14" i="7"/>
  <c r="I14" i="4" s="1"/>
  <c r="I14" i="11" s="1"/>
  <c r="I15" i="7"/>
  <c r="I16" i="7"/>
  <c r="I16" i="4" s="1"/>
  <c r="I17" i="13" s="1"/>
  <c r="P17" i="13" s="1"/>
  <c r="I17" i="7"/>
  <c r="I17" i="4" s="1"/>
  <c r="I18" i="13" s="1"/>
  <c r="P18" i="13" s="1"/>
  <c r="I18" i="7"/>
  <c r="I19" i="7"/>
  <c r="I20" i="7"/>
  <c r="I21" i="7"/>
  <c r="I22" i="7"/>
  <c r="I23" i="7"/>
  <c r="I24" i="7"/>
  <c r="I24" i="4" s="1"/>
  <c r="I25" i="13" s="1"/>
  <c r="P25" i="13" s="1"/>
  <c r="I25" i="7"/>
  <c r="I26" i="7"/>
  <c r="I27" i="7"/>
  <c r="I28" i="7"/>
  <c r="I29" i="7"/>
  <c r="I30" i="7"/>
  <c r="I31" i="7"/>
  <c r="I32" i="7"/>
  <c r="I32" i="4" s="1"/>
  <c r="I33" i="7"/>
  <c r="I34" i="7"/>
  <c r="I35" i="7"/>
  <c r="I36" i="7"/>
  <c r="I37" i="7"/>
  <c r="I38" i="7"/>
  <c r="I39" i="7"/>
  <c r="I40" i="7"/>
  <c r="I40" i="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G9" i="7"/>
  <c r="G10" i="7"/>
  <c r="G11" i="7"/>
  <c r="G12" i="7"/>
  <c r="H12" i="4" s="1"/>
  <c r="H13" i="13" s="1"/>
  <c r="G13" i="7"/>
  <c r="G14" i="7"/>
  <c r="H14" i="4" s="1"/>
  <c r="H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E5" i="7"/>
  <c r="E23" i="7"/>
  <c r="E39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I168" i="1" a="1"/>
  <c r="I168" i="1" s="1"/>
  <c r="I163" i="1" a="1"/>
  <c r="I163" i="1" s="1"/>
  <c r="I169" i="1" a="1"/>
  <c r="I169" i="1" s="1"/>
  <c r="I164" i="1" a="1"/>
  <c r="I164" i="1" s="1"/>
  <c r="I170" i="1" a="1"/>
  <c r="I170" i="1" s="1"/>
  <c r="I165" i="1" a="1"/>
  <c r="I165" i="1" s="1"/>
  <c r="I171" i="1" a="1"/>
  <c r="I171" i="1" s="1"/>
  <c r="I166" i="1" a="1"/>
  <c r="I166" i="1" s="1"/>
  <c r="I172" i="1" a="1"/>
  <c r="I172" i="1" s="1"/>
  <c r="I167" i="1" a="1"/>
  <c r="I167" i="1" s="1"/>
  <c r="I173" i="1" a="1"/>
  <c r="I173" i="1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S5" i="7" l="1"/>
  <c r="O18" i="13"/>
  <c r="O25" i="13"/>
  <c r="O17" i="13"/>
  <c r="O13" i="13"/>
  <c r="O5" i="13"/>
  <c r="I55" i="13"/>
  <c r="J64" i="13"/>
  <c r="J63" i="13"/>
  <c r="I56" i="13"/>
  <c r="J57" i="13"/>
  <c r="J49" i="13"/>
  <c r="J45" i="13"/>
  <c r="Q39" i="13"/>
  <c r="Q35" i="13"/>
  <c r="Q31" i="13"/>
  <c r="Q27" i="13"/>
  <c r="Q23" i="13"/>
  <c r="Q19" i="13"/>
  <c r="Q15" i="13"/>
  <c r="Q11" i="13"/>
  <c r="Q3" i="13"/>
  <c r="J60" i="13"/>
  <c r="J56" i="13"/>
  <c r="J52" i="13"/>
  <c r="J48" i="13"/>
  <c r="Q42" i="13"/>
  <c r="Q38" i="13"/>
  <c r="Q34" i="13"/>
  <c r="Q30" i="13"/>
  <c r="Q26" i="13"/>
  <c r="Q22" i="13"/>
  <c r="Q18" i="13"/>
  <c r="Q14" i="13"/>
  <c r="Q10" i="13"/>
  <c r="Q6" i="13"/>
  <c r="J53" i="13"/>
  <c r="Q7" i="13"/>
  <c r="J59" i="13"/>
  <c r="J55" i="13"/>
  <c r="J51" i="13"/>
  <c r="J47" i="13"/>
  <c r="Q41" i="13"/>
  <c r="Q37" i="13"/>
  <c r="Q33" i="13"/>
  <c r="Q29" i="13"/>
  <c r="Q25" i="13"/>
  <c r="Q21" i="13"/>
  <c r="Q17" i="13"/>
  <c r="Q13" i="13"/>
  <c r="Q9" i="13"/>
  <c r="Q5" i="13"/>
  <c r="J58" i="13"/>
  <c r="J54" i="13"/>
  <c r="J50" i="13"/>
  <c r="J46" i="13"/>
  <c r="Q40" i="13"/>
  <c r="Q36" i="13"/>
  <c r="Q32" i="13"/>
  <c r="Q28" i="13"/>
  <c r="Q24" i="13"/>
  <c r="Q20" i="13"/>
  <c r="Q16" i="13"/>
  <c r="Q12" i="13"/>
  <c r="Q8" i="13"/>
  <c r="C55" i="13"/>
  <c r="C56" i="13"/>
  <c r="C64" i="13"/>
  <c r="D55" i="13"/>
  <c r="D56" i="13"/>
  <c r="E47" i="13"/>
  <c r="E48" i="13"/>
  <c r="N13" i="13"/>
  <c r="J48" i="7"/>
  <c r="B47" i="4" s="1"/>
  <c r="F8" i="14" a="1"/>
  <c r="F8" i="14" s="1"/>
  <c r="C8" i="14" s="1"/>
  <c r="B14" i="5"/>
  <c r="J37" i="13"/>
  <c r="J29" i="13"/>
  <c r="J16" i="13"/>
  <c r="J35" i="13"/>
  <c r="I41" i="13"/>
  <c r="O41" i="13" s="1"/>
  <c r="I33" i="13"/>
  <c r="O33" i="13" s="1"/>
  <c r="I9" i="13"/>
  <c r="O9" i="13" s="1"/>
  <c r="I4" i="13"/>
  <c r="O4" i="13" s="1"/>
  <c r="I15" i="13"/>
  <c r="O15" i="13" s="1"/>
  <c r="H9" i="13"/>
  <c r="H36" i="13"/>
  <c r="H28" i="13"/>
  <c r="H20" i="13"/>
  <c r="H15" i="13"/>
  <c r="C6" i="13"/>
  <c r="C21" i="13"/>
  <c r="J50" i="7"/>
  <c r="B49" i="4" s="1"/>
  <c r="J49" i="7"/>
  <c r="B48" i="4" s="1"/>
  <c r="J54" i="7"/>
  <c r="B53" i="4" s="1"/>
  <c r="J46" i="7"/>
  <c r="B45" i="4" s="1"/>
  <c r="J45" i="7"/>
  <c r="J53" i="7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C13" i="11"/>
  <c r="C9" i="11"/>
  <c r="C5" i="11"/>
  <c r="F5" i="11"/>
  <c r="J20" i="11"/>
  <c r="H16" i="11"/>
  <c r="H12" i="11"/>
  <c r="H8" i="11"/>
  <c r="H4" i="11"/>
  <c r="I40" i="11"/>
  <c r="I32" i="11"/>
  <c r="I24" i="11"/>
  <c r="I16" i="11"/>
  <c r="I12" i="11"/>
  <c r="I8" i="11"/>
  <c r="I4" i="11"/>
  <c r="C36" i="11"/>
  <c r="C20" i="11"/>
  <c r="F28" i="11"/>
  <c r="F12" i="11"/>
  <c r="H41" i="11"/>
  <c r="H33" i="11"/>
  <c r="H25" i="11"/>
  <c r="H17" i="11"/>
  <c r="I17" i="11"/>
  <c r="K44" i="11"/>
  <c r="J51" i="7"/>
  <c r="B50" i="4" s="1"/>
  <c r="C47" i="11"/>
  <c r="C50" i="11"/>
  <c r="C53" i="11"/>
  <c r="C44" i="11"/>
  <c r="J54" i="4"/>
  <c r="E54" i="4"/>
  <c r="J50" i="4"/>
  <c r="B33" i="5"/>
  <c r="B29" i="5"/>
  <c r="B31" i="5"/>
  <c r="B27" i="5"/>
  <c r="C27" i="5"/>
  <c r="D44" i="4"/>
  <c r="E52" i="4"/>
  <c r="E48" i="4"/>
  <c r="E44" i="4"/>
  <c r="J44" i="4"/>
  <c r="J52" i="7"/>
  <c r="J55" i="4"/>
  <c r="J47" i="4"/>
  <c r="B6" i="7"/>
  <c r="B7" i="7"/>
  <c r="D53" i="4"/>
  <c r="B11" i="7"/>
  <c r="B3" i="7"/>
  <c r="D3" i="4" s="1"/>
  <c r="D4" i="13" s="1"/>
  <c r="D54" i="4"/>
  <c r="D52" i="4"/>
  <c r="B10" i="7"/>
  <c r="B2" i="7"/>
  <c r="B9" i="7"/>
  <c r="B5" i="7"/>
  <c r="D55" i="4"/>
  <c r="B12" i="7"/>
  <c r="B8" i="7"/>
  <c r="B4" i="7"/>
  <c r="F16" i="4"/>
  <c r="F17" i="13" s="1"/>
  <c r="N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H47" i="4"/>
  <c r="D29" i="4"/>
  <c r="D30" i="13" s="1"/>
  <c r="D13" i="4"/>
  <c r="D14" i="13" s="1"/>
  <c r="D51" i="4"/>
  <c r="K51" i="4"/>
  <c r="D47" i="4"/>
  <c r="I51" i="4"/>
  <c r="K47" i="4"/>
  <c r="J51" i="4"/>
  <c r="D50" i="4"/>
  <c r="E50" i="4"/>
  <c r="E46" i="4"/>
  <c r="F50" i="4"/>
  <c r="F46" i="4"/>
  <c r="I54" i="4"/>
  <c r="I50" i="4"/>
  <c r="I46" i="4"/>
  <c r="J46" i="4"/>
  <c r="K50" i="4"/>
  <c r="K46" i="4"/>
  <c r="C49" i="4"/>
  <c r="D49" i="4"/>
  <c r="D45" i="4"/>
  <c r="E49" i="4"/>
  <c r="F53" i="4"/>
  <c r="F45" i="4"/>
  <c r="H49" i="4"/>
  <c r="H45" i="4"/>
  <c r="I49" i="4"/>
  <c r="I45" i="4"/>
  <c r="J53" i="4"/>
  <c r="J49" i="4"/>
  <c r="K53" i="4"/>
  <c r="K49" i="4"/>
  <c r="K45" i="4"/>
  <c r="G44" i="4" a="1"/>
  <c r="G44" i="4" s="1"/>
  <c r="D48" i="4"/>
  <c r="H48" i="4"/>
  <c r="I48" i="4"/>
  <c r="J52" i="4"/>
  <c r="J48" i="4"/>
  <c r="K48" i="4"/>
  <c r="G47" i="4" a="1"/>
  <c r="G47" i="4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O29" i="13" s="1"/>
  <c r="I20" i="4"/>
  <c r="K33" i="4"/>
  <c r="K34" i="13" s="1"/>
  <c r="K31" i="4"/>
  <c r="K32" i="13" s="1"/>
  <c r="K30" i="4"/>
  <c r="K31" i="13" s="1"/>
  <c r="I41" i="4"/>
  <c r="I42" i="13" s="1"/>
  <c r="O42" i="13" s="1"/>
  <c r="I37" i="4"/>
  <c r="I38" i="13" s="1"/>
  <c r="O38" i="13" s="1"/>
  <c r="I36" i="4"/>
  <c r="I37" i="13" s="1"/>
  <c r="O37" i="13" s="1"/>
  <c r="E34" i="4"/>
  <c r="E35" i="13" s="1"/>
  <c r="C14" i="4"/>
  <c r="H26" i="4"/>
  <c r="I15" i="4"/>
  <c r="I16" i="13" s="1"/>
  <c r="O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3" i="4"/>
  <c r="F34" i="13" s="1"/>
  <c r="N34" i="13" s="1"/>
  <c r="F29" i="4"/>
  <c r="F30" i="13" s="1"/>
  <c r="F25" i="4"/>
  <c r="F26" i="13" s="1"/>
  <c r="N26" i="13" s="1"/>
  <c r="F21" i="4"/>
  <c r="F22" i="13" s="1"/>
  <c r="F17" i="4"/>
  <c r="F18" i="13" s="1"/>
  <c r="F13" i="4"/>
  <c r="F14" i="13" s="1"/>
  <c r="G55" i="4" a="1"/>
  <c r="G55" i="4" s="1"/>
  <c r="G48" i="4" a="1"/>
  <c r="G48" i="4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E64" i="13" s="1"/>
  <c r="F9" i="4"/>
  <c r="F10" i="13" s="1"/>
  <c r="G51" i="4" a="1"/>
  <c r="G51" i="4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N29" i="13" s="1"/>
  <c r="H24" i="4"/>
  <c r="H25" i="13" s="1"/>
  <c r="N25" i="13" s="1"/>
  <c r="H20" i="4"/>
  <c r="I29" i="4"/>
  <c r="I30" i="13" s="1"/>
  <c r="O30" i="13" s="1"/>
  <c r="I25" i="4"/>
  <c r="I26" i="13" s="1"/>
  <c r="O26" i="13" s="1"/>
  <c r="I21" i="4"/>
  <c r="I22" i="13" s="1"/>
  <c r="O22" i="13" s="1"/>
  <c r="I13" i="4"/>
  <c r="I14" i="13" s="1"/>
  <c r="O14" i="13" s="1"/>
  <c r="I9" i="4"/>
  <c r="I10" i="13" s="1"/>
  <c r="O10" i="13" s="1"/>
  <c r="I5" i="4"/>
  <c r="I6" i="13" s="1"/>
  <c r="O6" i="13" s="1"/>
  <c r="I33" i="4"/>
  <c r="I34" i="13" s="1"/>
  <c r="O34" i="13" s="1"/>
  <c r="I31" i="4"/>
  <c r="I32" i="13" s="1"/>
  <c r="O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2" i="4" a="1"/>
  <c r="G52" i="4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O40" i="13" s="1"/>
  <c r="I35" i="4"/>
  <c r="I36" i="13" s="1"/>
  <c r="O36" i="13" s="1"/>
  <c r="I27" i="4"/>
  <c r="I28" i="13" s="1"/>
  <c r="O28" i="13" s="1"/>
  <c r="I23" i="4"/>
  <c r="I24" i="13" s="1"/>
  <c r="O24" i="13" s="1"/>
  <c r="I19" i="4"/>
  <c r="I20" i="13" s="1"/>
  <c r="O20" i="13" s="1"/>
  <c r="I11" i="4"/>
  <c r="I12" i="13" s="1"/>
  <c r="O12" i="13" s="1"/>
  <c r="I7" i="4"/>
  <c r="I8" i="13" s="1"/>
  <c r="O8" i="13" s="1"/>
  <c r="I34" i="4"/>
  <c r="I35" i="13" s="1"/>
  <c r="O35" i="13" s="1"/>
  <c r="I30" i="4"/>
  <c r="I31" i="13" s="1"/>
  <c r="O31" i="13" s="1"/>
  <c r="I26" i="4"/>
  <c r="I22" i="4"/>
  <c r="I23" i="13" s="1"/>
  <c r="O23" i="13" s="1"/>
  <c r="I18" i="4"/>
  <c r="I19" i="13" s="1"/>
  <c r="O19" i="13" s="1"/>
  <c r="I10" i="4"/>
  <c r="I11" i="13" s="1"/>
  <c r="O11" i="13" s="1"/>
  <c r="I6" i="4"/>
  <c r="I7" i="13" s="1"/>
  <c r="O7" i="13" s="1"/>
  <c r="I2" i="4"/>
  <c r="H9" i="4"/>
  <c r="H5" i="4"/>
  <c r="H40" i="4"/>
  <c r="H32" i="4"/>
  <c r="H39" i="4"/>
  <c r="H40" i="13" s="1"/>
  <c r="C63" i="13" s="1"/>
  <c r="H10" i="4"/>
  <c r="H6" i="4"/>
  <c r="H2" i="4"/>
  <c r="F4" i="4"/>
  <c r="F5" i="13" s="1"/>
  <c r="N5" i="13" s="1"/>
  <c r="F39" i="4"/>
  <c r="F40" i="13" s="1"/>
  <c r="E63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1" i="4"/>
  <c r="E47" i="4"/>
  <c r="O170" i="1"/>
  <c r="O166" i="1"/>
  <c r="O162" i="1"/>
  <c r="O142" i="1"/>
  <c r="O138" i="1"/>
  <c r="O114" i="1"/>
  <c r="O110" i="1"/>
  <c r="E53" i="4"/>
  <c r="O171" i="1"/>
  <c r="O169" i="1"/>
  <c r="E9" i="5"/>
  <c r="E5" i="5"/>
  <c r="E10" i="5"/>
  <c r="E13" i="5"/>
  <c r="G5" i="4" a="1"/>
  <c r="G5" i="4" s="1"/>
  <c r="G6" i="13" s="1"/>
  <c r="E3" i="5"/>
  <c r="B46" i="4"/>
  <c r="G28" i="4" a="1"/>
  <c r="G28" i="4" s="1"/>
  <c r="G29" i="13" s="1"/>
  <c r="J41" i="7"/>
  <c r="S41" i="7" s="1"/>
  <c r="J37" i="7"/>
  <c r="S37" i="7" s="1"/>
  <c r="J33" i="7"/>
  <c r="S33" i="7" s="1"/>
  <c r="J29" i="7"/>
  <c r="S29" i="7" s="1"/>
  <c r="J25" i="7"/>
  <c r="S25" i="7" s="1"/>
  <c r="J21" i="7"/>
  <c r="S21" i="7" s="1"/>
  <c r="J17" i="7"/>
  <c r="S17" i="7" s="1"/>
  <c r="J13" i="7"/>
  <c r="S13" i="7" s="1"/>
  <c r="J9" i="7"/>
  <c r="S9" i="7" s="1"/>
  <c r="J5" i="7"/>
  <c r="J40" i="7"/>
  <c r="S40" i="7" s="1"/>
  <c r="J36" i="7"/>
  <c r="S36" i="7" s="1"/>
  <c r="J32" i="7"/>
  <c r="S32" i="7" s="1"/>
  <c r="J28" i="7"/>
  <c r="S28" i="7" s="1"/>
  <c r="J24" i="7"/>
  <c r="S24" i="7" s="1"/>
  <c r="J20" i="7"/>
  <c r="S20" i="7" s="1"/>
  <c r="J16" i="7"/>
  <c r="S16" i="7" s="1"/>
  <c r="J12" i="7"/>
  <c r="S12" i="7" s="1"/>
  <c r="J8" i="7"/>
  <c r="S8" i="7" s="1"/>
  <c r="J4" i="7"/>
  <c r="S4" i="7" s="1"/>
  <c r="J39" i="7"/>
  <c r="S39" i="7" s="1"/>
  <c r="J35" i="7"/>
  <c r="S35" i="7" s="1"/>
  <c r="J31" i="7"/>
  <c r="S31" i="7" s="1"/>
  <c r="J27" i="7"/>
  <c r="S27" i="7" s="1"/>
  <c r="J23" i="7"/>
  <c r="S23" i="7" s="1"/>
  <c r="J19" i="7"/>
  <c r="S19" i="7" s="1"/>
  <c r="J15" i="7"/>
  <c r="S15" i="7" s="1"/>
  <c r="J11" i="7"/>
  <c r="S11" i="7" s="1"/>
  <c r="J7" i="7"/>
  <c r="S7" i="7" s="1"/>
  <c r="J3" i="7"/>
  <c r="S3" i="7" s="1"/>
  <c r="J38" i="7"/>
  <c r="S38" i="7" s="1"/>
  <c r="J34" i="7"/>
  <c r="S34" i="7" s="1"/>
  <c r="J30" i="7"/>
  <c r="S30" i="7" s="1"/>
  <c r="J26" i="7"/>
  <c r="S26" i="7" s="1"/>
  <c r="J22" i="7"/>
  <c r="S22" i="7" s="1"/>
  <c r="J18" i="7"/>
  <c r="S18" i="7" s="1"/>
  <c r="J14" i="7"/>
  <c r="S14" i="7" s="1"/>
  <c r="J10" i="7"/>
  <c r="S10" i="7" s="1"/>
  <c r="J6" i="7"/>
  <c r="S6" i="7" s="1"/>
  <c r="J2" i="7"/>
  <c r="S2" i="7" s="1"/>
  <c r="P8" i="13" l="1"/>
  <c r="P34" i="13"/>
  <c r="P16" i="13"/>
  <c r="P33" i="13"/>
  <c r="P12" i="13"/>
  <c r="I51" i="13" s="1"/>
  <c r="P38" i="13"/>
  <c r="P41" i="13"/>
  <c r="P11" i="13"/>
  <c r="P31" i="13"/>
  <c r="P20" i="13"/>
  <c r="P40" i="13"/>
  <c r="I63" i="13" s="1"/>
  <c r="P10" i="13"/>
  <c r="P30" i="13"/>
  <c r="P42" i="13"/>
  <c r="I64" i="13" s="1"/>
  <c r="H64" i="13"/>
  <c r="P4" i="13"/>
  <c r="P23" i="13"/>
  <c r="P28" i="13"/>
  <c r="P22" i="13"/>
  <c r="P37" i="13"/>
  <c r="P7" i="13"/>
  <c r="P36" i="13"/>
  <c r="P6" i="13"/>
  <c r="I47" i="13" s="1"/>
  <c r="P26" i="13"/>
  <c r="P15" i="13"/>
  <c r="I53" i="13" s="1"/>
  <c r="P19" i="13"/>
  <c r="P35" i="13"/>
  <c r="P24" i="13"/>
  <c r="I60" i="13" s="1"/>
  <c r="P32" i="13"/>
  <c r="P14" i="13"/>
  <c r="P29" i="13"/>
  <c r="P9" i="13"/>
  <c r="I49" i="13" s="1"/>
  <c r="H63" i="13"/>
  <c r="D63" i="13"/>
  <c r="D64" i="13"/>
  <c r="E60" i="13"/>
  <c r="E59" i="13"/>
  <c r="D60" i="13"/>
  <c r="D59" i="13"/>
  <c r="C60" i="13"/>
  <c r="C59" i="13"/>
  <c r="D50" i="13"/>
  <c r="D49" i="13"/>
  <c r="E52" i="13"/>
  <c r="E51" i="13"/>
  <c r="E56" i="13"/>
  <c r="E55" i="13"/>
  <c r="C53" i="13"/>
  <c r="C54" i="13"/>
  <c r="C49" i="13"/>
  <c r="C50" i="13"/>
  <c r="D52" i="13"/>
  <c r="D51" i="13"/>
  <c r="D48" i="13"/>
  <c r="D47" i="13"/>
  <c r="D54" i="13"/>
  <c r="D53" i="13"/>
  <c r="H56" i="13"/>
  <c r="H55" i="13"/>
  <c r="N42" i="13"/>
  <c r="G64" i="13" s="1"/>
  <c r="N18" i="13"/>
  <c r="F4" i="14" a="1"/>
  <c r="F4" i="14" s="1"/>
  <c r="G13" i="14"/>
  <c r="E8" i="14"/>
  <c r="F9" i="14" a="1"/>
  <c r="F9" i="14" s="1"/>
  <c r="C9" i="14" s="1"/>
  <c r="E9" i="14"/>
  <c r="N22" i="13"/>
  <c r="N19" i="13"/>
  <c r="N24" i="13"/>
  <c r="N37" i="13"/>
  <c r="N31" i="13"/>
  <c r="N23" i="13"/>
  <c r="N30" i="13"/>
  <c r="N20" i="13"/>
  <c r="N28" i="13"/>
  <c r="N40" i="13"/>
  <c r="G63" i="13" s="1"/>
  <c r="N32" i="13"/>
  <c r="N35" i="13"/>
  <c r="N16" i="13"/>
  <c r="N36" i="13"/>
  <c r="C13" i="14" a="1"/>
  <c r="C13" i="14" s="1"/>
  <c r="C4" i="14" a="1"/>
  <c r="C4" i="14" s="1"/>
  <c r="D13" i="14"/>
  <c r="E13" i="14"/>
  <c r="H38" i="13"/>
  <c r="F38" i="13"/>
  <c r="D4" i="14"/>
  <c r="D8" i="14"/>
  <c r="E4" i="14"/>
  <c r="D9" i="14"/>
  <c r="I39" i="13"/>
  <c r="O39" i="13" s="1"/>
  <c r="H10" i="13"/>
  <c r="N10" i="13" s="1"/>
  <c r="H4" i="13"/>
  <c r="N4" i="13" s="1"/>
  <c r="H7" i="13"/>
  <c r="N7" i="13" s="1"/>
  <c r="H8" i="13"/>
  <c r="N8" i="13" s="1"/>
  <c r="H11" i="13"/>
  <c r="N11" i="13" s="1"/>
  <c r="H6" i="13"/>
  <c r="H12" i="13"/>
  <c r="H14" i="13"/>
  <c r="N14" i="13" s="1"/>
  <c r="I27" i="13"/>
  <c r="O27" i="13" s="1"/>
  <c r="I21" i="13"/>
  <c r="O21" i="13" s="1"/>
  <c r="I3" i="13"/>
  <c r="O3" i="13" s="1"/>
  <c r="J3" i="13"/>
  <c r="C22" i="5"/>
  <c r="K41" i="13"/>
  <c r="E21" i="5"/>
  <c r="K40" i="13"/>
  <c r="C21" i="5"/>
  <c r="K39" i="13"/>
  <c r="E22" i="5"/>
  <c r="K42" i="13"/>
  <c r="H3" i="13"/>
  <c r="H39" i="13"/>
  <c r="H27" i="13"/>
  <c r="H33" i="13"/>
  <c r="H41" i="13"/>
  <c r="H21" i="13"/>
  <c r="F15" i="13"/>
  <c r="F3" i="13"/>
  <c r="F39" i="13"/>
  <c r="F41" i="13"/>
  <c r="F33" i="13"/>
  <c r="F27" i="13"/>
  <c r="F21" i="13"/>
  <c r="F9" i="13"/>
  <c r="C3" i="13"/>
  <c r="C39" i="13"/>
  <c r="C15" i="13"/>
  <c r="C27" i="13"/>
  <c r="C41" i="13"/>
  <c r="C9" i="13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M48" i="11" s="1"/>
  <c r="B50" i="11"/>
  <c r="M50" i="11" s="1"/>
  <c r="B49" i="11"/>
  <c r="M49" i="11" s="1"/>
  <c r="B47" i="11"/>
  <c r="M47" i="11" s="1"/>
  <c r="B45" i="11"/>
  <c r="M45" i="11" s="1"/>
  <c r="B53" i="11"/>
  <c r="M53" i="11" s="1"/>
  <c r="B46" i="11"/>
  <c r="M46" i="11" s="1"/>
  <c r="G47" i="11"/>
  <c r="J53" i="11"/>
  <c r="K50" i="11"/>
  <c r="E50" i="11"/>
  <c r="E52" i="11"/>
  <c r="E54" i="11"/>
  <c r="E51" i="11"/>
  <c r="G52" i="11"/>
  <c r="G55" i="11"/>
  <c r="K48" i="11"/>
  <c r="H48" i="11"/>
  <c r="K49" i="11"/>
  <c r="I45" i="11"/>
  <c r="D49" i="11"/>
  <c r="J46" i="11"/>
  <c r="D50" i="11"/>
  <c r="D47" i="11"/>
  <c r="J44" i="11"/>
  <c r="D44" i="11"/>
  <c r="J54" i="11"/>
  <c r="E47" i="11"/>
  <c r="I48" i="11"/>
  <c r="H49" i="11"/>
  <c r="I54" i="11"/>
  <c r="E55" i="11"/>
  <c r="G49" i="11"/>
  <c r="G54" i="11"/>
  <c r="J48" i="11"/>
  <c r="D48" i="11"/>
  <c r="K53" i="11"/>
  <c r="I49" i="11"/>
  <c r="C49" i="11"/>
  <c r="I46" i="11"/>
  <c r="J51" i="11"/>
  <c r="K51" i="11"/>
  <c r="H47" i="1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C30" i="11"/>
  <c r="C7" i="11"/>
  <c r="D20" i="11"/>
  <c r="F26" i="11"/>
  <c r="G12" i="11"/>
  <c r="H39" i="11"/>
  <c r="H9" i="11"/>
  <c r="I18" i="11"/>
  <c r="I34" i="11"/>
  <c r="I23" i="11"/>
  <c r="J2" i="11"/>
  <c r="J22" i="11"/>
  <c r="J11" i="11"/>
  <c r="J17" i="11"/>
  <c r="J41" i="11"/>
  <c r="C19" i="11"/>
  <c r="C35" i="11"/>
  <c r="J38" i="11"/>
  <c r="I31" i="11"/>
  <c r="I13" i="11"/>
  <c r="J8" i="11"/>
  <c r="K23" i="11"/>
  <c r="D31" i="11"/>
  <c r="D28" i="11"/>
  <c r="C17" i="11"/>
  <c r="K38" i="11"/>
  <c r="H18" i="11"/>
  <c r="E41" i="11"/>
  <c r="H23" i="11"/>
  <c r="C4" i="11"/>
  <c r="C24" i="11"/>
  <c r="H36" i="11"/>
  <c r="J31" i="11"/>
  <c r="H21" i="11"/>
  <c r="D23" i="11"/>
  <c r="C25" i="11"/>
  <c r="H30" i="11"/>
  <c r="E34" i="11"/>
  <c r="I28" i="11"/>
  <c r="J19" i="11"/>
  <c r="D35" i="11"/>
  <c r="F20" i="11"/>
  <c r="G28" i="11"/>
  <c r="G5" i="11"/>
  <c r="C18" i="11"/>
  <c r="C34" i="11"/>
  <c r="C11" i="11"/>
  <c r="D21" i="11"/>
  <c r="I22" i="11"/>
  <c r="I7" i="11"/>
  <c r="I27" i="11"/>
  <c r="J6" i="11"/>
  <c r="J26" i="11"/>
  <c r="J5" i="11"/>
  <c r="J21" i="11"/>
  <c r="K2" i="11"/>
  <c r="K5" i="11"/>
  <c r="C23" i="11"/>
  <c r="C39" i="11"/>
  <c r="J39" i="11"/>
  <c r="I33" i="11"/>
  <c r="I21" i="11"/>
  <c r="H24" i="11"/>
  <c r="J12" i="11"/>
  <c r="D34" i="11"/>
  <c r="D30" i="11"/>
  <c r="C29" i="11"/>
  <c r="K39" i="11"/>
  <c r="H22" i="11"/>
  <c r="I38" i="11"/>
  <c r="C8" i="11"/>
  <c r="C32" i="11"/>
  <c r="H37" i="11"/>
  <c r="J32" i="11"/>
  <c r="H29" i="11"/>
  <c r="K14" i="11"/>
  <c r="D26" i="11"/>
  <c r="C33" i="11"/>
  <c r="I15" i="11"/>
  <c r="I36" i="11"/>
  <c r="H3" i="11"/>
  <c r="J23" i="11"/>
  <c r="D15" i="11"/>
  <c r="C28" i="11"/>
  <c r="C22" i="11"/>
  <c r="C38" i="11"/>
  <c r="D3" i="11"/>
  <c r="E40" i="11"/>
  <c r="H6" i="11"/>
  <c r="H40" i="11"/>
  <c r="I6" i="11"/>
  <c r="I11" i="11"/>
  <c r="I35" i="11"/>
  <c r="J10" i="11"/>
  <c r="J3" i="11"/>
  <c r="J9" i="11"/>
  <c r="J25" i="11"/>
  <c r="C27" i="11"/>
  <c r="J35" i="11"/>
  <c r="J40" i="11"/>
  <c r="I5" i="11"/>
  <c r="I25" i="11"/>
  <c r="H28" i="11"/>
  <c r="J16" i="11"/>
  <c r="D33" i="11"/>
  <c r="D24" i="11"/>
  <c r="C37" i="11"/>
  <c r="K41" i="11"/>
  <c r="J14" i="11"/>
  <c r="K32" i="11"/>
  <c r="K20" i="11"/>
  <c r="F32" i="11"/>
  <c r="C12" i="11"/>
  <c r="C40" i="11"/>
  <c r="H38" i="11"/>
  <c r="J33" i="11"/>
  <c r="K26" i="11"/>
  <c r="D14" i="11"/>
  <c r="C41" i="11"/>
  <c r="I37" i="11"/>
  <c r="H7" i="11"/>
  <c r="J27" i="11"/>
  <c r="D13" i="11"/>
  <c r="F14" i="11"/>
  <c r="D27" i="11"/>
  <c r="F8" i="11"/>
  <c r="C6" i="11"/>
  <c r="C26" i="11"/>
  <c r="C3" i="11"/>
  <c r="D16" i="11"/>
  <c r="H10" i="11"/>
  <c r="H5" i="11"/>
  <c r="I10" i="11"/>
  <c r="I30" i="11"/>
  <c r="I19" i="11"/>
  <c r="I39" i="11"/>
  <c r="J18" i="11"/>
  <c r="J7" i="11"/>
  <c r="J13" i="11"/>
  <c r="J29" i="11"/>
  <c r="K17" i="11"/>
  <c r="C31" i="11"/>
  <c r="J37" i="11"/>
  <c r="E30" i="11"/>
  <c r="I9" i="11"/>
  <c r="I29" i="11"/>
  <c r="J4" i="11"/>
  <c r="J24" i="11"/>
  <c r="D32" i="11"/>
  <c r="D25" i="11"/>
  <c r="H31" i="11"/>
  <c r="E38" i="11"/>
  <c r="H11" i="11"/>
  <c r="K8" i="11"/>
  <c r="C16" i="11"/>
  <c r="H34" i="11"/>
  <c r="J30" i="11"/>
  <c r="H13" i="11"/>
  <c r="D22" i="11"/>
  <c r="C21" i="11"/>
  <c r="K40" i="11"/>
  <c r="C14" i="11"/>
  <c r="I41" i="11"/>
  <c r="H15" i="11"/>
  <c r="D29" i="11"/>
  <c r="C15" i="11"/>
  <c r="E39" i="11"/>
  <c r="G45" i="4" a="1"/>
  <c r="G45" i="4" s="1"/>
  <c r="F45" i="11"/>
  <c r="G53" i="4" a="1"/>
  <c r="G53" i="4" s="1"/>
  <c r="F53" i="11"/>
  <c r="G50" i="4" a="1"/>
  <c r="G50" i="4" s="1"/>
  <c r="F50" i="11"/>
  <c r="G46" i="4" a="1"/>
  <c r="G46" i="4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H2" i="11"/>
  <c r="H32" i="11"/>
  <c r="H26" i="1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D7" i="4"/>
  <c r="D8" i="13" s="1"/>
  <c r="D11" i="4"/>
  <c r="D12" i="13" s="1"/>
  <c r="D6" i="4"/>
  <c r="D7" i="13" s="1"/>
  <c r="D2" i="4"/>
  <c r="D46" i="4"/>
  <c r="B44" i="4"/>
  <c r="B54" i="4"/>
  <c r="E45" i="4"/>
  <c r="B52" i="4"/>
  <c r="B55" i="4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F21" i="5" s="1"/>
  <c r="B16" i="4"/>
  <c r="B9" i="4"/>
  <c r="B41" i="4"/>
  <c r="F22" i="5" s="1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D21" i="5" s="1"/>
  <c r="B15" i="4"/>
  <c r="B31" i="4"/>
  <c r="B8" i="4"/>
  <c r="B24" i="4"/>
  <c r="B40" i="4"/>
  <c r="D22" i="5" s="1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I52" i="13" l="1"/>
  <c r="H59" i="7"/>
  <c r="I59" i="13"/>
  <c r="P39" i="13"/>
  <c r="P3" i="13"/>
  <c r="I45" i="13" s="1"/>
  <c r="P21" i="13"/>
  <c r="I57" i="13" s="1"/>
  <c r="I54" i="13"/>
  <c r="P27" i="13"/>
  <c r="I50" i="13"/>
  <c r="I48" i="13"/>
  <c r="H8" i="14"/>
  <c r="M29" i="13" s="1"/>
  <c r="E50" i="13"/>
  <c r="E49" i="13"/>
  <c r="C57" i="13"/>
  <c r="C58" i="13"/>
  <c r="D58" i="13"/>
  <c r="D57" i="13"/>
  <c r="C47" i="13"/>
  <c r="C48" i="13"/>
  <c r="H48" i="13"/>
  <c r="H47" i="13"/>
  <c r="H50" i="13"/>
  <c r="H49" i="13"/>
  <c r="E58" i="13"/>
  <c r="E57" i="13"/>
  <c r="C46" i="13"/>
  <c r="C45" i="13"/>
  <c r="H52" i="13"/>
  <c r="H51" i="13"/>
  <c r="H60" i="13"/>
  <c r="H59" i="13"/>
  <c r="E46" i="13"/>
  <c r="E45" i="13"/>
  <c r="G60" i="13"/>
  <c r="G59" i="13"/>
  <c r="E54" i="13"/>
  <c r="E53" i="13"/>
  <c r="D46" i="13"/>
  <c r="D45" i="13"/>
  <c r="C52" i="13"/>
  <c r="C51" i="13"/>
  <c r="H54" i="13"/>
  <c r="H53" i="13"/>
  <c r="G56" i="13"/>
  <c r="G55" i="13"/>
  <c r="N15" i="13"/>
  <c r="N12" i="13"/>
  <c r="N9" i="13"/>
  <c r="N6" i="13"/>
  <c r="H13" i="14"/>
  <c r="H9" i="14"/>
  <c r="M24" i="13" s="1"/>
  <c r="H4" i="14"/>
  <c r="M4" i="13" s="1"/>
  <c r="B13" i="14" a="1"/>
  <c r="B13" i="14" s="1"/>
  <c r="N41" i="13"/>
  <c r="N33" i="13"/>
  <c r="N21" i="13"/>
  <c r="N3" i="13"/>
  <c r="N39" i="13"/>
  <c r="N27" i="13"/>
  <c r="N38" i="13"/>
  <c r="B9" i="14" a="1"/>
  <c r="B9" i="14" s="1"/>
  <c r="B8" i="14" a="1"/>
  <c r="B8" i="14" s="1"/>
  <c r="B4" i="14" a="1"/>
  <c r="B4" i="14" s="1"/>
  <c r="B40" i="13"/>
  <c r="B42" i="13"/>
  <c r="V11" i="14" a="1"/>
  <c r="V11" i="14" s="1"/>
  <c r="B32" i="13"/>
  <c r="B4" i="13"/>
  <c r="B36" i="13"/>
  <c r="B34" i="13"/>
  <c r="B12" i="13"/>
  <c r="B26" i="13"/>
  <c r="B22" i="13"/>
  <c r="B30" i="13"/>
  <c r="B8" i="13"/>
  <c r="B38" i="13"/>
  <c r="B10" i="13"/>
  <c r="B6" i="13"/>
  <c r="B18" i="13"/>
  <c r="B14" i="13"/>
  <c r="B16" i="13"/>
  <c r="B24" i="13"/>
  <c r="B20" i="13"/>
  <c r="B28" i="13"/>
  <c r="D3" i="13"/>
  <c r="B11" i="13"/>
  <c r="B27" i="13"/>
  <c r="B7" i="13"/>
  <c r="B19" i="13"/>
  <c r="B33" i="13"/>
  <c r="B29" i="13"/>
  <c r="B21" i="13"/>
  <c r="B15" i="13"/>
  <c r="B9" i="13"/>
  <c r="B41" i="13"/>
  <c r="B37" i="13"/>
  <c r="B3" i="13"/>
  <c r="B17" i="13"/>
  <c r="B13" i="13"/>
  <c r="B23" i="13"/>
  <c r="B25" i="13"/>
  <c r="B39" i="13"/>
  <c r="B5" i="13"/>
  <c r="B31" i="13"/>
  <c r="B35" i="13"/>
  <c r="B54" i="11"/>
  <c r="M54" i="11" s="1"/>
  <c r="B52" i="11"/>
  <c r="M52" i="11" s="1"/>
  <c r="B51" i="11"/>
  <c r="M51" i="11" s="1"/>
  <c r="B44" i="11"/>
  <c r="M44" i="11" s="1"/>
  <c r="B55" i="11"/>
  <c r="M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M33" i="11" s="1"/>
  <c r="B8" i="11"/>
  <c r="M8" i="11" s="1"/>
  <c r="B22" i="11"/>
  <c r="M22" i="11" s="1"/>
  <c r="E15" i="11"/>
  <c r="E9" i="11"/>
  <c r="B11" i="11"/>
  <c r="M11" i="11" s="1"/>
  <c r="E22" i="11"/>
  <c r="B25" i="11"/>
  <c r="M25" i="11" s="1"/>
  <c r="E7" i="11"/>
  <c r="B21" i="11"/>
  <c r="M21" i="11" s="1"/>
  <c r="B10" i="11"/>
  <c r="M10" i="11" s="1"/>
  <c r="B29" i="11"/>
  <c r="M29" i="11" s="1"/>
  <c r="E16" i="11"/>
  <c r="B7" i="11"/>
  <c r="M7" i="11" s="1"/>
  <c r="E18" i="11"/>
  <c r="B37" i="11"/>
  <c r="M37" i="11" s="1"/>
  <c r="B26" i="11"/>
  <c r="M26" i="11" s="1"/>
  <c r="D6" i="11"/>
  <c r="D9" i="11"/>
  <c r="D8" i="11"/>
  <c r="D18" i="11"/>
  <c r="D36" i="11"/>
  <c r="E28" i="11"/>
  <c r="B17" i="11"/>
  <c r="M17" i="11" s="1"/>
  <c r="B31" i="11"/>
  <c r="M31" i="11" s="1"/>
  <c r="B6" i="11"/>
  <c r="M6" i="11" s="1"/>
  <c r="E26" i="11"/>
  <c r="B13" i="11"/>
  <c r="M13" i="11" s="1"/>
  <c r="B18" i="11"/>
  <c r="M18" i="11" s="1"/>
  <c r="E21" i="11"/>
  <c r="B32" i="11"/>
  <c r="M32" i="11" s="1"/>
  <c r="E2" i="11"/>
  <c r="B28" i="11"/>
  <c r="M28" i="11" s="1"/>
  <c r="E8" i="11"/>
  <c r="B20" i="11"/>
  <c r="M20" i="11" s="1"/>
  <c r="E11" i="11"/>
  <c r="B9" i="11"/>
  <c r="M9" i="11" s="1"/>
  <c r="B14" i="11"/>
  <c r="M14" i="11" s="1"/>
  <c r="E17" i="11"/>
  <c r="B5" i="11"/>
  <c r="M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M40" i="11" s="1"/>
  <c r="B15" i="11"/>
  <c r="M15" i="11" s="1"/>
  <c r="E20" i="11"/>
  <c r="E10" i="11"/>
  <c r="B36" i="11"/>
  <c r="M36" i="11" s="1"/>
  <c r="B2" i="11"/>
  <c r="M2" i="11" s="1"/>
  <c r="E5" i="11"/>
  <c r="B23" i="11"/>
  <c r="M23" i="11" s="1"/>
  <c r="E31" i="11"/>
  <c r="B19" i="11"/>
  <c r="M19" i="11" s="1"/>
  <c r="E3" i="11"/>
  <c r="B27" i="11"/>
  <c r="M27" i="11" s="1"/>
  <c r="E6" i="11"/>
  <c r="B16" i="11"/>
  <c r="M16" i="11" s="1"/>
  <c r="E12" i="11"/>
  <c r="E35" i="11"/>
  <c r="B12" i="11"/>
  <c r="M12" i="11" s="1"/>
  <c r="E14" i="11"/>
  <c r="D7" i="11"/>
  <c r="D10" i="11"/>
  <c r="D40" i="11"/>
  <c r="E37" i="11"/>
  <c r="B24" i="11"/>
  <c r="M24" i="11" s="1"/>
  <c r="B38" i="11"/>
  <c r="M38" i="11" s="1"/>
  <c r="E4" i="11"/>
  <c r="E25" i="11"/>
  <c r="B4" i="11"/>
  <c r="M4" i="11" s="1"/>
  <c r="E27" i="11"/>
  <c r="E32" i="11"/>
  <c r="B30" i="11"/>
  <c r="M30" i="11" s="1"/>
  <c r="E33" i="11"/>
  <c r="B3" i="11"/>
  <c r="M3" i="11" s="1"/>
  <c r="E29" i="11"/>
  <c r="B34" i="11"/>
  <c r="M34" i="11" s="1"/>
  <c r="D37" i="11"/>
  <c r="B39" i="11"/>
  <c r="M39" i="11" s="1"/>
  <c r="E23" i="11"/>
  <c r="D38" i="11"/>
  <c r="B35" i="11"/>
  <c r="M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M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A61" i="4" l="1"/>
  <c r="A58" i="11"/>
  <c r="A58" i="4"/>
  <c r="I46" i="13"/>
  <c r="I58" i="13"/>
  <c r="M27" i="13"/>
  <c r="R27" i="13" s="1"/>
  <c r="R24" i="13"/>
  <c r="R29" i="13"/>
  <c r="R4" i="13"/>
  <c r="G45" i="13"/>
  <c r="G46" i="13"/>
  <c r="G50" i="13"/>
  <c r="G49" i="13"/>
  <c r="G52" i="13"/>
  <c r="G51" i="13"/>
  <c r="G58" i="13"/>
  <c r="G57" i="13"/>
  <c r="H46" i="13"/>
  <c r="H45" i="13"/>
  <c r="G47" i="13"/>
  <c r="G48" i="13"/>
  <c r="G53" i="13"/>
  <c r="G54" i="13"/>
  <c r="F60" i="13"/>
  <c r="F59" i="13"/>
  <c r="H58" i="13"/>
  <c r="H57" i="13"/>
  <c r="M21" i="13"/>
  <c r="R21" i="13" s="1"/>
  <c r="M16" i="13"/>
  <c r="R16" i="13" s="1"/>
  <c r="M31" i="13"/>
  <c r="R31" i="13" s="1"/>
  <c r="I8" i="14"/>
  <c r="M19" i="13"/>
  <c r="R19" i="13" s="1"/>
  <c r="M17" i="13"/>
  <c r="R17" i="13" s="1"/>
  <c r="M20" i="13"/>
  <c r="R20" i="13" s="1"/>
  <c r="M28" i="13"/>
  <c r="R28" i="13" s="1"/>
  <c r="M23" i="13"/>
  <c r="R23" i="13" s="1"/>
  <c r="M35" i="13"/>
  <c r="R35" i="13" s="1"/>
  <c r="M22" i="13"/>
  <c r="R22" i="13" s="1"/>
  <c r="M32" i="13"/>
  <c r="R32" i="13" s="1"/>
  <c r="M30" i="13"/>
  <c r="R30" i="13" s="1"/>
  <c r="M18" i="13"/>
  <c r="R18" i="13" s="1"/>
  <c r="M15" i="13"/>
  <c r="R15" i="13" s="1"/>
  <c r="I9" i="14"/>
  <c r="M37" i="13"/>
  <c r="R37" i="13" s="1"/>
  <c r="M38" i="13"/>
  <c r="R38" i="13" s="1"/>
  <c r="M26" i="13"/>
  <c r="R26" i="13" s="1"/>
  <c r="M33" i="13"/>
  <c r="R33" i="13" s="1"/>
  <c r="M34" i="13"/>
  <c r="R34" i="13" s="1"/>
  <c r="M36" i="13"/>
  <c r="R36" i="13" s="1"/>
  <c r="M25" i="13"/>
  <c r="R25" i="13" s="1"/>
  <c r="M9" i="13"/>
  <c r="R9" i="13" s="1"/>
  <c r="M40" i="13"/>
  <c r="R40" i="13" s="1"/>
  <c r="M42" i="13"/>
  <c r="R42" i="13" s="1"/>
  <c r="M6" i="13"/>
  <c r="R6" i="13" s="1"/>
  <c r="M13" i="13"/>
  <c r="R13" i="13" s="1"/>
  <c r="M5" i="13"/>
  <c r="R5" i="13" s="1"/>
  <c r="M14" i="13"/>
  <c r="R14" i="13" s="1"/>
  <c r="M8" i="13"/>
  <c r="R8" i="13" s="1"/>
  <c r="M11" i="13"/>
  <c r="R11" i="13" s="1"/>
  <c r="M12" i="13"/>
  <c r="R12" i="13" s="1"/>
  <c r="M7" i="13"/>
  <c r="R7" i="13" s="1"/>
  <c r="M10" i="13"/>
  <c r="R10" i="13" s="1"/>
  <c r="M3" i="13"/>
  <c r="R3" i="13" s="1"/>
  <c r="M39" i="13"/>
  <c r="R39" i="13" s="1"/>
  <c r="M41" i="13"/>
  <c r="R41" i="13" s="1"/>
  <c r="I4" i="14"/>
  <c r="I13" i="14"/>
  <c r="H29" i="5"/>
  <c r="H28" i="5"/>
  <c r="H27" i="5"/>
  <c r="H31" i="5"/>
  <c r="H33" i="5"/>
  <c r="H26" i="5"/>
  <c r="H30" i="5"/>
  <c r="H32" i="5"/>
  <c r="H21" i="5"/>
  <c r="B63" i="13" s="1"/>
  <c r="H5" i="5"/>
  <c r="B48" i="13" s="1"/>
  <c r="H8" i="5"/>
  <c r="B51" i="13" s="1"/>
  <c r="H4" i="5"/>
  <c r="B47" i="13" s="1"/>
  <c r="H6" i="5"/>
  <c r="B49" i="13" s="1"/>
  <c r="H9" i="5"/>
  <c r="B52" i="13" s="1"/>
  <c r="H7" i="5"/>
  <c r="B50" i="13" s="1"/>
  <c r="H13" i="5"/>
  <c r="B56" i="13" s="1"/>
  <c r="H11" i="5"/>
  <c r="B54" i="13" s="1"/>
  <c r="H2" i="5"/>
  <c r="B45" i="13" s="1"/>
  <c r="H16" i="5"/>
  <c r="B59" i="13" s="1"/>
  <c r="H14" i="5"/>
  <c r="B57" i="13" s="1"/>
  <c r="H10" i="5"/>
  <c r="B53" i="13" s="1"/>
  <c r="H3" i="5"/>
  <c r="B46" i="13" s="1"/>
  <c r="H15" i="5"/>
  <c r="B58" i="13" s="1"/>
  <c r="H17" i="5"/>
  <c r="B60" i="13" s="1"/>
  <c r="H12" i="5"/>
  <c r="B55" i="13" s="1"/>
  <c r="H22" i="5"/>
  <c r="B64" i="13" s="1"/>
  <c r="K59" i="13" l="1"/>
  <c r="K60" i="13"/>
  <c r="F64" i="13"/>
  <c r="K64" i="13" s="1"/>
  <c r="F63" i="13"/>
  <c r="K63" i="13" s="1"/>
  <c r="F48" i="13"/>
  <c r="K48" i="13" s="1"/>
  <c r="F47" i="13"/>
  <c r="K47" i="13" s="1"/>
  <c r="F58" i="13"/>
  <c r="K58" i="13" s="1"/>
  <c r="F57" i="13"/>
  <c r="K57" i="13" s="1"/>
  <c r="F54" i="13"/>
  <c r="K54" i="13" s="1"/>
  <c r="F53" i="13"/>
  <c r="K53" i="13" s="1"/>
  <c r="F52" i="13"/>
  <c r="K52" i="13" s="1"/>
  <c r="F51" i="13"/>
  <c r="K51" i="13" s="1"/>
  <c r="F56" i="13"/>
  <c r="K56" i="13" s="1"/>
  <c r="F55" i="13"/>
  <c r="K55" i="13" s="1"/>
  <c r="F46" i="13"/>
  <c r="K46" i="13" s="1"/>
  <c r="F45" i="13"/>
  <c r="K45" i="13" s="1"/>
  <c r="A67" i="13" s="1"/>
  <c r="F50" i="13"/>
  <c r="K50" i="13" s="1"/>
  <c r="F49" i="13"/>
  <c r="K49" i="13" s="1"/>
  <c r="A16" i="14"/>
  <c r="K3" i="5"/>
  <c r="K5" i="5"/>
  <c r="K12" i="5"/>
  <c r="K10" i="5"/>
  <c r="K11" i="5"/>
  <c r="K6" i="5"/>
  <c r="K2" i="5"/>
  <c r="K17" i="5"/>
  <c r="K14" i="5"/>
  <c r="K13" i="5"/>
  <c r="K4" i="5"/>
  <c r="K9" i="5"/>
  <c r="K15" i="5"/>
  <c r="K16" i="5"/>
  <c r="K7" i="5"/>
  <c r="K8" i="5"/>
  <c r="K26" i="5"/>
  <c r="K28" i="5"/>
  <c r="K30" i="5"/>
  <c r="K27" i="5"/>
  <c r="K33" i="5"/>
  <c r="K29" i="5"/>
  <c r="K32" i="5"/>
  <c r="K31" i="5"/>
  <c r="K22" i="5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  <c r="A39" i="5" l="1"/>
  <c r="A3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<sst xmlns="http://schemas.openxmlformats.org/spreadsheetml/2006/main" count="1543" uniqueCount="189">
  <si>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</si>
  <si>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</si>
  <si>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</si>
  <si>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</si>
  <si>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</si>
  <si>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</si>
  <si>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</si>
  <si>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</si>
  <si>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</si>
  <si>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</si>
  <si>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</si>
  <si>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</si>
  <si>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</si>
  <si>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</si>
  <si>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</si>
  <si>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</si>
  <si>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</si>
  <si>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</si>
  <si>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</si>
  <si>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</si>
  <si>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</si>
  <si>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</si>
  <si>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</si>
  <si>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</si>
  <si>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</si>
  <si>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</si>
  <si>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</si>
  <si>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</si>
  <si>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</si>
  <si>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</si>
  <si>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</si>
  <si>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</si>
  <si>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</si>
  <si>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</si>
  <si>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</si>
  <si>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</si>
  <si>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</si>
  <si>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</si>
  <si>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</si>
  <si>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</si>
  <si>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</si>
  <si>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</si>
  <si>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</si>
  <si>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</si>
  <si>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</si>
  <si>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</si>
  <si>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</si>
  <si>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</si>
  <si>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</si>
  <si>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</si>
  <si>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</si>
  <si>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</si>
  <si>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</si>
  <si>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</si>
  <si>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</si>
  <si>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</si>
  <si>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</si>
  <si>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</si>
  <si>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</si>
  <si>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</si>
  <si>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</si>
  <si>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</si>
  <si>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</si>
  <si>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</si>
  <si>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</si>
  <si>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</si>
  <si>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</si>
  <si>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</si>
  <si>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</si>
  <si>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</si>
  <si>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</si>
  <si>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</si>
  <si>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</si>
  <si>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</si>
  <si>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</si>
  <si>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</si>
  <si>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</si>
  <si>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</si>
  <si>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</si>
  <si>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</si>
  <si>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</si>
  <si>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</si>
  <si>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</si>
  <si>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</si>
  <si>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</si>
  <si>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</si>
  <si>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</si>
  <si>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</si>
  <si>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</si>
  <si>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</si>
  <si>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</si>
  <si>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</si>
  <si>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</si>
  <si>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</si>
  <si>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</si>
  <si>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</si>
  <si>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</si>
  <si>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</si>
  <si>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</si>
  <si>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</si>
  <si>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</si>
  <si>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</si>
  <si>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</si>
  <si>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</si>
  <si>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</si>
  <si>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</si>
  <si>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</si>
  <si>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</si>
  <si>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</si>
  <si>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</si>
  <si>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</si>
  <si>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</si>
  <si>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</si>
  <si>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</si>
  <si>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</si>
  <si>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</si>
  <si>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</si>
  <si>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</si>
  <si>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</si>
  <si>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</si>
  <si>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</si>
  <si>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</si>
  <si>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</si>
  <si>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</si>
  <si>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</si>
  <si>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</si>
  <si>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</si>
  <si>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</si>
  <si>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</si>
  <si>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</si>
  <si>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</si>
  <si>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</si>
  <si>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</si>
  <si>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</si>
  <si>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</si>
  <si>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</si>
  <si>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</si>
  <si>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</si>
  <si>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</si>
  <si>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</si>
  <si>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</si>
  <si>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</si>
  <si>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</si>
  <si>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</si>
  <si>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</si>
  <si>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</si>
  <si>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</si>
  <si>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</si>
  <si>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</si>
  <si>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</si>
  <si>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</si>
  <si>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</si>
  <si>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</si>
  <si>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</si>
  <si>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</si>
  <si>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</si>
  <si>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</si>
  <si>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</si>
  <si>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</si>
  <si>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</si>
  <si>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</si>
  <si>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</si>
  <si>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</si>
  <si>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</si>
  <si>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</si>
  <si>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treatment_1</t>
  </si>
  <si>
    <t>treatment_2</t>
  </si>
  <si>
    <t>treatments_out</t>
  </si>
  <si>
    <t>plots/histogram_3d</t>
  </si>
  <si>
    <t>command</t>
  </si>
  <si>
    <t>id</t>
  </si>
  <si>
    <t>layouts</t>
  </si>
  <si>
    <t>common_layout_dir</t>
  </si>
  <si>
    <t>plots/graphs/individual</t>
  </si>
  <si>
    <t>plots/graphs/combined</t>
  </si>
  <si>
    <t>common_layout</t>
  </si>
  <si>
    <t>ext</t>
  </si>
  <si>
    <t>layout</t>
  </si>
  <si>
    <t>png</t>
  </si>
  <si>
    <t>full_command</t>
  </si>
  <si>
    <t>reverse_complement</t>
  </si>
  <si>
    <t>width</t>
  </si>
  <si>
    <t>height</t>
  </si>
  <si>
    <t>universal</t>
  </si>
  <si>
    <t>range_args</t>
  </si>
  <si>
    <t>plots/graphs</t>
  </si>
  <si>
    <t>universal_layout_legend_pos_x</t>
  </si>
  <si>
    <t>full_command_main</t>
  </si>
  <si>
    <t>full_command_graph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</si>
</sst>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</cellXfs>
  <cellStyles count="2">
    <cellStyle name="Normal" xfId="0" builtinId="0"/>
    <cellStyle name="Normal 2" xfId="1" xr:uid="{FFD19645-61C4-4244-A560-0232B787F38C}"/>
  </cellStyles>
  <dxfs count="20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199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198">
  <autoFilter ref="A1:O173" xr:uid="{22A90416-B904-4D3D-A6DB-EFCB9FD1EAED}"/>
  <tableColumns count="15">
    <tableColumn id="15" xr3:uid="{A06DA701-31D6-44A5-8655-82CAD7E3082B}" name="index" dataDxfId="197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196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195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194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193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192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191">
      <calculatedColumnFormula>IF(LEFT(table_1[[#This Row],[dsb_type]], 1) = "2", 50, 130)</calculatedColumnFormula>
    </tableColumn>
    <tableColumn id="14" xr3:uid="{DF3C46EA-690D-4E6A-99CF-BBC2B2F74AFF}" name="command_filter_nhej" dataDxfId="190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189">
  <autoFilter ref="A1:S41" xr:uid="{DE05925F-1FF6-4367-AF1E-BAECCA464E36}"/>
  <tableColumns count="19">
    <tableColumn id="1" xr3:uid="{C373869E-A92E-4B06-B8E5-C5A873420ED4}" name="index" dataDxfId="188"/>
    <tableColumn id="2" xr3:uid="{A28AAC50-FA09-494A-B052-8489F07A5A70}" name="ref" dataDxfId="187">
      <calculatedColumnFormula>OFFSET(table_1[ref], 4 * (table_2_1[[#This Row],[index]] - 1), 0, 1, 1)</calculatedColumnFormula>
    </tableColumn>
    <tableColumn id="18" xr3:uid="{07D57089-9737-4983-8884-C4ACCDCFF6CB}" name="control" dataDxfId="186">
      <calculatedColumnFormula>OFFSET(table_1[control], 4 * (table_2_1[[#This Row],[index]] - 1), 0, 1, 1)</calculatedColumnFormula>
    </tableColumn>
    <tableColumn id="19" xr3:uid="{C6423FEA-272F-48D3-BC6A-909FCA937DA9}" name="dsb_type" dataDxfId="185">
      <calculatedColumnFormula>OFFSET(table_1[dsb_type], 4 * (table_2_1[[#This Row],[index]] - 1), 0, 1, 1)</calculatedColumnFormula>
    </tableColumn>
    <tableColumn id="3" xr3:uid="{B8F61088-5FFA-4860-BF4E-1BFB301A31D9}" name="dsb_pos" dataDxfId="184">
      <calculatedColumnFormula>OFFSET(table_1[dsb_pos], 4 * (table_2_1[[#This Row],[index]] - 1), 0, 1, 1)</calculatedColumnFormula>
    </tableColumn>
    <tableColumn id="4" xr3:uid="{524D5B3D-BB20-420D-B7E9-93A7F77CA728}" name="cell" dataDxfId="183">
      <calculatedColumnFormula>OFFSET(table_1[cell], 4 * (table_2_1[[#This Row],[index]] - 1), 0, 1, 1)</calculatedColumnFormula>
    </tableColumn>
    <tableColumn id="5" xr3:uid="{CC918D20-5D79-4223-9717-2CA0EFFA213F}" name="strand" dataDxfId="182">
      <calculatedColumnFormula>OFFSET(table_1[strand], 4 * (table_2_1[[#This Row],[index]] - 1), 0, 1, 1)</calculatedColumnFormula>
    </tableColumn>
    <tableColumn id="6" xr3:uid="{B2851465-D533-4787-80C4-E844BB2ABB8C}" name="treatment" dataDxfId="181">
      <calculatedColumnFormula>OFFSET(table_1[treatment], 4 * (table_2_1[[#This Row],[index]] - 1), 0, 1, 1)</calculatedColumnFormula>
    </tableColumn>
    <tableColumn id="7" xr3:uid="{849BE448-7739-4815-A2C5-5843F62D83D7}" name="hguide" dataDxfId="180">
      <calculatedColumnFormula>OFFSET(table_1[hguide], 4 * (table_2_1[[#This Row],[index]] - 1), 0, 1, 1)</calculatedColumnFormula>
    </tableColumn>
    <tableColumn id="8" xr3:uid="{343716D9-C3A9-4F90-A58A-42B1B9C79EBF}" name="output_dir" dataDxfId="179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78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77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76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75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74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0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73"/>
    <tableColumn id="2" xr3:uid="{B00239B6-16E0-4472-B8C9-F25D625D21DD}" name="ref" dataDxfId="172">
      <calculatedColumnFormula>OFFSET(table_1[ref], table_2_2[[#This Row],[index]] +  var_2_nodsb_offset - 1, 0, 1, 1)</calculatedColumnFormula>
    </tableColumn>
    <tableColumn id="3" xr3:uid="{47FE94A7-C208-4138-B063-127D4AE215A0}" name="control" dataDxfId="171">
      <calculatedColumnFormula>OFFSET(table_1[control], table_2_2[[#This Row],[index]] +  var_2_nodsb_offset - 1, 0, 1, 1)</calculatedColumnFormula>
    </tableColumn>
    <tableColumn id="4" xr3:uid="{43B4F550-AB35-4206-AAAB-820BBA723DEA}" name="dsb_type" dataDxfId="170">
      <calculatedColumnFormula>OFFSET(table_1[dsb_type], table_2_2[[#This Row],[index]] +  var_2_nodsb_offset - 1, 0, 1, 1)</calculatedColumnFormula>
    </tableColumn>
    <tableColumn id="5" xr3:uid="{7233C674-8249-48C9-814C-599A94DF6097}" name="dsb_pos" dataDxfId="169">
      <calculatedColumnFormula>OFFSET(table_1[dsb_pos], table_2_2[[#This Row],[index]] +  var_2_nodsb_offset - 1, 0, 1, 1)</calculatedColumnFormula>
    </tableColumn>
    <tableColumn id="6" xr3:uid="{8FD419DF-3888-4BC8-ACF7-F31E7AB24754}" name="cell" dataDxfId="168">
      <calculatedColumnFormula>OFFSET(table_1[cell], table_2_2[[#This Row],[index]] +  var_2_nodsb_offset - 1, 0, 1, 1)</calculatedColumnFormula>
    </tableColumn>
    <tableColumn id="7" xr3:uid="{612FF909-1004-49E1-BC8F-F65A8C97EEFC}" name="strand" dataDxfId="167">
      <calculatedColumnFormula>OFFSET(table_1[strand], table_2_2[[#This Row],[index]] +  var_2_nodsb_offset - 1, 0, 1, 1)</calculatedColumnFormula>
    </tableColumn>
    <tableColumn id="8" xr3:uid="{C57AB4D7-F308-46D6-8F19-069619F8CF1B}" name="treatment" dataDxfId="166">
      <calculatedColumnFormula>OFFSET(table_1[treatment], table_2_2[[#This Row],[index]] +  var_2_nodsb_offset - 1, 0, 1, 1)</calculatedColumnFormula>
    </tableColumn>
    <tableColumn id="9" xr3:uid="{27DAC4C9-BDB2-4621-A4F1-0094D063284E}" name="hguide" dataDxfId="165">
      <calculatedColumnFormula>OFFSET(table_1[hguide], table_2_2[[#This Row],[index]] +  var_2_nodsb_offset - 1, 0, 1, 1)</calculatedColumnFormula>
    </tableColumn>
    <tableColumn id="10" xr3:uid="{E0E9E8C1-4E85-4EFB-8220-84140FBAAF8E}" name="output_dir" dataDxfId="164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63">
      <calculatedColumnFormula>OFFSET(table_1[file_out], table_2_2[[#This Row],[index]] +  var_2_nodsb_offset - 1, 0, 1, 1)</calculatedColumnFormula>
    </tableColumn>
    <tableColumn id="12" xr3:uid="{BB84920E-3487-4670-93ED-5671EACD3061}" name="total_reads" dataDxfId="162">
      <calculatedColumnFormula>OFFSET(table_1[total_reads], table_2_2[[#This Row],[index]] +  var_2_nodsb_offset - 1, 0, 1, 1)</calculatedColumnFormula>
    </tableColumn>
    <tableColumn id="13" xr3:uid="{0CE6DAF6-0C4C-4EC5-8FE5-9B3840A02412}" name="command" dataDxfId="161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60">
  <autoFilter ref="A1:N41" xr:uid="{5C7BFDB7-8825-4FA5-A5E3-550303D41F99}"/>
  <tableColumns count="14">
    <tableColumn id="25" xr3:uid="{93D2F09B-24D5-4FE1-BF34-C037E361889F}" name="index" dataDxfId="159"/>
    <tableColumn id="1" xr3:uid="{2F28DC66-449D-4F81-AA63-8F24B25F33D1}" name="dir" dataDxfId="158">
      <calculatedColumnFormula>OFFSET(table_2_1[output_dir], table_3_1[[#This Row],[index]] - 1, 0, 1, 1)</calculatedColumnFormula>
    </tableColumn>
    <tableColumn id="13" xr3:uid="{3DF6F698-1F9A-4B05-A310-657CCFCE9F66}" name="control" dataDxfId="157">
      <calculatedColumnFormula>OFFSET(table_2_1[control], table_3_1[[#This Row],[index]] - 1, 0, 1, 1)</calculatedColumnFormula>
    </tableColumn>
    <tableColumn id="2" xr3:uid="{362C2395-52F7-4A62-B7BA-2DD97ED5E6FB}" name="ref" dataDxfId="156">
      <calculatedColumnFormula>OFFSET(table_2_1[ref], table_3_1[[#This Row],[index]] - 1, 0, 1, 1)</calculatedColumnFormula>
    </tableColumn>
    <tableColumn id="3" xr3:uid="{5F0895D9-2EF2-4524-8BC7-15A33FE68636}" name="dsb_pos" dataDxfId="155">
      <calculatedColumnFormula>OFFSET(table_2_1[dsb_pos], table_3_1[[#This Row],[index]] - 1, 0, 1, 1)</calculatedColumnFormula>
    </tableColumn>
    <tableColumn id="4" xr3:uid="{C6D28829-46E6-4D97-8EA4-0AD12EF6CF10}" name="dsb_type" dataDxfId="154">
      <calculatedColumnFormula>OFFSET(table_2_1[dsb_type], table_3_1[[#This Row],[index]] - 1, 0, 1, 1)</calculatedColumnFormula>
    </tableColumn>
    <tableColumn id="12" xr3:uid="{E8B2E211-C273-4602-86F0-60EA4259B7A4}" name="dsb_type_command" dataDxfId="153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52">
      <calculatedColumnFormula>OFFSET(table_2_1[strand], table_3_1[[#This Row],[index]] - 1, 0, 1, 1)</calculatedColumnFormula>
    </tableColumn>
    <tableColumn id="6" xr3:uid="{3366AC40-6578-4797-B607-19265E7DBF5C}" name="hguide" dataDxfId="151">
      <calculatedColumnFormula>MID(OFFSET(table_2_1[hguide], table_3_1[[#This Row],[index]] - 1, 0, 1, 1), 3, 100)</calculatedColumnFormula>
    </tableColumn>
    <tableColumn id="7" xr3:uid="{554F4E79-98DE-474B-A5C8-D4B536772E95}" name="cell" dataDxfId="150">
      <calculatedColumnFormula>OFFSET(table_2_1[cell], table_3_1[[#This Row],[index]] - 1, 0, 1, 1)</calculatedColumnFormula>
    </tableColumn>
    <tableColumn id="8" xr3:uid="{32FC5061-DD85-4234-9ED8-FEAF6D9E3BC0}" name="treatment" dataDxfId="149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48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47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46">
  <autoFilter ref="A43:N55" xr:uid="{D5160C95-D2BA-47CB-B22B-E91EC7D3F498}"/>
  <tableColumns count="14">
    <tableColumn id="25" xr3:uid="{B2894846-EBB9-47DC-8DE1-7F1DA571A0B9}" name="index" dataDxfId="145"/>
    <tableColumn id="1" xr3:uid="{98269DFC-71F0-4066-B063-59597431C1C3}" name="dir" dataDxfId="144">
      <calculatedColumnFormula>OFFSET(table_2_2[output_dir], table_3_2[[#This Row],[index]] - 1, 0, 1, 1)</calculatedColumnFormula>
    </tableColumn>
    <tableColumn id="13" xr3:uid="{EB55B964-D8E2-4E0C-B7CF-07043E026664}" name="control" dataDxfId="143">
      <calculatedColumnFormula>OFFSET(table_2_2[control], table_3_2[[#This Row],[index]] - 1, 0, 1, 1)</calculatedColumnFormula>
    </tableColumn>
    <tableColumn id="2" xr3:uid="{7A83EC55-03CE-4608-92D6-6F1C53B539FE}" name="ref" dataDxfId="142">
      <calculatedColumnFormula>OFFSET(table_2_2[ref], table_3_2[[#This Row],[index]] - 1, 0, 1, 1)</calculatedColumnFormula>
    </tableColumn>
    <tableColumn id="3" xr3:uid="{13E984FC-9FD2-479F-AB4C-B74DDF5FD234}" name="dsb_pos" dataDxfId="141">
      <calculatedColumnFormula>OFFSET(table_2_2[dsb_pos], table_3_2[[#This Row],[index]] - 1, 0, 1, 1)</calculatedColumnFormula>
    </tableColumn>
    <tableColumn id="4" xr3:uid="{EF0F2447-2FA1-4517-A5CE-D8DDAAC8D3F2}" name="dsb_type" dataDxfId="140">
      <calculatedColumnFormula>OFFSET(table_2_2[dsb_type], table_3_2[[#This Row],[index]] - 1, 0, 1, 1)</calculatedColumnFormula>
    </tableColumn>
    <tableColumn id="12" xr3:uid="{A1849AE1-952B-42B5-99EE-20BD2E4C5A6A}" name="dsb_type_command" dataDxfId="139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38">
      <calculatedColumnFormula>OFFSET(table_2_2[strand], table_3_2[[#This Row],[index]] - 1, 0, 1, 1)</calculatedColumnFormula>
    </tableColumn>
    <tableColumn id="6" xr3:uid="{0ABF747E-328F-4A80-85AA-4AF871C860C1}" name="hguide" dataDxfId="137">
      <calculatedColumnFormula>MID(OFFSET(table_2_2[hguide], table_3_2[[#This Row],[index]] - 1, 0, 1, 1), 3, 100)</calculatedColumnFormula>
    </tableColumn>
    <tableColumn id="7" xr3:uid="{29D6C48B-05B8-42C6-88A9-0939BC454FE0}" name="cell" dataDxfId="136">
      <calculatedColumnFormula>OFFSET(table_2_2[cell], table_3_2[[#This Row],[index]] - 1, 0, 1, 1)</calculatedColumnFormula>
    </tableColumn>
    <tableColumn id="8" xr3:uid="{BD269EBE-94A9-4B57-B984-C7566AC259DE}" name="treatment" dataDxfId="135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34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33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32">
  <autoFilter ref="A1:K17" xr:uid="{3ADBC687-3D92-491E-B36B-6CC1BB3B3380}"/>
  <tableColumns count="11">
    <tableColumn id="1" xr3:uid="{B7EC223D-BA24-48F1-9EE3-DC56DEFDE4C2}" name="index" dataDxfId="131"/>
    <tableColumn id="7" xr3:uid="{D9F1ADDA-18A2-4F81-862D-6B0F786079FF}" name="control" dataDxfId="130">
      <calculatedColumnFormula>OFFSET(table_3_1[control], 3 * QUOTIENT(table_4_1[[#This Row],[index]] - 1, 2), 0, 1, 1)</calculatedColumnFormula>
    </tableColumn>
    <tableColumn id="8" xr3:uid="{0EA5A81F-6EA1-4256-9717-03273165F7BF}" name="treatment_1" dataDxfId="129">
      <calculatedColumnFormula>OFFSET(table_3_1[treatment], 3 * QUOTIENT(table_4_1[[#This Row],[index]] - 1, 2), 0, 1, 1)</calculatedColumnFormula>
    </tableColumn>
    <tableColumn id="2" xr3:uid="{5F6D005A-96D8-4801-93E2-101BAE551BA8}" name="dir_1" dataDxfId="128">
      <calculatedColumnFormula>OFFSET(table_3_1[dir], 3 * QUOTIENT(table_4_1[[#This Row],[index]] - 1, 2), 0, 1, 1)</calculatedColumnFormula>
    </tableColumn>
    <tableColumn id="9" xr3:uid="{C21D1AF7-7ABE-4181-AA2A-42227869A8DD}" name="treatment_2" dataDxfId="127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26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25">
      <calculatedColumnFormula>_xlfn.CONCAT(table_4_1[[#This Row],[treatment_1]], "_", table_4_1[[#This Row],[treatment_2]])</calculatedColumnFormula>
    </tableColumn>
    <tableColumn id="4" xr3:uid="{519A6397-7A3C-4009-B8B9-A71C0B3A591B}" name="dir_out" dataDxfId="124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23">
      <calculatedColumnFormula>subst_type</calculatedColumnFormula>
    </tableColumn>
    <tableColumn id="6" xr3:uid="{BC9117A0-CB6F-4D3C-A0E4-BF8395854D9A}" name="command_main_data_combined" dataDxfId="122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21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20">
  <autoFilter ref="A20:K22" xr:uid="{44E39C67-02E4-4910-8670-BA7FFCEEEAF8}"/>
  <tableColumns count="11">
    <tableColumn id="1" xr3:uid="{7F5A3A15-751D-407C-A035-61B2605E693F}" name="index" dataDxfId="119"/>
    <tableColumn id="7" xr3:uid="{45863AB0-FD32-49FE-B4BF-F8EE865F7604}" name="control" dataDxfId="118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17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16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15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14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13">
      <calculatedColumnFormula>_xlfn.CONCAT(table_4_2[[#This Row],[treatment_1]], "_", table_4_2[[#This Row],[treatment_2]])</calculatedColumnFormula>
    </tableColumn>
    <tableColumn id="4" xr3:uid="{AE1A14DC-D0C9-4818-B8CC-09A571E73BC2}" name="dir_out" dataDxfId="112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11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10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09">
  <autoFilter ref="A25:K33" xr:uid="{7D35E6FC-E7CD-464B-90E4-DB03DC258109}"/>
  <tableColumns count="11">
    <tableColumn id="1" xr3:uid="{33AF3495-7432-4F03-9832-525A370EADEC}" name="index" dataDxfId="108"/>
    <tableColumn id="7" xr3:uid="{3D66515C-5022-4D48-A834-4320DA4E73F6}" name="control" dataDxfId="107">
      <calculatedColumnFormula>OFFSET(table_3_2[control], 3 * QUOTIENT(table_4_3[[#This Row],[index]] - 1, 2), 0, 1, 1)</calculatedColumnFormula>
    </tableColumn>
    <tableColumn id="8" xr3:uid="{294B17A9-F0F9-42CA-8342-55C00648E3A5}" name="treatment_1" dataDxfId="106">
      <calculatedColumnFormula>OFFSET(table_3_2[treatment], 3 * QUOTIENT(table_4_3[[#This Row],[index]] - 1, 2), 0, 1, 1)</calculatedColumnFormula>
    </tableColumn>
    <tableColumn id="2" xr3:uid="{E13C38CF-C105-4AB5-8602-7D32E688C737}" name="dir_1" dataDxfId="105">
      <calculatedColumnFormula>OFFSET(table_3_2[dir], 3 * QUOTIENT(table_4_3[[#This Row],[index]] - 1, 2), 0, 1, 1)</calculatedColumnFormula>
    </tableColumn>
    <tableColumn id="9" xr3:uid="{15B3CC7F-2A3C-4026-8417-A9DD21E4F004}" name="treatment_2" dataDxfId="104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03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02">
      <calculatedColumnFormula>_xlfn.CONCAT(table_4_3[[#This Row],[treatment_1]], "_", table_4_3[[#This Row],[treatment_2]])</calculatedColumnFormula>
    </tableColumn>
    <tableColumn id="4" xr3:uid="{77F1D6F0-DE95-4E63-9E7E-D3CA3CF85F37}" name="dir_out" dataDxfId="101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00">
      <calculatedColumnFormula>subst_type</calculatedColumnFormula>
    </tableColumn>
    <tableColumn id="6" xr3:uid="{9434BF8B-81C5-43DF-BCB7-FA7146BF2FE8}" name="command_main_data_combined" dataDxfId="99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98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M41" totalsRowShown="0" headerRowDxfId="97">
  <autoFilter ref="A1:M41" xr:uid="{73BF8355-0AB0-4422-8F65-2A32E222946E}"/>
  <tableColumns count="13">
    <tableColumn id="25" xr3:uid="{43F57146-0E56-46F3-A0E3-717A41010F4A}" name="index" dataDxfId="96"/>
    <tableColumn id="1" xr3:uid="{B0B3F6B0-7577-49AC-B865-1E873B4DC53C}" name="dir" dataDxfId="95">
      <calculatedColumnFormula>table_3_1[[#This Row],[dir]]</calculatedColumnFormula>
    </tableColumn>
    <tableColumn id="13" xr3:uid="{D04F356F-9288-416D-ACDA-6BFE128B70D7}" name="control" dataDxfId="94">
      <calculatedColumnFormula>table_3_1[[#This Row],[control]]</calculatedColumnFormula>
    </tableColumn>
    <tableColumn id="2" xr3:uid="{9C168B22-F534-40D4-947C-918239C33FD9}" name="ref" dataDxfId="93">
      <calculatedColumnFormula>table_3_1[[#This Row],[ref]]</calculatedColumnFormula>
    </tableColumn>
    <tableColumn id="3" xr3:uid="{6F64477B-0C66-4251-9156-22307A6D70A0}" name="dsb_pos" dataDxfId="92">
      <calculatedColumnFormula>table_3_1[[#This Row],[dsb_pos]]</calculatedColumnFormula>
    </tableColumn>
    <tableColumn id="4" xr3:uid="{D037F4F2-543F-4D7D-AB36-0B253FD61B0D}" name="dsb_type" dataDxfId="91">
      <calculatedColumnFormula>table_3_1[[#This Row],[dsb_type]]</calculatedColumnFormula>
    </tableColumn>
    <tableColumn id="12" xr3:uid="{407AC5E6-13CB-409A-8E78-64B8CC121882}" name="dsb_type_command" dataDxfId="90">
      <calculatedColumnFormula>table_3_1[[#This Row],[dsb_type_command]]</calculatedColumnFormula>
    </tableColumn>
    <tableColumn id="5" xr3:uid="{1A24C844-2A10-4394-818F-0C25A569B414}" name="strand" dataDxfId="89">
      <calculatedColumnFormula>table_3_1[[#This Row],[strand]]</calculatedColumnFormula>
    </tableColumn>
    <tableColumn id="6" xr3:uid="{4F0A02F9-5555-489E-BA41-E3CBF81D1114}" name="hguide" dataDxfId="88">
      <calculatedColumnFormula>table_3_1[[#This Row],[hguide]]</calculatedColumnFormula>
    </tableColumn>
    <tableColumn id="7" xr3:uid="{FAE741F2-7C1B-41F2-8875-9F7A2EF40A54}" name="cell" dataDxfId="87">
      <calculatedColumnFormula>table_3_1[[#This Row],[cell]]</calculatedColumnFormula>
    </tableColumn>
    <tableColumn id="8" xr3:uid="{FE3ED128-2534-43D1-9244-11AB1FB57650}" name="treatment" dataDxfId="86">
      <calculatedColumnFormula>table_3_1[[#This Row],[treatment]]</calculatedColumnFormula>
    </tableColumn>
    <tableColumn id="9" xr3:uid="{65ACBC9C-0EC8-4074-B310-05F4B70BFAD5}" name="subst_type" dataDxfId="85">
      <calculatedColumnFormula>"with"</calculatedColumnFormula>
    </tableColumn>
    <tableColumn id="10" xr3:uid="{F80F6FB9-4F35-4819-8285-D77131C6EFCE}" name="command" dataDxfId="84">
      <calculatedColumnFormula>_xlfn.CONCAT("python 2_graph_processing/make_histogram_3d.py ", "-i ", libraries_4, "/", table_5_1[[#This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M55" totalsRowShown="0">
  <autoFilter ref="A43:M55" xr:uid="{D74A5276-1A50-4DA1-9131-9669404C8622}"/>
  <tableColumns count="13">
    <tableColumn id="1" xr3:uid="{8AC09A63-4226-4C75-8801-68CF93C0F078}" name="index"/>
    <tableColumn id="2" xr3:uid="{77584C42-D70C-48A4-979A-F4DEA0B31542}" name="dir" dataDxfId="83">
      <calculatedColumnFormula>table_3_2[[#This Row],[dir]]</calculatedColumnFormula>
    </tableColumn>
    <tableColumn id="3" xr3:uid="{483E3D73-4059-4B65-84EC-5DC4E7008F35}" name="control" dataDxfId="82">
      <calculatedColumnFormula>table_3_2[[#This Row],[control]]</calculatedColumnFormula>
    </tableColumn>
    <tableColumn id="4" xr3:uid="{5859A8DB-4C52-4451-BBB6-C6BEBF497540}" name="ref" dataDxfId="81">
      <calculatedColumnFormula>table_3_2[[#This Row],[ref]]</calculatedColumnFormula>
    </tableColumn>
    <tableColumn id="5" xr3:uid="{06FC4099-C18C-436C-B1E6-9739B71C7F22}" name="dsb_pos" dataDxfId="80">
      <calculatedColumnFormula>table_3_2[[#This Row],[dsb_pos]]</calculatedColumnFormula>
    </tableColumn>
    <tableColumn id="6" xr3:uid="{8F043A8E-C5E7-4596-AE13-3E495C6DB33E}" name="dsb_type" dataDxfId="79">
      <calculatedColumnFormula>table_3_2[[#This Row],[dsb_type]]</calculatedColumnFormula>
    </tableColumn>
    <tableColumn id="7" xr3:uid="{E2DB136E-6FA9-4095-8B91-F094974333AF}" name="dsb_type_command" dataDxfId="78">
      <calculatedColumnFormula>table_3_2[[#This Row],[dsb_type_command]]</calculatedColumnFormula>
    </tableColumn>
    <tableColumn id="8" xr3:uid="{55CDC54E-3E43-4365-B1C9-5359F747A157}" name="strand" dataDxfId="77">
      <calculatedColumnFormula>table_3_2[[#This Row],[strand]]</calculatedColumnFormula>
    </tableColumn>
    <tableColumn id="9" xr3:uid="{056BD8A0-CC40-4C61-9F22-EE7382045F66}" name="hguide" dataDxfId="76">
      <calculatedColumnFormula>table_3_2[[#This Row],[hguide]]</calculatedColumnFormula>
    </tableColumn>
    <tableColumn id="10" xr3:uid="{489E156D-888A-4DDC-BB23-A4721D588249}" name="cell" dataDxfId="75">
      <calculatedColumnFormula>table_3_2[[#This Row],[cell]]</calculatedColumnFormula>
    </tableColumn>
    <tableColumn id="11" xr3:uid="{0F1B5F9E-B10D-4258-9052-90BCDC89F0B0}" name="treatment" dataDxfId="74">
      <calculatedColumnFormula>table_3_2[[#This Row],[treatment]]</calculatedColumnFormula>
    </tableColumn>
    <tableColumn id="12" xr3:uid="{A2723EF6-80E8-4D8D-A6DC-7556C1996222}" name="subst_type" dataDxfId="73">
      <calculatedColumnFormula>"with"</calculatedColumnFormula>
    </tableColumn>
    <tableColumn id="13" xr3:uid="{02531CCA-6CDE-42BA-80E3-31C0F97A3546}" name="command" dataDxfId="72">
      <calculatedColumnFormula>_xlfn.CONCAT("python 2_graph_processing/make_histogram_3d.py ", "-i ", libraries_4, "/", table_5_2[[#This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3:I4" totalsRowShown="0" headerRowDxfId="71">
  <autoFilter ref="A3:I4" xr:uid="{C8C4C06E-000E-41C5-BD07-871BB3291C48}"/>
  <tableColumns count="9">
    <tableColumn id="25" xr3:uid="{D7EEB429-5A34-4903-8247-E1BD5C0098AE}" name="index" dataDxfId="70"/>
    <tableColumn id="18" xr3:uid="{BACD6182-9E09-4A02-A171-8DFCB7543380}" name="dir" dataDxfId="69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reverse_complement" dataDxfId="68">
      <calculatedColumnFormula array="1">_xlfn.TEXTJOIN(
  " ",
  TRUE,
  IF(OFFSET(table_3_1[[strand]:[strand]], 12 * (table_6_3[[#This Row],[index]:[index]] - 1), 0, 12, 1) = "R1", 0, 1)
)</calculatedColumnFormula>
    </tableColumn>
    <tableColumn id="13" xr3:uid="{F617BC3E-90A8-4E63-B2A4-EAC9DE705FC7}" name="control" dataDxfId="67">
      <calculatedColumnFormula>OFFSET(table_3_1[control], 6 * (table_6_3[[#This Row],[index]] - 1), 0, 1, 1)</calculatedColumnFormula>
    </tableColumn>
    <tableColumn id="4" xr3:uid="{8E20D9FC-49B1-428A-AC5E-AEDADB1473AC}" name="dsb_type" dataDxfId="66">
      <calculatedColumnFormula>OFFSET(table_3_1[dsb_type], 12 * (table_6_3[[#This Row],[index]] - 1), 0, 1, 1)</calculatedColumnFormula>
    </tableColumn>
    <tableColumn id="33" xr3:uid="{8FF7E83A-9135-4A64-965C-48368A6C0367}" name="hguide">
      <calculatedColumnFormula array="1">OFFSET(table_3_1[[hguide]:[hguide]], 12 * (table_6_3[[#This Row],[index]:[index]] - 1), 0, 1, 1)</calculatedColumnFormula>
    </tableColumn>
    <tableColumn id="9" xr3:uid="{FB278FFE-A956-4B0C-8CC3-6A0324CBCA11}" name="subst_type" dataDxfId="65">
      <calculatedColumnFormula>subst_type</calculatedColumnFormula>
    </tableColumn>
    <tableColumn id="19" xr3:uid="{E4089767-2E77-4296-9392-7BCD64E1E62D}" name="dir_out" dataDxfId="64">
      <calculatedColumnFormula>_xlfn.CONCAT(var_6_layout, "/", table_6_3[[#This Row],[dsb_type]], "_", table_6_3[[#This Row],[hguide]], IF(table_6_3[[#This Row],[control]]&lt;&gt;"none", _xlfn.CONCAT("_", table_6_3[[#This Row],[control]]), ""))</calculatedColumnFormula>
    </tableColumn>
    <tableColumn id="10" xr3:uid="{8BD09F85-30B0-46CA-A0E3-2CC4F3FB2BD0}" name="command" dataDxfId="63">
      <calculatedColumnFormula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CAA14F-D870-4D8C-8372-DFAF0C2B719D}" name="table_6_4" displayName="table_6_4" ref="A7:I9" totalsRowShown="0" headerRowDxfId="62">
  <autoFilter ref="A7:I9" xr:uid="{43CAA14F-D870-4D8C-8372-DFAF0C2B719D}"/>
  <tableColumns count="9">
    <tableColumn id="25" xr3:uid="{4FA5A2E4-C9F7-4673-98E1-BCCE618B100D}" name="index" dataDxfId="61"/>
    <tableColumn id="18" xr3:uid="{155653FE-38BD-4542-A5AE-2B40B0FD52C7}" name="dir" dataDxfId="60">
      <calculatedColumnFormula array="1">TRIM(SUBSTITUTE(_xlfn.CONCAT(" ", _xlfn.TEXTJOIN(" ", TRUE, OFFSET(table_3_1[[dir]:[dir]], var_6_1dsb_offset + 6 * (table_6_4[[#This Row],[index]:[index]] - 1), 0, 6, 1))), " ", _xlfn.CONCAT(" ", libraries_4, "/")))</calculatedColumnFormula>
    </tableColumn>
    <tableColumn id="34" xr3:uid="{05E960C2-864E-41C3-A84E-DF767C09AA42}" name="reverse_complement" dataDxfId="59">
      <calculatedColumnFormula>IF(table_6_4[[#This Row],[hguide]]="A",NA(), IF(var_6_layout = "universal", "1 1 1 1 1 1", NA()))</calculatedColumnFormula>
    </tableColumn>
    <tableColumn id="13" xr3:uid="{9EA58FA8-5496-4600-905A-95909513339B}" name="control" dataDxfId="58">
      <calculatedColumnFormula>OFFSET(table_3_1[control], 6 * (table_6_4[[#This Row],[index]] - 1), 0, 1, 1)</calculatedColumnFormula>
    </tableColumn>
    <tableColumn id="4" xr3:uid="{46390A5F-98AD-4211-85B4-A4DD8E31C40C}" name="dsb_type" dataDxfId="57">
      <calculatedColumnFormula>OFFSET(table_3_1[dsb_type], var_6_1dsb_offset + 6 * (table_6_4[[#This Row],[index]] - 1), 0, 1, 1)</calculatedColumnFormula>
    </tableColumn>
    <tableColumn id="35" xr3:uid="{5BD83012-469D-4202-9584-AA182CDF11F9}" name="hguide">
      <calculatedColumnFormula array="1">OFFSET(table_3_1[[hguide]:[hguide]], var_6_1dsb_offset + 6 * (table_6_4[[#This Row],[index]:[index]] - 1), 0, 1, 1)</calculatedColumnFormula>
    </tableColumn>
    <tableColumn id="9" xr3:uid="{123049FA-F284-452C-8FDD-63F409D9967F}" name="subst_type" dataDxfId="56">
      <calculatedColumnFormula>subst_type</calculatedColumnFormula>
    </tableColumn>
    <tableColumn id="19" xr3:uid="{CFCDDB26-095C-4395-82E2-37B45B0CDEAD}" name="dir_out" dataDxfId="55">
      <calculatedColumnFormula>_xlfn.CONCAT(var_6_layout, "/", table_6_4[[#This Row],[dsb_type]], "_", table_6_4[[#This Row],[hguide]], IF(table_6_4[[#This Row],[control]]&lt;&gt;"none", _xlfn.CONCAT("_", table_6_4[[#This Row],[control]]), ""))</calculatedColumnFormula>
    </tableColumn>
    <tableColumn id="10" xr3:uid="{DC6C9CBA-5796-4FFE-878D-BB47DC276187}" name="command" dataDxfId="54">
      <calculatedColumnFormula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5" displayName="table_6_5" ref="A12:I13" totalsRowShown="0" headerRowDxfId="53" headerRowBorderDxfId="52" tableBorderDxfId="51">
  <autoFilter ref="A12:I13" xr:uid="{F5E44D84-0923-4099-A9D7-D0D16C2D6571}"/>
  <tableColumns count="9">
    <tableColumn id="1" xr3:uid="{0F421990-E775-4F35-92AF-6BA19E0E8AEE}" name="index"/>
    <tableColumn id="2" xr3:uid="{81FE7256-F482-4A2C-902D-871C80C1D881}" name="dir" dataDxfId="50">
      <calculatedColumnFormula array="1">TRIM(SUBSTITUTE(_xlfn.CONCAT(" ", _xlfn.TEXTJOIN(" ", TRUE, OFFSET(table_3_1[[dir]:[dir]], var_6_anti_offset + 4 * (table_6_5[[#This Row],[index]:[index]] - 1), 0, 4, 1))), " ", _xlfn.CONCAT(" ", libraries_4, "/")))</calculatedColumnFormula>
    </tableColumn>
    <tableColumn id="3" xr3:uid="{E9F8E6A0-B4A7-475B-9ED2-9F2A4A9EB628}" name="strand" dataDxfId="49">
      <calculatedColumnFormula array="1">_xlfn.TEXTJOIN(
  " ",
  TRUE,
  IF(OFFSET(table_3_1[[strand]:[strand]], var_6_anti_offset + 4 * (table_6_5[[#This Row],[index]:[index]] - 1), 0,4, 1) = "R1", 0, 1)
)</calculatedColumnFormula>
    </tableColumn>
    <tableColumn id="6" xr3:uid="{70821CEE-FFC4-44AB-ACF6-DA81A4B053E6}" name="control" dataDxfId="48">
      <calculatedColumnFormula>OFFSET(table_3_1[control], var_6_anti_offset + 4 * (table_6_5[[#This Row],[index]] - 1), 0, 1, 1)</calculatedColumnFormula>
    </tableColumn>
    <tableColumn id="5" xr3:uid="{FA9180EA-3AA0-451A-ACAC-78776C7CB75D}" name="dsb_type" dataDxfId="47">
      <calculatedColumnFormula>OFFSET(table_3_1[dsb_type], var_6_anti_offset + 4 * (table_6_5[[#This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4" xr3:uid="{DE820E4E-FF8B-435B-B07F-D397029AF597}" name="hguide" dataDxfId="46">
      <calculatedColumnFormula>OFFSET(table_3_1[[hguide]:[hguide]], var_6_anti_offset + 4 * (table_6_5[[#This Row],[index]] - 1), 0, 1, 1)</calculatedColumnFormula>
    </tableColumn>
    <tableColumn id="9" xr3:uid="{3D97DBDD-03E9-4A6C-BADA-D01B27A8EE51}" name="dir_out" dataDxfId="45">
      <calculatedColumnFormula>_xlfn.CONCAT(var_6_layout, "/", table_6_5[[#This Row],[dsb_type]], "_", table_6_5[[#This Row],[hguide]], IF(table_6_5[[#This Row],[control]]&lt;&gt;"none", _xlfn.CONCAT("_", table_6_5[[#This Row],[control]]), ""))</calculatedColumnFormula>
    </tableColumn>
    <tableColumn id="10" xr3:uid="{5E7626AE-E376-4C60-BA64-B24F95580083}" name="command" dataDxfId="44">
      <calculatedColumnFormula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R42" totalsRowShown="0" headerRowDxfId="43">
  <autoFilter ref="A2:R42" xr:uid="{73BF8355-0AB0-4422-8F65-2A32E222946E}"/>
  <tableColumns count="18">
    <tableColumn id="25" xr3:uid="{C323C376-24D3-4404-9E0F-6E9361862271}" name="index" dataDxfId="42"/>
    <tableColumn id="1" xr3:uid="{AC070029-7A36-442E-A851-71CD7EB80F28}" name="dir" dataDxfId="41">
      <calculatedColumnFormula>OFFSET(table_3_1[[dir]:[dir]], table_7_1[[#This Row],[index]] - 1, 0, 1, 1)</calculatedColumnFormula>
    </tableColumn>
    <tableColumn id="13" xr3:uid="{6A4B6748-6DA2-44B2-95C1-9C2BF9C21AC6}" name="control" dataDxfId="40">
      <calculatedColumnFormula>OFFSET(table_3_1[[control]:[control]], table_7_1[[#This Row],[index]] - 1, 0, 1, 1)</calculatedColumnFormula>
    </tableColumn>
    <tableColumn id="2" xr3:uid="{46183BCF-754C-4289-9E28-8DB2FB5F3E2E}" name="ref" dataDxfId="39">
      <calculatedColumnFormula>OFFSET(table_3_1[[ref]:[ref]], table_7_1[[#This Row],[index]] - 1, 0, 1, 1)</calculatedColumnFormula>
    </tableColumn>
    <tableColumn id="3" xr3:uid="{01CE35D5-BD5A-4DBE-911A-523BA86E9558}" name="dsb_pos" dataDxfId="38">
      <calculatedColumnFormula>OFFSET(table_3_1[[dsb_pos]:[dsb_pos]], table_7_1[[#This Row],[index]] - 1, 0, 1, 1)</calculatedColumnFormula>
    </tableColumn>
    <tableColumn id="4" xr3:uid="{0171B01F-9599-42EC-9AD8-75EE9608FE15}" name="dsb_type" dataDxfId="37">
      <calculatedColumnFormula>OFFSET(table_3_1[[dsb_type]:[dsb_type]], table_7_1[[#This Row],[index]] - 1, 0, 1, 1)</calculatedColumnFormula>
    </tableColumn>
    <tableColumn id="12" xr3:uid="{2D9967F2-F905-4DDC-BC13-BE494C96FD78}" name="dsb_type_command" dataDxfId="36">
      <calculatedColumnFormula>OFFSET(table_3_1[[dsb_type_command]:[dsb_type_command]], table_7_1[[#This Row],[index]] - 1, 0, 1, 1)</calculatedColumnFormula>
    </tableColumn>
    <tableColumn id="5" xr3:uid="{B8E237AE-E973-40A0-86E3-7BF5DEC7FC87}" name="strand" dataDxfId="35">
      <calculatedColumnFormula>OFFSET(table_3_1[[strand]:[strand]], table_7_1[[#This Row],[index]] - 1, 0, 1, 1)</calculatedColumnFormula>
    </tableColumn>
    <tableColumn id="6" xr3:uid="{647E20CB-AEBC-4627-AE45-391FD9784E21}" name="hguide" dataDxfId="34">
      <calculatedColumnFormula>OFFSET(table_3_1[[hguide]:[hguide]], table_7_1[[#This Row],[index]] - 1, 0, 1, 1)</calculatedColumnFormula>
    </tableColumn>
    <tableColumn id="7" xr3:uid="{EAED7BDD-3E55-428C-8CC0-D27D2F2EF394}" name="cell" dataDxfId="33">
      <calculatedColumnFormula>OFFSET(table_3_1[[cell]:[cell]], table_7_1[[#This Row],[index]] - 1, 0, 1, 1)</calculatedColumnFormula>
    </tableColumn>
    <tableColumn id="8" xr3:uid="{8D720D5E-95C1-4847-85D5-656085769184}" name="treatment" dataDxfId="32">
      <calculatedColumnFormula>OFFSET(table_3_1[[treatment]:[treatment]], table_7_1[[#This Row],[index]] - 1, 0, 1, 1)</calculatedColumnFormula>
    </tableColumn>
    <tableColumn id="9" xr3:uid="{D6F4320B-CD2D-4288-B9EC-64E8C7BA2DDE}" name="subst_type" dataDxfId="31">
      <calculatedColumnFormula>"without"</calculatedColumnFormula>
    </tableColumn>
    <tableColumn id="14" xr3:uid="{C107BDC5-6E3A-4EAC-9D60-3D3C790CFE24}" name="common_layout_dir" dataDxfId="30">
      <calculatedColumnFormula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calculatedColumnFormula>
    </tableColumn>
    <tableColumn id="11" xr3:uid="{7AF47D8C-A10C-454A-8FE8-6D4A4FFD2B60}" name="reverse_complement" dataDxfId="29">
      <calculatedColumnFormula>AND(table_7_1[[#This Row],[strand]] = "R2", OR(var_7_layout = "universal", var_7_layout = "fractal", AND(var_7_layout = "radial", table_7_1[[#This Row],[dsb_type]] &lt;&gt; "1DSB")))</calculatedColumnFormula>
    </tableColumn>
    <tableColumn id="15" xr3:uid="{0D90823C-DABB-4D5B-952B-ECA267C2D98A}" name="range_args" dataDxfId="28">
      <calculatedColumnFormula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calculatedColumnFormula>
    </tableColumn>
    <tableColumn id="17" xr3:uid="{891739FF-B093-4EE5-A0A2-20948C58CB96}" name="universal_layout_legend_pos_x" dataDxfId="27">
      <calculatedColumnFormula>IF(var_7_layout="universal", IF(table_7_1[[#This Row],[hguide]]="AB", 12, IF(table_7_1[[#This Row],[hguide]]="A", 12, IF(table_7_1[[#This Row],[hguide]]="B", 12, IF(table_7_1[[#This Row],[hguide]]="CD", 12, NA())))), NA())</calculatedColumnFormula>
    </tableColumn>
    <tableColumn id="16" xr3:uid="{680D5200-6ABF-4323-82E5-C6AF5DA257FD}" name="output_dir" dataDxfId="26">
      <calculatedColumnFormula>_xlfn.CONCAT(graphs, "/", var_7_layout, "/individual/", var_7_ext)</calculatedColumnFormula>
    </tableColumn>
    <tableColumn id="10" xr3:uid="{927D810C-70D6-4266-8FCE-04D49787D147}" name="command" dataDxfId="25">
      <calculatedColumnFormula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155FABF-AFCB-4399-AD96-6241BA80EFED}" name="table_7_2" displayName="table_7_2" ref="A44:K60" totalsRowShown="0" headerRowDxfId="24">
  <autoFilter ref="A44:K60" xr:uid="{E155FABF-AFCB-4399-AD96-6241BA80EFED}"/>
  <tableColumns count="11">
    <tableColumn id="1" xr3:uid="{B2B7DB73-4221-4AF0-A850-325F3752E3E0}" name="index" dataDxfId="23"/>
    <tableColumn id="4" xr3:uid="{7CBFD0EC-49AE-431E-A905-A56D19FE8F5B}" name="dir" dataDxfId="22">
      <calculatedColumnFormula>OFFSET(table_4_1[], table_7_2[[#This Row],[index]] - 1, _xlfn.XMATCH("dir_out", table_4_1[#Headers], 0, 1) - 1, 1, 1)</calculatedColumnFormula>
    </tableColumn>
    <tableColumn id="3" xr3:uid="{8B726DB7-A763-4D99-9E71-D69E0FA3D7BF}" name="strand" dataDxfId="21">
      <calculatedColumnFormula>OFFSET(table_7_1[[strand]:[strand]], 3 * QUOTIENT(table_7_2[[#This Row],[index]] - 1, 2), 0, 1, 1)</calculatedColumnFormula>
    </tableColumn>
    <tableColumn id="5" xr3:uid="{E7E8C40B-8285-4EE4-A61D-1F147432D708}" name="hguide" dataDxfId="20">
      <calculatedColumnFormula>OFFSET(table_7_1[[hguide]:[hguide]], 3 * QUOTIENT(table_7_2[[#This Row],[index]] - 1, 2), 0, 1, 1)</calculatedColumnFormula>
    </tableColumn>
    <tableColumn id="7" xr3:uid="{64B9691C-2BDA-4EE7-B149-7349BFA40A22}" name="dsb_type" dataDxfId="19">
      <calculatedColumnFormula>OFFSET(table_7_1[[dsb_type]:[dsb_type]], 3 * QUOTIENT(table_7_2[[#This Row],[index]] - 1, 2), 0, 1, 1)</calculatedColumnFormula>
    </tableColumn>
    <tableColumn id="2" xr3:uid="{46F7ABEC-3D59-449F-B3B9-3B53D4C4E17C}" name="common_layout_dir" dataDxfId="18">
      <calculatedColumnFormula>OFFSET(table_7_1[[common_layout_dir]:[common_layout_dir]], 3 * QUOTIENT(table_7_2[[#This Row],[index]] - 1, 2), 0, 1, 1)</calculatedColumnFormula>
    </tableColumn>
    <tableColumn id="8" xr3:uid="{BFEA7E87-08AD-4F58-8B7D-A592368549F0}" name="reverse_complement" dataDxfId="17">
      <calculatedColumnFormula>OFFSET(table_7_1[[reverse_complement]:[reverse_complement]], 3 * QUOTIENT(table_7_2[[#This Row],[index]] - 1, 2), 0, 1, 1)</calculatedColumnFormula>
    </tableColumn>
    <tableColumn id="9" xr3:uid="{928832B4-7BAB-42E7-88BC-BB633DA53A2E}" name="range_args" dataDxfId="16">
      <calculatedColumnFormula>OFFSET(table_7_1[[range_args]:[range_args]], 3 * QUOTIENT(table_7_2[[#This Row],[index]] - 1, 2), 0, 1, 1)</calculatedColumnFormula>
    </tableColumn>
    <tableColumn id="11" xr3:uid="{E157268B-09A6-4B13-AD6D-24B6BD4C0B56}" name="universal_layout_legend_pos_x" dataDxfId="15">
      <calculatedColumnFormula>OFFSET(table_7_1[[universal_layout_legend_pos_x]:[universal_layout_legend_pos_x]], 3 * QUOTIENT(table_7_2[[#This Row],[index]] - 1, 2), 0, 1, 1)</calculatedColumnFormula>
    </tableColumn>
    <tableColumn id="10" xr3:uid="{28F0CC58-CEE1-4245-A4B6-361813C46856}" name="output_dir" dataDxfId="14">
      <calculatedColumnFormula>_xlfn.CONCAT(graphs, "/", var_7_layout, "/combined/", var_7_ext)</calculatedColumnFormula>
    </tableColumn>
    <tableColumn id="6" xr3:uid="{FEA012AC-7DC4-4D11-9B59-A05887E08F6E}" name="command" dataDxfId="13">
      <calculatedColumnFormula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E9A0328-D472-47BB-96EE-6A945E4CAD3B}" name="table_7_3" displayName="table_7_3" ref="A62:K64" totalsRowShown="0" headerRowDxfId="12">
  <autoFilter ref="A62:K64" xr:uid="{BE9A0328-D472-47BB-96EE-6A945E4CAD3B}"/>
  <tableColumns count="11">
    <tableColumn id="1" xr3:uid="{E718984E-FC22-4321-9162-791892D20032}" name="index" dataDxfId="11"/>
    <tableColumn id="4" xr3:uid="{A71ABC91-B291-4CD9-A2A1-F6CA41CEE59E}" name="dir" dataDxfId="10">
      <calculatedColumnFormula>OFFSET(table_4_2[], table_7_3[[#This Row],[index]] - 1, _xlfn.XMATCH("dir_out", table_4_1[#Headers], 0, 1) - 1, 1, 1)</calculatedColumnFormula>
    </tableColumn>
    <tableColumn id="3" xr3:uid="{8D7F2EAB-990D-439F-AE1F-6FB6AFC6C4B1}" name="strand" dataDxfId="9">
      <calculatedColumnFormula>OFFSET(table_7_1[[strand]:[strand]], 37 + 2 * QUOTIENT(table_7_3[[#This Row],[index]] - 1, 1), 0, 1, 1)</calculatedColumnFormula>
    </tableColumn>
    <tableColumn id="5" xr3:uid="{B8ABFFB9-C4F5-4866-8F37-B49F31C44F20}" name="hguide" dataDxfId="8">
      <calculatedColumnFormula>OFFSET(table_7_1[[hguide]:[hguide]], 37 + 2 * QUOTIENT(table_7_3[[#This Row],[index]] - 1, 1), 0, 1, 1)</calculatedColumnFormula>
    </tableColumn>
    <tableColumn id="7" xr3:uid="{3835BF64-C6A9-440B-96F5-A2332AB91438}" name="dsb_type" dataDxfId="7">
      <calculatedColumnFormula>OFFSET(table_7_1[[dsb_type]:[dsb_type]], 37 + 2 * QUOTIENT(table_7_3[[#This Row],[index]] - 1, 1), 0, 1, 1)</calculatedColumnFormula>
    </tableColumn>
    <tableColumn id="2" xr3:uid="{C07D080E-B5A2-43FC-84BA-BCBD008F3B26}" name="common_layout_dir" dataDxfId="6">
      <calculatedColumnFormula>OFFSET(table_7_1[[common_layout_dir]:[common_layout_dir]], 37 + 2 * QUOTIENT(table_7_3[[#This Row],[index]] - 1, 1), 0, 1, 1)</calculatedColumnFormula>
    </tableColumn>
    <tableColumn id="8" xr3:uid="{6E360CD4-3BFD-4CC3-A93F-137C46B62651}" name="reverse_complement" dataDxfId="5">
      <calculatedColumnFormula>OFFSET(table_7_1[[reverse_complement]:[reverse_complement]], 37 + 2 * QUOTIENT(table_7_3[[#This Row],[index]] - 1, 1), 0, 1, 1)</calculatedColumnFormula>
    </tableColumn>
    <tableColumn id="9" xr3:uid="{A1862EF0-F072-4796-964D-7EDA8C8787B0}" name="range_args" dataDxfId="4">
      <calculatedColumnFormula>OFFSET(table_7_1[[range_args]:[range_args]], 37 + 2 * QUOTIENT(table_7_3[[#This Row],[index]] - 1, 1), 0, 1, 1)</calculatedColumnFormula>
    </tableColumn>
    <tableColumn id="11" xr3:uid="{312C98E0-05A4-4DD6-86F6-6BFBF9058DC2}" name="universal_layout_legend_pos_x" dataDxfId="3">
      <calculatedColumnFormula>OFFSET(table_7_1[[universal_layout_legend_pos_x]:[universal_layout_legend_pos_x]], 37 + 2 * QUOTIENT(table_7_3[[#This Row],[index]] - 1, 1), 0, 1, 1)</calculatedColumnFormula>
    </tableColumn>
    <tableColumn id="10" xr3:uid="{28284CC2-E402-4A85-83F5-4FC36722329E}" name="output_dir" dataDxfId="2">
      <calculatedColumnFormula>_xlfn.CONCAT(graphs, "/", var_7_layout, "/combined/", var_7_ext)</calculatedColumnFormula>
    </tableColumn>
    <tableColumn id="6" xr3:uid="{D5ADEB9F-0405-4E9D-BDA9-7ECD31E23490}" name="command" dataDxfId="1">
      <calculatedColumnFormula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IF(NOT(ISNA(table_7_3[[#This Row],[universal_layout_legend_pos_x]])), _xlfn.CONCAT(" --universal_layout_legend_pos_x ", table_7_3[[#This Row],[universal_layout_legend_pos_x]], "")))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9"/>
  <sheetViews>
    <sheetView workbookViewId="0">
      <selection activeCell="A9" sqref="A9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168</v>
      </c>
    </row>
    <row r="6" spans="1:2" x14ac:dyDescent="0.25">
      <c r="A6" t="s">
        <v>173</v>
      </c>
    </row>
    <row r="7" spans="1:2" x14ac:dyDescent="0.25">
      <c r="A7" t="s">
        <v>174</v>
      </c>
    </row>
    <row r="8" spans="1:2" x14ac:dyDescent="0.25">
      <c r="A8" t="s">
        <v>171</v>
      </c>
    </row>
    <row r="9" spans="1:2" x14ac:dyDescent="0.25">
      <c r="A9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workbookViewId="0">
      <selection activeCell="K22" sqref="K22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170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164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154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155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156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157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158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159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160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161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162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163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144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145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146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147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148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149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150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151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152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153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6"/>
  <sheetViews>
    <sheetView topLeftCell="B169" workbookViewId="0">
      <selection activeCell="B176" sqref="B176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142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142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142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142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142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142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142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142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142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142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142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142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142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142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142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142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142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142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142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142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142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142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142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142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142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142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142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142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142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142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142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142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142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142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142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142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142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142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142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142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142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142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142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142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142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142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142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142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141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141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141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141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141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141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141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141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141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141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141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141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  <row r="175" spans="1:15" x14ac:dyDescent="0.25">
      <c r="B175" s="1" t="s">
        <v>179</v>
      </c>
    </row>
    <row r="176" spans="1:15" x14ac:dyDescent="0.25">
      <c r="B176" t="str">
        <f>_xlfn.TEXTJOIN(CHAR(10), TRUE, table_1[command_filter_nhej])</f>
        <v>python 1_process_nhej/filter_nhej.py -sam libraries_1/yjl217_R1_2DSBs.sam -ref ref_seq/2DSB_R1_sense.fa -o libraries_2/yjl217_WT_sgAB_R1_sense.tsv --min_length 50 -dsb 67 --quiet
python 1_process_nhej/filter_nhej.py -sam libraries_1/yjl218_R1_2DSBs.sam -ref ref_seq/2DSB_R1_sense.fa -o libraries_2/yjl218_WT_sgAB_R1_sense.tsv --min_length 50 -dsb 67 --quiet
python 1_process_nhej/filter_nhej.py -sam libraries_1/yjl219_R1_2DSBs.sam -ref ref_seq/2DSB_R1_sense.fa -o libraries_2/yjl219_WT_sgAB_R1_sense.tsv --min_length 50 -dsb 67 --quiet
python 1_process_nhej/filter_nhej.py -sam libraries_1/yjl220_R1_2DSBs.sam -ref ref_seq/2DSB_R1_sense.fa -o libraries_2/yjl220_WT_sgAB_R1_sense.tsv --min_length 50 -dsb 67 --quiet
python 1_process_nhej/filter_nhej.py -sam libraries_1/yjl221_R1_2DSBs.sam -ref ref_seq/2DSB_R1_branch.fa -o libraries_2/yjl221_WT_sgAB_R1_branch.tsv --min_length 50 -dsb 67 --quiet
python 1_process_nhej/filter_nhej.py -sam libraries_1/yjl222_R1_2DSBs.sam -ref ref_seq/2DSB_R1_branch.fa -o libraries_2/yjl222_WT_sgAB_R1_branch.tsv --min_length 50 -dsb 67 --quiet
python 1_process_nhej/filter_nhej.py -sam libraries_1/yjl223_R1_2DSBs.sam -ref ref_seq/2DSB_R1_branch.fa -o libraries_2/yjl223_WT_sgAB_R1_branch.tsv --min_length 50 -dsb 67 --quiet
python 1_process_nhej/filter_nhej.py -sam libraries_1/yjl224_R1_2DSBs.sam -ref ref_seq/2DSB_R1_branch.fa -o libraries_2/yjl224_WT_sgAB_R1_branch.tsv --min_length 50 -dsb 67 --quiet
python 1_process_nhej/filter_nhej.py -sam libraries_1/yjl225_R1_2DSBs.sam -ref ref_seq/2DSB_R1_cmv.fa -o libraries_2/yjl225_WT_sgAB_R1_cmv.tsv --min_length 50 -dsb 67 --quiet
python 1_process_nhej/filter_nhej.py -sam libraries_1/yjl226_R1_2DSBs.sam -ref ref_seq/2DSB_R1_cmv.fa -o libraries_2/yjl226_WT_sgAB_R1_cmv.tsv --min_length 50 -dsb 67 --quiet
python 1_process_nhej/filter_nhej.py -sam libraries_1/yjl227_R1_2DSBs.sam -ref ref_seq/2DSB_R1_cmv.fa -o libraries_2/yjl227_WT_sgAB_R1_cmv.tsv --min_length 50 -dsb 67 --quiet
python 1_process_nhej/filter_nhej.py -sam libraries_1/yjl228_R1_2DSBs.sam -ref ref_seq/2DSB_R1_cmv.fa -o libraries_2/yjl228_WT_sgAB_R1_cmv.tsv --min_length 50 -dsb 67 --quiet
python 1_process_nhej/filter_nhej.py -sam libraries_1/yjl229_R1_2DSBs.sam -ref ref_seq/2DSB_R1_sense.fa -o libraries_2/yjl229_KO_sgAB_R1_sense.tsv --min_length 50 -dsb 67 --quiet
python 1_process_nhej/filter_nhej.py -sam libraries_1/yjl230_R1_2DSBs.sam -ref ref_seq/2DSB_R1_sense.fa -o libraries_2/yjl230_KO_sgAB_R1_sense.tsv --min_length 50 -dsb 67 --quiet
python 1_process_nhej/filter_nhej.py -sam libraries_1/yjl231_R1_2DSBs.sam -ref ref_seq/2DSB_R1_sense.fa -o libraries_2/yjl231_KO_sgAB_R1_sense.tsv --min_length 50 -dsb 67 --quiet
python 1_process_nhej/filter_nhej.py -sam libraries_1/yjl232_R1_2DSBs.sam -ref ref_seq/2DSB_R1_sense.fa -o libraries_2/yjl232_KO_sgAB_R1_sense.tsv --min_length 50 -dsb 67 --quiet
python 1_process_nhej/filter_nhej.py -sam libraries_1/yjl233_R1_2DSBs.sam -ref ref_seq/2DSB_R1_branch.fa -o libraries_2/yjl233_KO_sgAB_R1_branch.tsv --min_length 50 -dsb 67 --quiet
python 1_process_nhej/filter_nhej.py -sam libraries_1/yjl234_R1_2DSBs.sam -ref ref_seq/2DSB_R1_branch.fa -o libraries_2/yjl234_KO_sgAB_R1_branch.tsv --min_length 50 -dsb 67 --quiet
python 1_process_nhej/filter_nhej.py -sam libraries_1/yjl235_R1_2DSBs.sam -ref ref_seq/2DSB_R1_branch.fa -o libraries_2/yjl235_KO_sgAB_R1_branch.tsv --min_length 50 -dsb 67 --quiet
python 1_process_nhej/filter_nhej.py -sam libraries_1/yjl236_R1_2DSBs.sam -ref ref_seq/2DSB_R1_branch.fa -o libraries_2/yjl236_KO_sgAB_R1_branch.tsv --min_length 50 -dsb 67 --quiet
python 1_process_nhej/filter_nhej.py -sam libraries_1/yjl237_R1_2DSBs.sam -ref ref_seq/2DSB_R1_cmv.fa -o libraries_2/yjl237_KO_sgAB_R1_cmv.tsv --min_length 50 -dsb 67 --quiet
python 1_process_nhej/filter_nhej.py -sam libraries_1/yjl238_R1_2DSBs.sam -ref ref_seq/2DSB_R1_cmv.fa -o libraries_2/yjl238_KO_sgAB_R1_cmv.tsv --min_length 50 -dsb 67 --quiet
python 1_process_nhej/filter_nhej.py -sam libraries_1/yjl239_R1_2DSBs.sam -ref ref_seq/2DSB_R1_cmv.fa -o libraries_2/yjl239_KO_sgAB_R1_cmv.tsv --min_length 50 -dsb 67 --quiet
python 1_process_nhej/filter_nhej.py -sam libraries_1/yjl240_R1_2DSBs.sam -ref ref_seq/2DSB_R1_cmv.fa -o libraries_2/yjl240_KO_sgAB_R1_cmv.tsv --min_length 50 -dsb 67 --quiet
python 1_process_nhej/filter_nhej.py -sam libraries_1/yjl217_R2_2DSBs.sam -ref ref_seq/2DSB_R2_sense.fa -o libraries_2/yjl217_WT_sgAB_R2_sense.tsv --min_length 50 -dsb 46 --quiet
python 1_process_nhej/filter_nhej.py -sam libraries_1/yjl218_R2_2DSBs.sam -ref ref_seq/2DSB_R2_sense.fa -o libraries_2/yjl218_WT_sgAB_R2_sense.tsv --min_length 50 -dsb 46 --quiet
python 1_process_nhej/filter_nhej.py -sam libraries_1/yjl219_R2_2DSBs.sam -ref ref_seq/2DSB_R2_sense.fa -o libraries_2/yjl219_WT_sgAB_R2_sense.tsv --min_length 50 -dsb 46 --quiet
python 1_process_nhej/filter_nhej.py -sam libraries_1/yjl220_R2_2DSBs.sam -ref ref_seq/2DSB_R2_sense.fa -o libraries_2/yjl220_WT_sgAB_R2_sense.tsv --min_length 50 -dsb 46 --quiet
python 1_process_nhej/filter_nhej.py -sam libraries_1/yjl221_R2_2DSBs.sam -ref ref_seq/2DSB_R2_branch.fa -o libraries_2/yjl221_WT_sgAB_R2_branch.tsv --min_length 50 -dsb 46 --quiet
python 1_process_nhej/filter_nhej.py -sam libraries_1/yjl222_R2_2DSBs.sam -ref ref_seq/2DSB_R2_branch.fa -o libraries_2/yjl222_WT_sgAB_R2_branch.tsv --min_length 50 -dsb 46 --quiet
python 1_process_nhej/filter_nhej.py -sam libraries_1/yjl223_R2_2DSBs.sam -ref ref_seq/2DSB_R2_branch.fa -o libraries_2/yjl223_WT_sgAB_R2_branch.tsv --min_length 50 -dsb 46 --quiet
python 1_process_nhej/filter_nhej.py -sam libraries_1/yjl224_R2_2DSBs.sam -ref ref_seq/2DSB_R2_branch.fa -o libraries_2/yjl224_WT_sgAB_R2_branch.tsv --min_length 50 -dsb 46 --quiet
python 1_process_nhej/filter_nhej.py -sam libraries_1/yjl225_R2_2DSBs.sam -ref ref_seq/2DSB_R2_cmv.fa -o libraries_2/yjl225_WT_sgAB_R2_cmv.tsv --min_length 50 -dsb 46 --quiet
python 1_process_nhej/filter_nhej.py -sam libraries_1/yjl226_R2_2DSBs.sam -ref ref_seq/2DSB_R2_cmv.fa -o libraries_2/yjl226_WT_sgAB_R2_cmv.tsv --min_length 50 -dsb 46 --quiet
python 1_process_nhej/filter_nhej.py -sam libraries_1/yjl227_R2_2DSBs.sam -ref ref_seq/2DSB_R2_cmv.fa -o libraries_2/yjl227_WT_sgAB_R2_cmv.tsv --min_length 50 -dsb 46 --quiet
python 1_process_nhej/filter_nhej.py -sam libraries_1/yjl228_R2_2DSBs.sam -ref ref_seq/2DSB_R2_cmv.fa -o libraries_2/yjl228_WT_sgAB_R2_cmv.tsv --min_length 50 -dsb 46 --quiet
python 1_process_nhej/filter_nhej.py -sam libraries_1/yjl229_R2_2DSBs.sam -ref ref_seq/2DSB_R2_sense.fa -o libraries_2/yjl229_KO_sgAB_R2_sense.tsv --min_length 50 -dsb 46 --quiet
python 1_process_nhej/filter_nhej.py -sam libraries_1/yjl230_R2_2DSBs.sam -ref ref_seq/2DSB_R2_sense.fa -o libraries_2/yjl230_KO_sgAB_R2_sense.tsv --min_length 50 -dsb 46 --quiet
python 1_process_nhej/filter_nhej.py -sam libraries_1/yjl231_R2_2DSBs.sam -ref ref_seq/2DSB_R2_sense.fa -o libraries_2/yjl231_KO_sgAB_R2_sense.tsv --min_length 50 -dsb 46 --quiet
python 1_process_nhej/filter_nhej.py -sam libraries_1/yjl232_R2_2DSBs.sam -ref ref_seq/2DSB_R2_sense.fa -o libraries_2/yjl232_KO_sgAB_R2_sense.tsv --min_length 50 -dsb 46 --quiet
python 1_process_nhej/filter_nhej.py -sam libraries_1/yjl233_R2_2DSBs.sam -ref ref_seq/2DSB_R2_branch.fa -o libraries_2/yjl233_KO_sgAB_R2_branch.tsv --min_length 50 -dsb 46 --quiet
python 1_process_nhej/filter_nhej.py -sam libraries_1/yjl234_R2_2DSBs.sam -ref ref_seq/2DSB_R2_branch.fa -o libraries_2/yjl234_KO_sgAB_R2_branch.tsv --min_length 50 -dsb 46 --quiet
python 1_process_nhej/filter_nhej.py -sam libraries_1/yjl235_R2_2DSBs.sam -ref ref_seq/2DSB_R2_branch.fa -o libraries_2/yjl235_KO_sgAB_R2_branch.tsv --min_length 50 -dsb 46 --quiet
python 1_process_nhej/filter_nhej.py -sam libraries_1/yjl236_R2_2DSBs.sam -ref ref_seq/2DSB_R2_branch.fa -o libraries_2/yjl236_KO_sgAB_R2_branch.tsv --min_length 50 -dsb 46 --quiet
python 1_process_nhej/filter_nhej.py -sam libraries_1/yjl237_R2_2DSBs.sam -ref ref_seq/2DSB_R2_cmv.fa -o libraries_2/yjl237_KO_sgAB_R2_cmv.tsv --min_length 50 -dsb 46 --quiet
python 1_process_nhej/filter_nhej.py -sam libraries_1/yjl238_R2_2DSBs.sam -ref ref_seq/2DSB_R2_cmv.fa -o libraries_2/yjl238_KO_sgAB_R2_cmv.tsv --min_length 50 -dsb 46 --quiet
python 1_process_nhej/filter_nhej.py -sam libraries_1/yjl239_R2_2DSBs.sam -ref ref_seq/2DSB_R2_cmv.fa -o libraries_2/yjl239_KO_sgAB_R2_cmv.tsv --min_length 50 -dsb 46 --quiet
python 1_process_nhej/filter_nhej.py -sam libraries_1/yjl240_R2_2DSBs.sam -ref ref_seq/2DSB_R2_cmv.fa -o libraries_2/yjl240_KO_sgAB_R2_cmv.tsv --min_length 50 -dsb 46 --quiet
python 1_process_nhej/filter_nhej.py -sam libraries_1/yjl255_R1_sgA.sam -ref ref_seq/1DSB_R1_sense.fa -o libraries_2/yjl255_WT_sgA_R1_sense.tsv --min_length 130 -dsb 67 --quiet
python 1_process_nhej/filter_nhej.py -sam libraries_1/yjl256_R1_sgA.sam -ref ref_seq/1DSB_R1_sense.fa -o libraries_2/yjl256_WT_sgA_R1_sense.tsv --min_length 130 -dsb 67 --quiet
python 1_process_nhej/filter_nhej.py -sam libraries_1/yjl257_R1_sgA.sam -ref ref_seq/1DSB_R1_sense.fa -o libraries_2/yjl257_WT_sgA_R1_sense.tsv --min_length 130 -dsb 67 --quiet
python 1_process_nhej/filter_nhej.py -sam libraries_1/yjl258_R1_sgA.sam -ref ref_seq/1DSB_R1_sense.fa -o libraries_2/yjl258_WT_sgA_R1_sense.tsv --min_length 130 -dsb 67 --quiet
python 1_process_nhej/filter_nhej.py -sam libraries_1/yjl259_R1_sgA.sam -ref ref_seq/1DSB_R1_branch.fa -o libraries_2/yjl259_WT_sgA_R1_branch.tsv --min_length 130 -dsb 67 --quiet
python 1_process_nhej/filter_nhej.py -sam libraries_1/yjl260_R1_sgA.sam -ref ref_seq/1DSB_R1_branch.fa -o libraries_2/yjl260_WT_sgA_R1_branch.tsv --min_length 130 -dsb 67 --quiet
python 1_process_nhej/filter_nhej.py -sam libraries_1/yjl261_R1_sgA.sam -ref ref_seq/1DSB_R1_branch.fa -o libraries_2/yjl261_WT_sgA_R1_branch.tsv --min_length 130 -dsb 67 --quiet
python 1_process_nhej/filter_nhej.py -sam libraries_1/yjl262_R1_sgA.sam -ref ref_seq/1DSB_R1_branch.fa -o libraries_2/yjl262_WT_sgA_R1_branch.tsv --min_length 130 -dsb 67 --quiet
python 1_process_nhej/filter_nhej.py -sam libraries_1/yjl263_R1_sgA.sam -ref ref_seq/1DSB_R1_cmv.fa -o libraries_2/yjl263_WT_sgA_R1_cmv.tsv --min_length 130 -dsb 67 --quiet
python 1_process_nhej/filter_nhej.py -sam libraries_1/yjl264_R1_sgA.sam -ref ref_seq/1DSB_R1_cmv.fa -o libraries_2/yjl264_WT_sgA_R1_cmv.tsv --min_length 130 -dsb 67 --quiet
python 1_process_nhej/filter_nhej.py -sam libraries_1/yjl265_R1_sgA.sam -ref ref_seq/1DSB_R1_cmv.fa -o libraries_2/yjl265_WT_sgA_R1_cmv.tsv --min_length 130 -dsb 67 --quiet
python 1_process_nhej/filter_nhej.py -sam libraries_1/yjl266_R1_sgA.sam -ref ref_seq/1DSB_R1_cmv.fa -o libraries_2/yjl266_WT_sgA_R1_cmv.tsv --min_length 130 -dsb 67 --quiet
python 1_process_nhej/filter_nhej.py -sam libraries_1/yjl292_R1_sgA.sam -ref ref_seq/1DSB_R1_sense.fa -o libraries_2/yjl292_KO_sgA_R1_sense.tsv --min_length 130 -dsb 67 --quiet
python 1_process_nhej/filter_nhej.py -sam libraries_1/yjl293_R1_sgA.sam -ref ref_seq/1DSB_R1_sense.fa -o libraries_2/yjl293_KO_sgA_R1_sense.tsv --min_length 130 -dsb 67 --quiet
python 1_process_nhej/filter_nhej.py -sam libraries_1/yjl294_R1_sgA.sam -ref ref_seq/1DSB_R1_sense.fa -o libraries_2/yjl294_KO_sgA_R1_sense.tsv --min_length 130 -dsb 67 --quiet
python 1_process_nhej/filter_nhej.py -sam libraries_1/yjl295_R1_sgA.sam -ref ref_seq/1DSB_R1_sense.fa -o libraries_2/yjl295_KO_sgA_R1_sense.tsv --min_length 130 -dsb 67 --quiet
python 1_process_nhej/filter_nhej.py -sam libraries_1/yjl296_R1_sgA.sam -ref ref_seq/1DSB_R1_branch.fa -o libraries_2/yjl296_KO_sgA_R1_branch.tsv --min_length 130 -dsb 67 --quiet
python 1_process_nhej/filter_nhej.py -sam libraries_1/yjl297_R1_sgA.sam -ref ref_seq/1DSB_R1_branch.fa -o libraries_2/yjl297_KO_sgA_R1_branch.tsv --min_length 130 -dsb 67 --quiet
python 1_process_nhej/filter_nhej.py -sam libraries_1/yjl298_R1_sgA.sam -ref ref_seq/1DSB_R1_branch.fa -o libraries_2/yjl298_KO_sgA_R1_branch.tsv --min_length 130 -dsb 67 --quiet
python 1_process_nhej/filter_nhej.py -sam libraries_1/yjl299_R1_sgA.sam -ref ref_seq/1DSB_R1_branch.fa -o libraries_2/yjl299_KO_sgA_R1_branch.tsv --min_length 130 -dsb 67 --quiet
python 1_process_nhej/filter_nhej.py -sam libraries_1/yjl300_R1_sgA.sam -ref ref_seq/1DSB_R1_cmv.fa -o libraries_2/yjl300_KO_sgA_R1_cmv.tsv --min_length 130 -dsb 67 --quiet
python 1_process_nhej/filter_nhej.py -sam libraries_1/yjl301_R1_sgA.sam -ref ref_seq/1DSB_R1_cmv.fa -o libraries_2/yjl301_KO_sgA_R1_cmv.tsv --min_length 130 -dsb 67 --quiet
python 1_process_nhej/filter_nhej.py -sam libraries_1/yjl302_R1_sgA.sam -ref ref_seq/1DSB_R1_cmv.fa -o libraries_2/yjl302_KO_sgA_R1_cmv.tsv --min_length 130 -dsb 67 --quiet
python 1_process_nhej/filter_nhej.py -sam libraries_1/yjl303_R1_sgA.sam -ref ref_seq/1DSB_R1_cmv.fa -o libraries_2/yjl303_KO_sgA_R1_cmv.tsv --min_length 130 -dsb 67 --quiet
python 1_process_nhej/filter_nhej.py -sam libraries_1/yjl267_R2_sgB.sam -ref ref_seq/1DSB_R2_sense.fa -o libraries_2/yjl267_WT_sgB_R2_sense.tsv --min_length 130 -dsb 46 --quiet
python 1_process_nhej/filter_nhej.py -sam libraries_1/yjl268_R2_sgB.sam -ref ref_seq/1DSB_R2_sense.fa -o libraries_2/yjl268_WT_sgB_R2_sense.tsv --min_length 130 -dsb 46 --quiet
python 1_process_nhej/filter_nhej.py -sam libraries_1/yjl269_R2_sgB.sam -ref ref_seq/1DSB_R2_sense.fa -o libraries_2/yjl269_WT_sgB_R2_sense.tsv --min_length 130 -dsb 46 --quiet
python 1_process_nhej/filter_nhej.py -sam libraries_1/yjl270_R2_sgB.sam -ref ref_seq/1DSB_R2_sense.fa -o libraries_2/yjl270_WT_sgB_R2_sense.tsv --min_length 130 -dsb 46 --quiet
python 1_process_nhej/filter_nhej.py -sam libraries_1/yjl271_R2_sgB.sam -ref ref_seq/1DSB_R2_branch.fa -o libraries_2/yjl271_WT_sgB_R2_branch.tsv --min_length 130 -dsb 46 --quiet
python 1_process_nhej/filter_nhej.py -sam libraries_1/yjl272_R2_sgB.sam -ref ref_seq/1DSB_R2_branch.fa -o libraries_2/yjl272_WT_sgB_R2_branch.tsv --min_length 130 -dsb 46 --quiet
python 1_process_nhej/filter_nhej.py -sam libraries_1/yjl273_R2_sgB.sam -ref ref_seq/1DSB_R2_branch.fa -o libraries_2/yjl273_WT_sgB_R2_branch.tsv --min_length 130 -dsb 46 --quiet
python 1_process_nhej/filter_nhej.py -sam libraries_1/yjl274_R2_sgB.sam -ref ref_seq/1DSB_R2_branch.fa -o libraries_2/yjl274_WT_sgB_R2_branch.tsv --min_length 130 -dsb 46 --quiet
python 1_process_nhej/filter_nhej.py -sam libraries_1/yjl275_R2_sgB.sam -ref ref_seq/1DSB_R2_cmv.fa -o libraries_2/yjl275_WT_sgB_R2_cmv.tsv --min_length 130 -dsb 46 --quiet
python 1_process_nhej/filter_nhej.py -sam libraries_1/yjl276_R2_sgB.sam -ref ref_seq/1DSB_R2_cmv.fa -o libraries_2/yjl276_WT_sgB_R2_cmv.tsv --min_length 130 -dsb 46 --quiet
python 1_process_nhej/filter_nhej.py -sam libraries_1/yjl277_R2_sgB.sam -ref ref_seq/1DSB_R2_cmv.fa -o libraries_2/yjl277_WT_sgB_R2_cmv.tsv --min_length 130 -dsb 46 --quiet
python 1_process_nhej/filter_nhej.py -sam libraries_1/yjl278_R2_sgB.sam -ref ref_seq/1DSB_R2_cmv.fa -o libraries_2/yjl278_WT_sgB_R2_cmv.tsv --min_length 130 -dsb 46 --quiet
python 1_process_nhej/filter_nhej.py -sam libraries_1/yjl304_R2_sgB.sam -ref ref_seq/1DSB_R2_sense.fa -o libraries_2/yjl304_KO_sgB_R2_sense.tsv --min_length 130 -dsb 46 --quiet
python 1_process_nhej/filter_nhej.py -sam libraries_1/yjl305_R2_sgB.sam -ref ref_seq/1DSB_R2_sense.fa -o libraries_2/yjl305_KO_sgB_R2_sense.tsv --min_length 130 -dsb 46 --quiet
python 1_process_nhej/filter_nhej.py -sam libraries_1/yjl306_R2_sgB.sam -ref ref_seq/1DSB_R2_sense.fa -o libraries_2/yjl306_KO_sgB_R2_sense.tsv --min_length 130 -dsb 46 --quiet
python 1_process_nhej/filter_nhej.py -sam libraries_1/yjl307_R2_sgB.sam -ref ref_seq/1DSB_R2_sense.fa -o libraries_2/yjl307_KO_sgB_R2_sense.tsv --min_length 130 -dsb 46 --quiet
python 1_process_nhej/filter_nhej.py -sam libraries_1/yjl308_R2_sgB.sam -ref ref_seq/1DSB_R2_branch.fa -o libraries_2/yjl308_KO_sgB_R2_branch.tsv --min_length 130 -dsb 46 --quiet
python 1_process_nhej/filter_nhej.py -sam libraries_1/yjl309_R2_sgB.sam -ref ref_seq/1DSB_R2_branch.fa -o libraries_2/yjl309_KO_sgB_R2_branch.tsv --min_length 130 -dsb 46 --quiet
python 1_process_nhej/filter_nhej.py -sam libraries_1/yjl310_R2_sgB.sam -ref ref_seq/1DSB_R2_branch.fa -o libraries_2/yjl310_KO_sgB_R2_branch.tsv --min_length 130 -dsb 46 --quiet
python 1_process_nhej/filter_nhej.py -sam libraries_1/yjl311_R2_sgB.sam -ref ref_seq/1DSB_R2_branch.fa -o libraries_2/yjl311_KO_sgB_R2_branch.tsv --min_length 130 -dsb 46 --quiet
python 1_process_nhej/filter_nhej.py -sam libraries_1/yjl312_R2_sgB.sam -ref ref_seq/1DSB_R2_cmv.fa -o libraries_2/yjl312_KO_sgB_R2_cmv.tsv --min_length 130 -dsb 46 --quiet
python 1_process_nhej/filter_nhej.py -sam libraries_1/yjl313_R2_sgB.sam -ref ref_seq/1DSB_R2_cmv.fa -o libraries_2/yjl313_KO_sgB_R2_cmv.tsv --min_length 130 -dsb 46 --quiet
python 1_process_nhej/filter_nhej.py -sam libraries_1/yjl314_R2_sgB.sam -ref ref_seq/1DSB_R2_cmv.fa -o libraries_2/yjl314_KO_sgB_R2_cmv.tsv --min_length 130 -dsb 46 --quiet
python 1_process_nhej/filter_nhej.py -sam libraries_1/yjl315_R2_sgB.sam -ref ref_seq/1DSB_R2_cmv.fa -o libraries_2/yjl315_KO_sgB_R2_cmv.tsv --min_length 130 -dsb 46 --quiet
python 1_process_nhej/filter_nhej.py -sam libraries_1/yjl255_R1_sgA.sam -ref ref_seq/1DSB_R1_sense.fa -o libraries_2/yjl255_WT_sgA_R1_sense_30bpDown.tsv --min_length 130 -dsb 97 --quiet
python 1_process_nhej/filter_nhej.py -sam libraries_1/yjl256_R1_sgA.sam -ref ref_seq/1DSB_R1_sense.fa -o libraries_2/yjl256_WT_sgA_R1_sense_30bpDown.tsv --min_length 130 -dsb 97 --quiet
python 1_process_nhej/filter_nhej.py -sam libraries_1/yjl257_R1_sgA.sam -ref ref_seq/1DSB_R1_sense.fa -o libraries_2/yjl257_WT_sgA_R1_sense_30bpDown.tsv --min_length 130 -dsb 97 --quiet
python 1_process_nhej/filter_nhej.py -sam libraries_1/yjl258_R1_sgA.sam -ref ref_seq/1DSB_R1_sense.fa -o libraries_2/yjl258_WT_sgA_R1_sense_30bpDown.tsv --min_length 130 -dsb 97 --quiet
python 1_process_nhej/filter_nhej.py -sam libraries_1/yjl259_R1_sgA.sam -ref ref_seq/1DSB_R1_branch.fa -o libraries_2/yjl259_WT_sgA_R1_branch_30bpDown.tsv --min_length 130 -dsb 97 --quiet
python 1_process_nhej/filter_nhej.py -sam libraries_1/yjl260_R1_sgA.sam -ref ref_seq/1DSB_R1_branch.fa -o libraries_2/yjl260_WT_sgA_R1_branch_30bpDown.tsv --min_length 130 -dsb 97 --quiet
python 1_process_nhej/filter_nhej.py -sam libraries_1/yjl261_R1_sgA.sam -ref ref_seq/1DSB_R1_branch.fa -o libraries_2/yjl261_WT_sgA_R1_branch_30bpDown.tsv --min_length 130 -dsb 97 --quiet
python 1_process_nhej/filter_nhej.py -sam libraries_1/yjl262_R1_sgA.sam -ref ref_seq/1DSB_R1_branch.fa -o libraries_2/yjl262_WT_sgA_R1_branch_30bpDown.tsv --min_length 130 -dsb 97 --quiet
python 1_process_nhej/filter_nhej.py -sam libraries_1/yjl263_R1_sgA.sam -ref ref_seq/1DSB_R1_cmv.fa -o libraries_2/yjl263_WT_sgA_R1_cmv_30bpDown.tsv --min_length 130 -dsb 97 --quiet
python 1_process_nhej/filter_nhej.py -sam libraries_1/yjl264_R1_sgA.sam -ref ref_seq/1DSB_R1_cmv.fa -o libraries_2/yjl264_WT_sgA_R1_cmv_30bpDown.tsv --min_length 130 -dsb 97 --quiet
python 1_process_nhej/filter_nhej.py -sam libraries_1/yjl265_R1_sgA.sam -ref ref_seq/1DSB_R1_cmv.fa -o libraries_2/yjl265_WT_sgA_R1_cmv_30bpDown.tsv --min_length 130 -dsb 97 --quiet
python 1_process_nhej/filter_nhej.py -sam libraries_1/yjl266_R1_sgA.sam -ref ref_seq/1DSB_R1_cmv.fa -o libraries_2/yjl266_WT_sgA_R1_cmv_30bpDown.tsv --min_length 130 -dsb 97 --quiet
python 1_process_nhej/filter_nhej.py -sam libraries_1/yjl292_R1_sgA.sam -ref ref_seq/1DSB_R1_sense.fa -o libraries_2/yjl292_KO_sgA_R1_sense_30bpDown.tsv --min_length 130 -dsb 97 --quiet
python 1_process_nhej/filter_nhej.py -sam libraries_1/yjl293_R1_sgA.sam -ref ref_seq/1DSB_R1_sense.fa -o libraries_2/yjl293_KO_sgA_R1_sense_30bpDown.tsv --min_length 130 -dsb 97 --quiet
python 1_process_nhej/filter_nhej.py -sam libraries_1/yjl294_R1_sgA.sam -ref ref_seq/1DSB_R1_sense.fa -o libraries_2/yjl294_KO_sgA_R1_sense_30bpDown.tsv --min_length 130 -dsb 97 --quiet
python 1_process_nhej/filter_nhej.py -sam libraries_1/yjl295_R1_sgA.sam -ref ref_seq/1DSB_R1_sense.fa -o libraries_2/yjl295_KO_sgA_R1_sense_30bpDown.tsv --min_length 130 -dsb 97 --quiet
python 1_process_nhej/filter_nhej.py -sam libraries_1/yjl296_R1_sgA.sam -ref ref_seq/1DSB_R1_branch.fa -o libraries_2/yjl296_KO_sgA_R1_branch_30bpDown.tsv --min_length 130 -dsb 97 --quiet
python 1_process_nhej/filter_nhej.py -sam libraries_1/yjl297_R1_sgA.sam -ref ref_seq/1DSB_R1_branch.fa -o libraries_2/yjl297_KO_sgA_R1_branch_30bpDown.tsv --min_length 130 -dsb 97 --quiet
python 1_process_nhej/filter_nhej.py -sam libraries_1/yjl298_R1_sgA.sam -ref ref_seq/1DSB_R1_branch.fa -o libraries_2/yjl298_KO_sgA_R1_branch_30bpDown.tsv --min_length 130 -dsb 97 --quiet
python 1_process_nhej/filter_nhej.py -sam libraries_1/yjl299_R1_sgA.sam -ref ref_seq/1DSB_R1_branch.fa -o libraries_2/yjl299_KO_sgA_R1_branch_30bpDown.tsv --min_length 130 -dsb 97 --quiet
python 1_process_nhej/filter_nhej.py -sam libraries_1/yjl300_R1_sgA.sam -ref ref_seq/1DSB_R1_cmv.fa -o libraries_2/yjl300_KO_sgA_R1_cmv_30bpDown.tsv --min_length 130 -dsb 97 --quiet
python 1_process_nhej/filter_nhej.py -sam libraries_1/yjl301_R1_sgA.sam -ref ref_seq/1DSB_R1_cmv.fa -o libraries_2/yjl301_KO_sgA_R1_cmv_30bpDown.tsv --min_length 130 -dsb 97 --quiet
python 1_process_nhej/filter_nhej.py -sam libraries_1/yjl302_R1_sgA.sam -ref ref_seq/1DSB_R1_cmv.fa -o libraries_2/yjl302_KO_sgA_R1_cmv_30bpDown.tsv --min_length 130 -dsb 97 --quiet
python 1_process_nhej/filter_nhej.py -sam libraries_1/yjl303_R1_sgA.sam -ref ref_seq/1DSB_R1_cmv.fa -o libraries_2/yjl303_KO_sgA_R1_cmv_30bpDown.tsv --min_length 130 -dsb 97 --quiet
python 1_process_nhej/filter_nhej.py -sam libraries_1/yjl267_R2_sgB.sam -ref ref_seq/1DSB_R2_sense.fa -o libraries_2/yjl267_WT_sgB_R2_sense_30bpDown.tsv --min_length 130 -dsb 76 --quiet
python 1_process_nhej/filter_nhej.py -sam libraries_1/yjl268_R2_sgB.sam -ref ref_seq/1DSB_R2_sense.fa -o libraries_2/yjl268_WT_sgB_R2_sense_30bpDown.tsv --min_length 130 -dsb 76 --quiet
python 1_process_nhej/filter_nhej.py -sam libraries_1/yjl269_R2_sgB.sam -ref ref_seq/1DSB_R2_sense.fa -o libraries_2/yjl269_WT_sgB_R2_sense_30bpDown.tsv --min_length 130 -dsb 76 --quiet
python 1_process_nhej/filter_nhej.py -sam libraries_1/yjl270_R2_sgB.sam -ref ref_seq/1DSB_R2_sense.fa -o libraries_2/yjl270_WT_sgB_R2_sense_30bpDown.tsv --min_length 130 -dsb 76 --quiet
python 1_process_nhej/filter_nhej.py -sam libraries_1/yjl271_R2_sgB.sam -ref ref_seq/1DSB_R2_branch.fa -o libraries_2/yjl271_WT_sgB_R2_branch_30bpDown.tsv --min_length 130 -dsb 76 --quiet
python 1_process_nhej/filter_nhej.py -sam libraries_1/yjl272_R2_sgB.sam -ref ref_seq/1DSB_R2_branch.fa -o libraries_2/yjl272_WT_sgB_R2_branch_30bpDown.tsv --min_length 130 -dsb 76 --quiet
python 1_process_nhej/filter_nhej.py -sam libraries_1/yjl273_R2_sgB.sam -ref ref_seq/1DSB_R2_branch.fa -o libraries_2/yjl273_WT_sgB_R2_branch_30bpDown.tsv --min_length 130 -dsb 76 --quiet
python 1_process_nhej/filter_nhej.py -sam libraries_1/yjl274_R2_sgB.sam -ref ref_seq/1DSB_R2_branch.fa -o libraries_2/yjl274_WT_sgB_R2_branch_30bpDown.tsv --min_length 130 -dsb 76 --quiet
python 1_process_nhej/filter_nhej.py -sam libraries_1/yjl275_R2_sgB.sam -ref ref_seq/1DSB_R2_cmv.fa -o libraries_2/yjl275_WT_sgB_R2_cmv_30bpDown.tsv --min_length 130 -dsb 76 --quiet
python 1_process_nhej/filter_nhej.py -sam libraries_1/yjl276_R2_sgB.sam -ref ref_seq/1DSB_R2_cmv.fa -o libraries_2/yjl276_WT_sgB_R2_cmv_30bpDown.tsv --min_length 130 -dsb 76 --quiet
python 1_process_nhej/filter_nhej.py -sam libraries_1/yjl277_R2_sgB.sam -ref ref_seq/1DSB_R2_cmv.fa -o libraries_2/yjl277_WT_sgB_R2_cmv_30bpDown.tsv --min_length 130 -dsb 76 --quiet
python 1_process_nhej/filter_nhej.py -sam libraries_1/yjl278_R2_sgB.sam -ref ref_seq/1DSB_R2_cmv.fa -o libraries_2/yjl278_WT_sgB_R2_cmv_30bpDown.tsv --min_length 130 -dsb 76 --quiet
python 1_process_nhej/filter_nhej.py -sam libraries_1/yjl304_R2_sgB.sam -ref ref_seq/1DSB_R2_sense.fa -o libraries_2/yjl304_KO_sgB_R2_sense_30bpDown.tsv --min_length 130 -dsb 76 --quiet
python 1_process_nhej/filter_nhej.py -sam libraries_1/yjl305_R2_sgB.sam -ref ref_seq/1DSB_R2_sense.fa -o libraries_2/yjl305_KO_sgB_R2_sense_30bpDown.tsv --min_length 130 -dsb 76 --quiet
python 1_process_nhej/filter_nhej.py -sam libraries_1/yjl306_R2_sgB.sam -ref ref_seq/1DSB_R2_sense.fa -o libraries_2/yjl306_KO_sgB_R2_sense_30bpDown.tsv --min_length 130 -dsb 76 --quiet
python 1_process_nhej/filter_nhej.py -sam libraries_1/yjl307_R2_sgB.sam -ref ref_seq/1DSB_R2_sense.fa -o libraries_2/yjl307_KO_sgB_R2_sense_30bpDown.tsv --min_length 130 -dsb 76 --quiet
python 1_process_nhej/filter_nhej.py -sam libraries_1/yjl308_R2_sgB.sam -ref ref_seq/1DSB_R2_branch.fa -o libraries_2/yjl308_KO_sgB_R2_branch_30bpDown.tsv --min_length 130 -dsb 76 --quiet
python 1_process_nhej/filter_nhej.py -sam libraries_1/yjl309_R2_sgB.sam -ref ref_seq/1DSB_R2_branch.fa -o libraries_2/yjl309_KO_sgB_R2_branch_30bpDown.tsv --min_length 130 -dsb 76 --quiet
python 1_process_nhej/filter_nhej.py -sam libraries_1/yjl310_R2_sgB.sam -ref ref_seq/1DSB_R2_branch.fa -o libraries_2/yjl310_KO_sgB_R2_branch_30bpDown.tsv --min_length 130 -dsb 76 --quiet
python 1_process_nhej/filter_nhej.py -sam libraries_1/yjl311_R2_sgB.sam -ref ref_seq/1DSB_R2_branch.fa -o libraries_2/yjl311_KO_sgB_R2_branch_30bpDown.tsv --min_length 130 -dsb 76 --quiet
python 1_process_nhej/filter_nhej.py -sam libraries_1/yjl312_R2_sgB.sam -ref ref_seq/1DSB_R2_cmv.fa -o libraries_2/yjl312_KO_sgB_R2_cmv_30bpDown.tsv --min_length 130 -dsb 76 --quiet
python 1_process_nhej/filter_nhej.py -sam libraries_1/yjl313_R2_sgB.sam -ref ref_seq/1DSB_R2_cmv.fa -o libraries_2/yjl313_KO_sgB_R2_cmv_30bpDown.tsv --min_length 130 -dsb 76 --quiet
python 1_process_nhej/filter_nhej.py -sam libraries_1/yjl314_R2_sgB.sam -ref ref_seq/1DSB_R2_cmv.fa -o libraries_2/yjl314_KO_sgB_R2_cmv_30bpDown.tsv --min_length 130 -dsb 76 --quiet
python 1_process_nhej/filter_nhej.py -sam libraries_1/yjl315_R2_sgB.sam -ref ref_seq/1DSB_R2_cmv.fa -o libraries_2/yjl315_KO_sgB_R2_cmv_30bpDown.tsv --min_length 130 -dsb 76 --quiet
python 1_process_nhej/filter_nhej.py -sam libraries_1/yjl89_anti_R1_2DSBs.sam -ref ref_seq/2DSBanti_R1_antisense.fa -o libraries_2/yjl89_WT_sgCD_R1_antisense.tsv --min_length 50 -dsb 50 --quiet
python 1_process_nhej/filter_nhej.py -sam libraries_1/yjl90_anti_R1_2DSBs.sam -ref ref_seq/2DSBanti_R1_antisense.fa -o libraries_2/yjl90_WT_sgCD_R1_antisense.tsv --min_length 50 -dsb 50 --quiet
python 1_process_nhej/filter_nhej.py -sam libraries_1/yjl91_anti_R1_2DSBs.sam -ref ref_seq/2DSBanti_R1_antisense.fa -o libraries_2/yjl91_WT_sgCD_R1_antisense.tsv --min_length 50 -dsb 50 --quiet
python 1_process_nhej/filter_nhej.py -sam libraries_1/yjl92_anti_R1_2DSBs.sam -ref ref_seq/2DSBanti_R1_antisense.fa -o libraries_2/yjl92_WT_sgCD_R1_antisense.tsv --min_length 50 -dsb 50 --quiet
python 1_process_nhej/filter_nhej.py -sam libraries_1/yjl93_anti_R1_2DSBs.sam -ref ref_seq/2DSBanti_R1_splicing.fa -o libraries_2/yjl93_WT_sgCD_R1_splicing.tsv --min_length 50 -dsb 50 --quiet
python 1_process_nhej/filter_nhej.py -sam libraries_1/yjl94_anti_R1_2DSBs.sam -ref ref_seq/2DSBanti_R1_splicing.fa -o libraries_2/yjl94_WT_sgCD_R1_splicing.tsv --min_length 50 -dsb 50 --quiet
python 1_process_nhej/filter_nhej.py -sam libraries_1/yjl95_anti_R1_2DSBs.sam -ref ref_seq/2DSBanti_R1_splicing.fa -o libraries_2/yjl95_WT_sgCD_R1_splicing.tsv --min_length 50 -dsb 50 --quiet
python 1_process_nhej/filter_nhej.py -sam libraries_1/yjl96_anti_R1_2DSBs.sam -ref ref_seq/2DSBanti_R1_splicing.fa -o libraries_2/yjl96_WT_sgCD_R1_splicing.tsv --min_length 50 -dsb 50 --quiet
python 1_process_nhej/filter_nhej.py -sam libraries_1/yjl89_anti_R2_2DSBs.sam -ref ref_seq/2DSBanti_R2_antisense.fa -o libraries_2/yjl89_WT_sgCD_R2_antisense.tsv --min_length 50 -dsb 47 --quiet
python 1_process_nhej/filter_nhej.py -sam libraries_1/yjl90_anti_R2_2DSBs.sam -ref ref_seq/2DSBanti_R2_antisense.fa -o libraries_2/yjl90_WT_sgCD_R2_antisense.tsv --min_length 50 -dsb 47 --quiet
python 1_process_nhej/filter_nhej.py -sam libraries_1/yjl91_anti_R2_2DSBs.sam -ref ref_seq/2DSBanti_R2_antisense.fa -o libraries_2/yjl91_WT_sgCD_R2_antisense.tsv --min_length 50 -dsb 47 --quiet
python 1_process_nhej/filter_nhej.py -sam libraries_1/yjl92_anti_R2_2DSBs.sam -ref ref_seq/2DSBanti_R2_antisense.fa -o libraries_2/yjl92_WT_sgCD_R2_antisense.tsv --min_length 50 -dsb 47 --quiet
python 1_process_nhej/filter_nhej.py -sam libraries_1/yjl93_anti_R2_2DSBs.sam -ref ref_seq/2DSBanti_R2_splicing.fa -o libraries_2/yjl93_WT_sgCD_R2_splicing.tsv --min_length 50 -dsb 47 --quiet
python 1_process_nhej/filter_nhej.py -sam libraries_1/yjl94_anti_R2_2DSBs.sam -ref ref_seq/2DSBanti_R2_splicing.fa -o libraries_2/yjl94_WT_sgCD_R2_splicing.tsv --min_length 50 -dsb 47 --quiet
python 1_process_nhej/filter_nhej.py -sam libraries_1/yjl95_anti_R2_2DSBs.sam -ref ref_seq/2DSBanti_R2_splicing.fa -o libraries_2/yjl95_WT_sgCD_R2_splicing.tsv --min_length 50 -dsb 47 --quiet
python 1_process_nhej/filter_nhej.py -sam libraries_1/yjl96_anti_R2_2DSBs.sam -ref ref_seq/2DSBanti_R2_splicing.fa -o libraries_2/yjl96_WT_sgCD_R2_splicing.tsv --min_length 50 -dsb 47 --quiet
python 1_process_nhej/filter_nhej.py -sam libraries_1/yjl244_NHEJ_hg39_R1.sam -ref ref_seq/1DSB_R1_sense.fa -o libraries_2/yjl244_WT_sgA_R1_sense_nodsb.tsv --min_length 130 -dsb 67 --quiet
python 1_process_nhej/filter_nhej.py -sam libraries_1/yjl245_NHEJ_hg39_R1.sam -ref ref_seq/1DSB_R1_branch.fa -o libraries_2/yjl245_WT_sgA_R1_branch_nodsb.tsv --min_length 130 -dsb 67 --quiet
python 1_process_nhej/filter_nhej.py -sam libraries_1/yjl246_NHEJ_hg39_R1.sam -ref ref_seq/1DSB_R1_cmv.fa -o libraries_2/yjl246_WT_sgA_R1_cmv_nodsb.tsv --min_length 130 -dsb 67 --quiet
python 1_process_nhej/filter_nhej.py -sam libraries_1/yjl281_NHEJ_hg39_R1.sam -ref ref_seq/1DSB_R1_sense.fa -o libraries_2/yjl281_KO_sgA_R1_sense_nodsb.tsv --min_length 130 -dsb 67 --quiet
python 1_process_nhej/filter_nhej.py -sam libraries_1/yjl282_NHEJ_hg39_R1.sam -ref ref_seq/1DSB_R1_branch.fa -o libraries_2/yjl282_KO_sgA_R1_branch_nodsb.tsv --min_length 130 -dsb 67 --quiet
python 1_process_nhej/filter_nhej.py -sam libraries_1/yjl283_NHEJ_hg39_R1.sam -ref ref_seq/1DSB_R1_cmv.fa -o libraries_2/yjl283_KO_sgA_R1_cmv_nodsb.tsv --min_length 130 -dsb 67 --quiet
python 1_process_nhej/filter_nhej.py -sam libraries_1/yjl244_NHEJ_hg42_R2.sam -ref ref_seq/1DSB_R2_sense.fa -o libraries_2/yjl244_WT_sgB_R2_sense_nodsb.tsv --min_length 130 -dsb 46 --quiet
python 1_process_nhej/filter_nhej.py -sam libraries_1/yjl245_NHEJ_hg42_R2.sam -ref ref_seq/1DSB_R2_branch.fa -o libraries_2/yjl245_WT_sgB_R2_branch_nodsb.tsv --min_length 130 -dsb 46 --quiet
python 1_process_nhej/filter_nhej.py -sam libraries_1/yjl246_NHEJ_hg42_R2.sam -ref ref_seq/1DSB_R2_cmv.fa -o libraries_2/yjl246_WT_sgB_R2_cmv_nodsb.tsv --min_length 130 -dsb 46 --quiet
python 1_process_nhej/filter_nhej.py -sam libraries_1/yjl281_NHEJ_hg42_R2.sam -ref ref_seq/1DSB_R2_sense.fa -o libraries_2/yjl281_KO_sgB_R2_sense_nodsb.tsv --min_length 130 -dsb 46 --quiet
python 1_process_nhej/filter_nhej.py -sam libraries_1/yjl282_NHEJ_hg42_R2.sam -ref ref_seq/1DSB_R2_branch.fa -o libraries_2/yjl282_KO_sgB_R2_branch_nodsb.tsv --min_length 130 -dsb 46 --quiet
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9"/>
  <sheetViews>
    <sheetView tabSelected="1" topLeftCell="H46" workbookViewId="0">
      <selection activeCell="H59" sqref="H59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169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libraries_2/yjl220_WT_sgAB_R1_sense.tsv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libraries_2/yjl224_WT_sgAB_R1_branch.tsv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libraries_2/yjl228_WT_sgAB_R1_cmv.tsv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libraries_2/yjl232_KO_sgAB_R1_sense.tsv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libraries_2/yjl236_KO_sgAB_R1_branch.tsv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libraries_2/yjl240_KO_sgAB_R1_cmv.tsv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libraries_2/yjl220_WT_sgAB_R2_sense.tsv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libraries_2/yjl224_WT_sgAB_R2_branch.tsv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libraries_2/yjl228_WT_sgAB_R2_cmv.tsv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libraries_2/yjl232_KO_sgAB_R2_sense.tsv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libraries_2/yjl236_KO_sgAB_R2_branch.tsv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libraries_2/yjl240_KO_sgAB_R2_cmv.tsv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libraries_2/yjl258_WT_sgA_R1_sense.tsv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libraries_2/yjl262_WT_sgA_R1_branch.tsv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libraries_2/yjl266_WT_sgA_R1_cmv.tsv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libraries_2/yjl295_KO_sgA_R1_sense.tsv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libraries_2/yjl299_KO_sgA_R1_branch.tsv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libraries_2/yjl303_KO_sgA_R1_cmv.tsv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libraries_2/yjl270_WT_sgB_R2_sense.tsv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libraries_2/yjl274_WT_sgB_R2_branch.tsv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libraries_2/yjl278_WT_sgB_R2_cmv.tsv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libraries_2/yjl307_KO_sgB_R2_sense.tsv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libraries_2/yjl311_KO_sgB_R2_branch.tsv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libraries_2/yjl315_KO_sgB_R2_cmv.tsv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libraries_2/yjl270_WT_sgB_R2_sense_30bpDown.tsv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libraries_2/yjl274_WT_sgB_R2_branch_30bpDown.tsv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libraries_2/yjl278_WT_sgB_R2_cmv_30bpDown.tsv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libraries_2/yjl307_KO_sgB_R2_sense_30bpDown.tsv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libraries_2/yjl311_KO_sgB_R2_branch_30bpDown.tsv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libraries_2/yjl315_KO_sgB_R2_cmv_30bpDown.tsv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libraries_2/yjl92_WT_sgCD_R1_antisense.tsv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libraries_2/yjl96_WT_sgCD_R1_splicing.tsv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libraries_2/yjl92_WT_sgCD_R2_antisense.tsv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libraries_2,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libraries_2/yjl96_WT_sgCD_R2_splicing.tsv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169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  <row r="58" spans="1:13" x14ac:dyDescent="0.25">
      <c r="H58" s="1" t="s">
        <v>179</v>
      </c>
    </row>
    <row r="59" spans="1:13" x14ac:dyDescent="0.25">
      <c r="H59" t="str">
        <f ca="1">_xlfn.TEXTJOIN(CHAR(10), TRUE, S2:S41,M45:M56)</f>
        <v xml:space="preserve">python 1_process_nhej/combine_repeats.py -i libraries_2/yjl217_WT_sgAB_R1_sense.tsv libraries_2/yjl218_WT_sgAB_R1_sense.tsv libraries_2/yjl219_WT_sgAB_R1_sense.tsv libraries_2/yjl220_WT_sgAB_R1_sense.tsv --total_reads 6630053 7246619 8069391 7513691 -o libraries_3/WT_sgAB_R1_sense.tsv --quiet 
python 1_process_nhej/combine_repeats.py -i libraries_2/yjl221_WT_sgAB_R1_branch.tsv libraries_2/yjl222_WT_sgAB_R1_branch.tsv libraries_2/yjl223_WT_sgAB_R1_branch.tsv libraries_2/yjl224_WT_sgAB_R1_branch.tsv --total_reads 9021462 9430938 9051278 9192054 -o libraries_3/WT_sgAB_R1_branch.tsv --quiet 
python 1_process_nhej/combine_repeats.py -i libraries_2/yjl225_WT_sgAB_R1_cmv.tsv libraries_2/yjl226_WT_sgAB_R1_cmv.tsv libraries_2/yjl227_WT_sgAB_R1_cmv.tsv libraries_2/yjl228_WT_sgAB_R1_cmv.tsv --total_reads 7604379 8885716 8150455 7694818 -o libraries_3/WT_sgAB_R1_cmv.tsv --quiet 
python 1_process_nhej/combine_repeats.py -i libraries_2/yjl229_KO_sgAB_R1_sense.tsv libraries_2/yjl230_KO_sgAB_R1_sense.tsv libraries_2/yjl231_KO_sgAB_R1_sense.tsv libraries_2/yjl232_KO_sgAB_R1_sense.tsv --total_reads 11320509 12480734 12500966 12479012 -o libraries_3/KO_sgAB_R1_sense.tsv --quiet 
python 1_process_nhej/combine_repeats.py -i libraries_2/yjl233_KO_sgAB_R1_branch.tsv libraries_2/yjl234_KO_sgAB_R1_branch.tsv libraries_2/yjl235_KO_sgAB_R1_branch.tsv libraries_2/yjl236_KO_sgAB_R1_branch.tsv --total_reads 13912975 15839537 13872702 13493608 -o libraries_3/KO_sgAB_R1_branch.tsv --quiet 
python 1_process_nhej/combine_repeats.py -i libraries_2/yjl237_KO_sgAB_R1_cmv.tsv libraries_2/yjl238_KO_sgAB_R1_cmv.tsv libraries_2/yjl239_KO_sgAB_R1_cmv.tsv libraries_2/yjl240_KO_sgAB_R1_cmv.tsv --total_reads 11307677 11757615 10272339 9412394 -o libraries_3/KO_sgAB_R1_cmv.tsv --quiet 
python 1_process_nhej/combine_repeats.py -i libraries_2/yjl217_WT_sgAB_R2_sense.tsv libraries_2/yjl218_WT_sgAB_R2_sense.tsv libraries_2/yjl219_WT_sgAB_R2_sense.tsv libraries_2/yjl220_WT_sgAB_R2_sense.tsv --total_reads 6177083 6744517 7507107 7001340 -o libraries_3/WT_sgAB_R2_sense.tsv --quiet 
python 1_process_nhej/combine_repeats.py -i libraries_2/yjl221_WT_sgAB_R2_branch.tsv libraries_2/yjl222_WT_sgAB_R2_branch.tsv libraries_2/yjl223_WT_sgAB_R2_branch.tsv libraries_2/yjl224_WT_sgAB_R2_branch.tsv --total_reads 8525251 8875435 8522228 8656502 -o libraries_3/WT_sgAB_R2_branch.tsv --quiet 
python 1_process_nhej/combine_repeats.py -i libraries_2/yjl225_WT_sgAB_R2_cmv.tsv libraries_2/yjl226_WT_sgAB_R2_cmv.tsv libraries_2/yjl227_WT_sgAB_R2_cmv.tsv libraries_2/yjl228_WT_sgAB_R2_cmv.tsv --total_reads 6898791 7986453 7354088 6940576 -o libraries_3/WT_sgAB_R2_cmv.tsv --quiet 
python 1_process_nhej/combine_repeats.py -i libraries_2/yjl229_KO_sgAB_R2_sense.tsv libraries_2/yjl230_KO_sgAB_R2_sense.tsv libraries_2/yjl231_KO_sgAB_R2_sense.tsv libraries_2/yjl232_KO_sgAB_R2_sense.tsv --total_reads 10142826 11211467 11130391 11080481 -o libraries_3/KO_sgAB_R2_sense.tsv --quiet 
python 1_process_nhej/combine_repeats.py -i libraries_2/yjl233_KO_sgAB_R2_branch.tsv libraries_2/yjl234_KO_sgAB_R2_branch.tsv libraries_2/yjl235_KO_sgAB_R2_branch.tsv libraries_2/yjl236_KO_sgAB_R2_branch.tsv --total_reads 12987477 14745821 12946604 12582077 -o libraries_3/KO_sgAB_R2_branch.tsv --quiet 
python 1_process_nhej/combine_repeats.py -i libraries_2/yjl237_KO_sgAB_R2_cmv.tsv libraries_2/yjl238_KO_sgAB_R2_cmv.tsv libraries_2/yjl239_KO_sgAB_R2_cmv.tsv libraries_2/yjl240_KO_sgAB_R2_cmv.tsv --total_reads 10562895 10985096 9559721 8729797 -o libraries_3/KO_sgAB_R2_cmv.tsv --quiet 
python 1_process_nhej/combine_repeats.py -i libraries_2/yjl255_WT_sgA_R1_sense.tsv libraries_2/yjl256_WT_sgA_R1_sense.tsv libraries_2/yjl257_WT_sgA_R1_sense.tsv libraries_2/yjl258_WT_sgA_R1_sense.tsv --total_reads 7579965 7982725 7854740 7534924 -o libraries_3/WT_sgA_R1_sense.tsv --quiet 
python 1_process_nhej/combine_repeats.py -i libraries_2/yjl259_WT_sgA_R1_branch.tsv libraries_2/yjl260_WT_sgA_R1_branch.tsv libraries_2/yjl261_WT_sgA_R1_branch.tsv libraries_2/yjl262_WT_sgA_R1_branch.tsv --total_reads 8808358 9297647 9399483 8799841 -o libraries_3/WT_sgA_R1_branch.tsv --quiet 
python 1_process_nhej/combine_repeats.py -i libraries_2/yjl263_WT_sgA_R1_cmv.tsv libraries_2/yjl264_WT_sgA_R1_cmv.tsv libraries_2/yjl265_WT_sgA_R1_cmv.tsv libraries_2/yjl266_WT_sgA_R1_cmv.tsv --total_reads 8171224 8180897 8314116 8096639 -o libraries_3/WT_sgA_R1_cmv.tsv --quiet 
python 1_process_nhej/combine_repeats.py -i libraries_2/yjl292_KO_sgA_R1_sense.tsv libraries_2/yjl293_KO_sgA_R1_sense.tsv libraries_2/yjl294_KO_sgA_R1_sense.tsv libraries_2/yjl295_KO_sgA_R1_sense.tsv --total_reads 8597510 10116623 8703707 9021103 -o libraries_3/KO_sgA_R1_sense.tsv --quiet 
python 1_process_nhej/combine_repeats.py -i libraries_2/yjl296_KO_sgA_R1_branch.tsv libraries_2/yjl297_KO_sgA_R1_branch.tsv libraries_2/yjl298_KO_sgA_R1_branch.tsv libraries_2/yjl299_KO_sgA_R1_branch.tsv --total_reads 11021111 11280773 12426852 11659042 -o libraries_3/KO_sgA_R1_branch.tsv --quiet 
python 1_process_nhej/combine_repeats.py -i libraries_2/yjl300_KO_sgA_R1_cmv.tsv libraries_2/yjl301_KO_sgA_R1_cmv.tsv libraries_2/yjl302_KO_sgA_R1_cmv.tsv libraries_2/yjl303_KO_sgA_R1_cmv.tsv --total_reads 9933546 10351309 9388188 8668198 -o libraries_3/KO_sgA_R1_cmv.tsv --quiet 
python 1_process_nhej/combine_repeats.py -i libraries_2/yjl267_WT_sgB_R2_sense.tsv libraries_2/yjl268_WT_sgB_R2_sense.tsv libraries_2/yjl269_WT_sgB_R2_sense.tsv libraries_2/yjl270_WT_sgB_R2_sense.tsv --total_reads 7137355 6618133 8227882 7238408 -o libraries_3/WT_sgB_R2_sense.tsv --quiet 
python 1_process_nhej/combine_repeats.py -i libraries_2/yjl271_WT_sgB_R2_branch.tsv libraries_2/yjl272_WT_sgB_R2_branch.tsv libraries_2/yjl273_WT_sgB_R2_branch.tsv libraries_2/yjl274_WT_sgB_R2_branch.tsv --total_reads 9524548 10125834 10173904 9525100 -o libraries_3/WT_sgB_R2_branch.tsv --quiet 
python 1_process_nhej/combine_repeats.py -i libraries_2/yjl275_WT_sgB_R2_cmv.tsv libraries_2/yjl276_WT_sgB_R2_cmv.tsv libraries_2/yjl277_WT_sgB_R2_cmv.tsv libraries_2/yjl278_WT_sgB_R2_cmv.tsv --total_reads 7280860 6872217 6847531 7081713 -o libraries_3/WT_sgB_R2_cmv.tsv --quiet 
python 1_process_nhej/combine_repeats.py -i libraries_2/yjl304_KO_sgB_R2_sense.tsv libraries_2/yjl305_KO_sgB_R2_sense.tsv libraries_2/yjl306_KO_sgB_R2_sense.tsv libraries_2/yjl307_KO_sgB_R2_sense.tsv --total_reads 6494964 7011524 7131423 6545416 -o libraries_3/KO_sgB_R2_sense.tsv --quiet 
python 1_process_nhej/combine_repeats.py -i libraries_2/yjl308_KO_sgB_R2_branch.tsv libraries_2/yjl309_KO_sgB_R2_branch.tsv libraries_2/yjl310_KO_sgB_R2_branch.tsv libraries_2/yjl311_KO_sgB_R2_branch.tsv --total_reads 9730255 10430885 9770845 10249893 -o libraries_3/KO_sgB_R2_branch.tsv --quiet 
python 1_process_nhej/combine_repeats.py -i libraries_2/yjl312_KO_sgB_R2_cmv.tsv libraries_2/yjl313_KO_sgB_R2_cmv.tsv libraries_2/yjl314_KO_sgB_R2_cmv.tsv libraries_2/yjl315_KO_sgB_R2_cmv.tsv --total_reads 6718301 6435913 7285831 6372479 -o libraries_3/KO_sgB_R2_cmv.tsv --quiet 
python 1_process_nhej/combine_repeats.py -i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
python 1_process_nhej/combine_repeats.py -i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
python 1_process_nhej/combine_repeats.py -i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
python 1_process_nhej/combine_repeats.py -i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
python 1_process_nhej/combine_repeats.py -i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
python 1_process_nhej/combine_repeats.py -i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
python 1_process_nhej/combine_repeats.py -i libraries_2/yjl267_WT_sgB_R2_sense_30bpDown.tsv libraries_2/yjl268_WT_sgB_R2_sense_30bpDown.tsv libraries_2/yjl269_WT_sgB_R2_sense_30bpDown.tsv libraries_2/yjl270_WT_sgB_R2_sense_30bpDown.tsv --total_reads 7137355 6618133 8227882 7238408 -o libraries_3/WT_sgB_R2_sense_30bpDown.tsv --quiet 
python 1_process_nhej/combine_repeats.py -i libraries_2/yjl271_WT_sgB_R2_branch_30bpDown.tsv libraries_2/yjl272_WT_sgB_R2_branch_30bpDown.tsv libraries_2/yjl273_WT_sgB_R2_branch_30bpDown.tsv libraries_2/yjl274_WT_sgB_R2_branch_30bpDown.tsv --total_reads 9524548 10125834 10173904 9525100 -o libraries_3/WT_sgB_R2_branch_30bpDown.tsv --quiet 
python 1_process_nhej/combine_repeats.py -i libraries_2/yjl275_WT_sgB_R2_cmv_30bpDown.tsv libraries_2/yjl276_WT_sgB_R2_cmv_30bpDown.tsv libraries_2/yjl277_WT_sgB_R2_cmv_30bpDown.tsv libraries_2/yjl278_WT_sgB_R2_cmv_30bpDown.tsv --total_reads 7280860 6872217 6847531 7081713 -o libraries_3/WT_sgB_R2_cmv_30bpDown.tsv --quiet 
python 1_process_nhej/combine_repeats.py -i libraries_2/yjl304_KO_sgB_R2_sense_30bpDown.tsv libraries_2/yjl305_KO_sgB_R2_sense_30bpDown.tsv libraries_2/yjl306_KO_sgB_R2_sense_30bpDown.tsv libraries_2/yjl307_KO_sgB_R2_sense_30bpDown.tsv --total_reads 6494964 7011524 7131423 6545416 -o libraries_3/KO_sgB_R2_sense_30bpDown.tsv --quiet 
python 1_process_nhej/combine_repeats.py -i libraries_2/yjl308_KO_sgB_R2_branch_30bpDown.tsv libraries_2/yjl309_KO_sgB_R2_branch_30bpDown.tsv libraries_2/yjl310_KO_sgB_R2_branch_30bpDown.tsv libraries_2/yjl311_KO_sgB_R2_branch_30bpDown.tsv --total_reads 9730255 10430885 9770845 10249893 -o libraries_3/KO_sgB_R2_branch_30bpDown.tsv --quiet 
python 1_process_nhej/combine_repeats.py -i libraries_2/yjl312_KO_sgB_R2_cmv_30bpDown.tsv libraries_2/yjl313_KO_sgB_R2_cmv_30bpDown.tsv libraries_2/yjl314_KO_sgB_R2_cmv_30bpDown.tsv libraries_2/yjl315_KO_sgB_R2_cmv_30bpDown.tsv --total_reads 6718301 6435913 7285831 6372479 -o libraries_3/KO_sgB_R2_cmv_30bpDown.tsv --quiet 
python 1_process_nhej/combine_repeats.py -i libraries_2/yjl89_WT_sgCD_R1_antisense.tsv libraries_2/yjl90_WT_sgCD_R1_antisense.tsv libraries_2/yjl91_WT_sgCD_R1_antisense.tsv libraries_2/yjl92_WT_sgCD_R1_antisense.tsv --total_reads 7813781 7486736 8114856 6586577 -o libraries_3/WT_sgCD_R1_antisense.tsv --quiet 
python 1_process_nhej/combine_repeats.py -i libraries_2/yjl93_WT_sgCD_R1_splicing.tsv libraries_2/yjl94_WT_sgCD_R1_splicing.tsv libraries_2/yjl95_WT_sgCD_R1_splicing.tsv libraries_2/yjl96_WT_sgCD_R1_splicing.tsv --total_reads 9334492 9142001 8497185 8346242 -o libraries_3/WT_sgCD_R1_splicing.tsv --quiet 
python 1_process_nhej/combine_repeats.py -i libraries_2/yjl89_WT_sgCD_R2_antisense.tsv libraries_2/yjl90_WT_sgCD_R2_antisense.tsv libraries_2/yjl91_WT_sgCD_R2_antisense.tsv libraries_2/yjl92_WT_sgCD_R2_antisense.tsv --total_reads 7813781 7486736 8114856 6586577 -o libraries_3/WT_sgCD_R2_antisense.tsv --quiet 
python 1_process_nhej/combine_repeats.py -i libraries_2/yjl93_WT_sgCD_R2_splicing.tsv libraries_2/yjl94_WT_sgCD_R2_splicing.tsv libraries_2/yjl95_WT_sgCD_R2_splicing.tsv libraries_2/yjl96_WT_sgCD_R2_splicing.tsv --total_reads 9334492 9142001 8497185 8346242 -o libraries_3/WT_sgCD_R2_splicing.tsv --quiet 
python 1_process_nhej/combine_repeats.py -i libraries_2/yjl244_WT_sgA_R1_sense_nodsb.tsv  --total_reads 10005232 -o libraries_3/WT_sgA_R1_sense_nodsb.tsv --quiet 
python 1_process_nhej/combine_repeats.py -i libraries_2/yjl245_WT_sgA_R1_branch_nodsb.tsv  --total_reads 12898941 -o libraries_3/WT_sgA_R1_branch_nodsb.tsv --quiet 
python 1_process_nhej/combine_repeats.py -i libraries_2/yjl246_WT_sgA_R1_cmv_nodsb.tsv  --total_reads 10217401 -o libraries_3/WT_sgA_R1_cmv_nodsb.tsv --quiet 
python 1_process_nhej/combine_repeats.py -i libraries_2/yjl281_KO_sgA_R1_sense_nodsb.tsv  --total_reads 7424148 -o libraries_3/KO_sgA_R1_sense_nodsb.tsv --quiet 
python 1_process_nhej/combine_repeats.py -i libraries_2/yjl282_KO_sgA_R1_branch_nodsb.tsv  --total_reads 10190833 -o libraries_3/KO_sgA_R1_branch_nodsb.tsv --quiet 
python 1_process_nhej/combine_repeats.py -i libraries_2/yjl283_KO_sgA_R1_cmv_nodsb.tsv  --total_reads 7763439 -o libraries_3/KO_sgA_R1_cmv_nodsb.tsv --quiet 
python 1_process_nhej/combine_repeats.py -i libraries_2/yjl244_WT_sgB_R2_sense_nodsb.tsv  --total_reads 9354510 -o libraries_3/WT_sgB_R2_sense_nodsb.tsv --quiet 
python 1_process_nhej/combine_repeats.py -i libraries_2/yjl245_WT_sgB_R2_branch_nodsb.tsv  --total_reads 12461219 -o libraries_3/WT_sgB_R2_branch_nodsb.tsv --quiet 
python 1_process_nhej/combine_repeats.py -i libraries_2/yjl246_WT_sgB_R2_cmv_nodsb.tsv  --total_reads 9853052 -o libraries_3/WT_sgB_R2_cmv_nodsb.tsv --quiet 
python 1_process_nhej/combine_repeats.py -i libraries_2/yjl281_KO_sgB_R2_sense_nodsb.tsv  --total_reads 7181166 -o libraries_3/KO_sgB_R2_sense_nodsb.tsv --quiet 
python 1_process_nhej/combine_repeats.py -i libraries_2/yjl282_KO_sgB_R2_branch_nodsb.tsv  --total_reads 10027116 -o libraries_3/KO_sgB_R2_branch_nodsb.tsv --quiet 
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61"/>
  <sheetViews>
    <sheetView topLeftCell="A43" workbookViewId="0">
      <selection activeCell="A61" sqref="A6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143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  <row r="57" spans="1:14" x14ac:dyDescent="0.25">
      <c r="A57" s="1" t="s">
        <v>187</v>
      </c>
    </row>
    <row r="58" spans="1:14" x14ac:dyDescent="0.25">
      <c r="A58" t="str">
        <f ca="1">_xlfn.TEXTJOIN(CHAR(10), TRUE, M2:M41,M44:M55)</f>
        <v>python 2_graph_processing/make_main_data.py -i libraries_3/WT_sgAB_R1_sense.tsv -o libraries_4/WT_sgAB_R1_sense -ref ref_seq/2DSB_R1_sense.fa -dsb 67 --dsb_type 2 --strand R1 --hguide AB --cell WT --treatment sense --subst_type without --control none
python 2_graph_processing/make_main_data.py -i libraries_3/WT_sgAB_R1_branch.tsv -o libraries_4/WT_sgAB_R1_branch -ref ref_seq/2DSB_R1_branch.fa -dsb 67 --dsb_type 2 --strand R1 --hguide AB --cell WT --treatment branch --subst_type without --control none
python 2_graph_processing/make_main_data.py -i libraries_3/WT_sgAB_R1_cmv.tsv -o libraries_4/WT_sgAB_R1_cmv -ref ref_seq/2DSB_R1_cmv.fa -dsb 67 --dsb_type 2 --strand R1 --hguide AB --cell WT --treatment cmv --subst_type without --control none
python 2_graph_processing/make_main_data.py -i libraries_3/KO_sgAB_R1_sense.tsv -o libraries_4/KO_sgAB_R1_sense -ref ref_seq/2DSB_R1_sense.fa -dsb 67 --dsb_type 2 --strand R1 --hguide AB --cell KO --treatment sense --subst_type without --control none
python 2_graph_processing/make_main_data.py -i libraries_3/KO_sgAB_R1_branch.tsv -o libraries_4/KO_sgAB_R1_branch -ref ref_seq/2DSB_R1_branch.fa -dsb 67 --dsb_type 2 --strand R1 --hguide AB --cell KO --treatment branch --subst_type without --control none
python 2_graph_processing/make_main_data.py -i libraries_3/KO_sgAB_R1_cmv.tsv -o libraries_4/KO_sgAB_R1_cmv -ref ref_seq/2DSB_R1_cmv.fa -dsb 67 --dsb_type 2 --strand R1 --hguide AB --cell KO --treatment cmv --subst_type without --control none
python 2_graph_processing/make_main_data.py -i libraries_3/WT_sgAB_R2_sense.tsv -o libraries_4/WT_sgAB_R2_sense -ref ref_seq/2DSB_R2_sense.fa -dsb 46 --dsb_type 2 --strand R2 --hguide AB --cell WT --treatment sense --subst_type without --control none
python 2_graph_processing/make_main_data.py -i libraries_3/WT_sgAB_R2_branch.tsv -o libraries_4/WT_sgAB_R2_branch -ref ref_seq/2DSB_R2_branch.fa -dsb 46 --dsb_type 2 --strand R2 --hguide AB --cell WT --treatment branch --subst_type without --control none
python 2_graph_processing/make_main_data.py -i libraries_3/WT_sgAB_R2_cmv.tsv -o libraries_4/WT_sgAB_R2_cmv -ref ref_seq/2DSB_R2_cmv.fa -dsb 46 --dsb_type 2 --strand R2 --hguide AB --cell WT --treatment cmv --subst_type without --control none
python 2_graph_processing/make_main_data.py -i libraries_3/KO_sgAB_R2_sense.tsv -o libraries_4/KO_sgAB_R2_sense -ref ref_seq/2DSB_R2_sense.fa -dsb 46 --dsb_type 2 --strand R2 --hguide AB --cell KO --treatment sense --subst_type without --control none
python 2_graph_processing/make_main_data.py -i libraries_3/KO_sgAB_R2_branch.tsv -o libraries_4/KO_sgAB_R2_branch -ref ref_seq/2DSB_R2_branch.fa -dsb 46 --dsb_type 2 --strand R2 --hguide AB --cell KO --treatment branch --subst_type without --control none
python 2_graph_processing/make_main_data.py -i libraries_3/KO_sgAB_R2_cmv.tsv -o libraries_4/KO_sgAB_R2_cmv -ref ref_seq/2DSB_R2_cmv.fa -dsb 46 --dsb_type 2 --strand R2 --hguide AB --cell KO --treatment cmv --subst_type without --control none
python 2_graph_processing/make_main_data.py -i libraries_3/WT_sgA_R1_sense.tsv -o libraries_4/WT_sgA_R1_sense -ref ref_seq/1DSB_R1_sense.fa -dsb 67 --dsb_type 1 --strand R1 --hguide A --cell WT --treatment sense --subst_type without --control none
python 2_graph_processing/make_main_data.py -i libraries_3/WT_sgA_R1_branch.tsv -o libraries_4/WT_sgA_R1_branch -ref ref_seq/1DSB_R1_branch.fa -dsb 67 --dsb_type 1 --strand R1 --hguide A --cell WT --treatment branch --subst_type without --control none
python 2_graph_processing/make_main_data.py -i libraries_3/WT_sgA_R1_cmv.tsv -o libraries_4/WT_sgA_R1_cmv -ref ref_seq/1DSB_R1_cmv.fa -dsb 67 --dsb_type 1 --strand R1 --hguide A --cell WT --treatment cmv --subst_type without --control none
python 2_graph_processing/make_main_data.py -i libraries_3/KO_sgA_R1_sense.tsv -o libraries_4/KO_sgA_R1_sense -ref ref_seq/1DSB_R1_sense.fa -dsb 67 --dsb_type 1 --strand R1 --hguide A --cell KO --treatment sense --subst_type without --control none
python 2_graph_processing/make_main_data.py -i libraries_3/KO_sgA_R1_branch.tsv -o libraries_4/KO_sgA_R1_branch -ref ref_seq/1DSB_R1_branch.fa -dsb 67 --dsb_type 1 --strand R1 --hguide A --cell KO --treatment branch --subst_type without --control none
python 2_graph_processing/make_main_data.py -i libraries_3/KO_sgA_R1_cmv.tsv -o libraries_4/KO_sgA_R1_cmv -ref ref_seq/1DSB_R1_cmv.fa -dsb 67 --dsb_type 1 --strand R1 --hguide A --cell KO --treatment cmv --subst_type without --control none
python 2_graph_processing/make_main_data.py -i libraries_3/WT_sgB_R2_sense.tsv -o libraries_4/WT_sgB_R2_sense -ref ref_seq/1DSB_R2_sense.fa -dsb 46 --dsb_type 1 --strand R2 --hguide B --cell WT --treatment sense --subst_type without --control none
python 2_graph_processing/make_main_data.py -i libraries_3/WT_sgB_R2_branch.tsv -o libraries_4/WT_sgB_R2_branch -ref ref_seq/1DSB_R2_branch.fa -dsb 46 --dsb_type 1 --strand R2 --hguide B --cell WT --treatment branch --subst_type without --control none
python 2_graph_processing/make_main_data.py -i libraries_3/WT_sgB_R2_cmv.tsv -o libraries_4/WT_sgB_R2_cmv -ref ref_seq/1DSB_R2_cmv.fa -dsb 46 --dsb_type 1 --strand R2 --hguide B --cell WT --treatment cmv --subst_type without --control none
python 2_graph_processing/make_main_data.py -i libraries_3/KO_sgB_R2_sense.tsv -o libraries_4/KO_sgB_R2_sense -ref ref_seq/1DSB_R2_sense.fa -dsb 46 --dsb_type 1 --strand R2 --hguide B --cell KO --treatment sense --subst_type without --control none
python 2_graph_processing/make_main_data.py -i libraries_3/KO_sgB_R2_branch.tsv -o libraries_4/KO_sgB_R2_branch -ref ref_seq/1DSB_R2_branch.fa -dsb 46 --dsb_type 1 --strand R2 --hguide B --cell KO --treatment branch --subst_type without --control none
python 2_graph_processing/make_main_data.py -i libraries_3/KO_sgB_R2_cmv.tsv -o libraries_4/KO_sgB_R2_cmv -ref ref_seq/1DSB_R2_cmv.fa -dsb 46 --dsb_type 1 --strand R2 --hguide B --cell KO --treatment cmv --subst_type without --control none
python 2_graph_processing/make_main_data.py -i libraries_3/WT_sgA_R1_sense_30bpDown.tsv -o libraries_4/WT_sgA_R1_sense_30bpDown -ref ref_seq/1DSB_R1_sense.fa -dsb 97 --dsb_type 1 --strand R1 --hguide A --cell WT --treatment sense --subst_type without --control 30bpDown
python 2_graph_processing/make_main_data.py -i libraries_3/WT_sgA_R1_branch_30bpDown.tsv -o libraries_4/WT_sgA_R1_branch_30bpDown -ref ref_seq/1DSB_R1_branch.fa -dsb 97 --dsb_type 1 --strand R1 --hguide A --cell WT --treatment branch --subst_type without --control 30bpDown
python 2_graph_processing/make_main_data.py -i libraries_3/WT_sgA_R1_cmv_30bpDown.tsv -o libraries_4/WT_sgA_R1_cmv_30bpDown -ref ref_seq/1DSB_R1_cmv.fa -dsb 97 --dsb_type 1 --strand R1 --hguide A --cell WT --treatment cmv --subst_type without --control 30bpDown
python 2_graph_processing/make_main_data.py -i libraries_3/KO_sgA_R1_sense_30bpDown.tsv -o libraries_4/KO_sgA_R1_sense_30bpDown -ref ref_seq/1DSB_R1_sense.fa -dsb 97 --dsb_type 1 --strand R1 --hguide A --cell KO --treatment sense --subst_type without --control 30bpDown
python 2_graph_processing/make_main_data.py -i libraries_3/KO_sgA_R1_branch_30bpDown.tsv -o libraries_4/KO_sgA_R1_branch_30bpDown -ref ref_seq/1DSB_R1_branch.fa -dsb 97 --dsb_type 1 --strand R1 --hguide A --cell KO --treatment branch --subst_type without --control 30bpDown
python 2_graph_processing/make_main_data.py -i libraries_3/KO_sgA_R1_cmv_30bpDown.tsv -o libraries_4/KO_sgA_R1_cmv_30bpDown -ref ref_seq/1DSB_R1_cmv.fa -dsb 97 --dsb_type 1 --strand R1 --hguide A --cell KO --treatment cmv --subst_type without --control 30bpDown
python 2_graph_processing/make_main_data.py -i libraries_3/WT_sgB_R2_sense_30bpDown.tsv -o libraries_4/WT_sgB_R2_sense_30bpDown -ref ref_seq/1DSB_R2_sense.fa -dsb 76 --dsb_type 1 --strand R2 --hguide B --cell WT --treatment sense --subst_type without --control 30bpDown
python 2_graph_processing/make_main_data.py -i libraries_3/WT_sgB_R2_branch_30bpDown.tsv -o libraries_4/WT_sgB_R2_branch_30bpDown -ref ref_seq/1DSB_R2_branch.fa -dsb 76 --dsb_type 1 --strand R2 --hguide B --cell WT --treatment branch --subst_type without --control 30bpDown
python 2_graph_processing/make_main_data.py -i libraries_3/WT_sgB_R2_cmv_30bpDown.tsv -o libraries_4/WT_sgB_R2_cmv_30bpDown -ref ref_seq/1DSB_R2_cmv.fa -dsb 76 --dsb_type 1 --strand R2 --hguide B --cell WT --treatment cmv --subst_type without --control 30bpDown
python 2_graph_processing/make_main_data.py -i libraries_3/KO_sgB_R2_sense_30bpDown.tsv -o libraries_4/KO_sgB_R2_sense_30bpDown -ref ref_seq/1DSB_R2_sense.fa -dsb 76 --dsb_type 1 --strand R2 --hguide B --cell KO --treatment sense --subst_type without --control 30bpDown
python 2_graph_processing/make_main_data.py -i libraries_3/KO_sgB_R2_branch_30bpDown.tsv -o libraries_4/KO_sgB_R2_branch_30bpDown -ref ref_seq/1DSB_R2_branch.fa -dsb 76 --dsb_type 1 --strand R2 --hguide B --cell KO --treatment branch --subst_type without --control 30bpDown
python 2_graph_processing/make_main_data.py -i libraries_3/KO_sgB_R2_cmv_30bpDown.tsv -o libraries_4/KO_sgB_R2_cmv_30bpDown -ref ref_seq/1DSB_R2_cmv.fa -dsb 76 --dsb_type 1 --strand R2 --hguide B --cell KO --treatment cmv --subst_type without --control 30bpDown
python 2_graph_processing/make_main_data.py -i libraries_3/WT_sgCD_R1_antisense.tsv -o libraries_4/WT_sgCD_R1_antisense -ref ref_seq/2DSBanti_R1_antisense.fa -dsb 50 --dsb_type 2a --strand R1 --hguide CD --cell WT --treatment antisense --subst_type without --control none
python 2_graph_processing/make_main_data.py -i libraries_3/WT_sgCD_R1_splicing.tsv -o libraries_4/WT_sgCD_R1_splicing -ref ref_seq/2DSBanti_R1_splicing.fa -dsb 50 --dsb_type 2a --strand R1 --hguide CD --cell WT --treatment splicing --subst_type without --control none
python 2_graph_processing/make_main_data.py -i libraries_3/WT_sgCD_R2_antisense.tsv -o libraries_4/WT_sgCD_R2_antisense -ref ref_seq/2DSBanti_R2_antisense.fa -dsb 47 --dsb_type 2a --strand R2 --hguide CD --cell WT --treatment antisense --subst_type without --control none
python 2_graph_processing/make_main_data.py -i libraries_3/WT_sgCD_R2_splicing.tsv -o libraries_4/WT_sgCD_R2_splicing -ref ref_seq/2DSBanti_R2_splicing.fa -dsb 47 --dsb_type 2a --strand R2 --hguide CD --cell WT --treatment splicing --subst_type without --control none
python 2_graph_processing/make_main_data.py -i libraries_3/WT_sgA_R1_sense_nodsb.tsv -o libraries_4/WT_sgA_R1_sense_nodsb -ref ref_seq/1DSB_R1_sense.fa -dsb 67 --dsb_type 1 --strand R1 --hguide A --cell WT --treatment sense --subst_type without --control nodsb
python 2_graph_processing/make_main_data.py -i libraries_3/WT_sgA_R1_branch_nodsb.tsv -o libraries_4/WT_sgA_R1_branch_nodsb -ref ref_seq/1DSB_R1_branch.fa -dsb 67 --dsb_type 1 --strand R1 --hguide A --cell WT --treatment branch --subst_type without --control nodsb
python 2_graph_processing/make_main_data.py -i libraries_3/WT_sgA_R1_cmv_nodsb.tsv -o libraries_4/WT_sgA_R1_cmv_nodsb -ref ref_seq/1DSB_R1_cmv.fa -dsb 67 --dsb_type 1 --strand R1 --hguide A --cell WT --treatment cmv --subst_type without --control nodsb
python 2_graph_processing/make_main_data.py -i libraries_3/KO_sgA_R1_sense_nodsb.tsv -o libraries_4/KO_sgA_R1_sense_nodsb -ref ref_seq/1DSB_R1_sense.fa -dsb 67 --dsb_type 1 --strand R1 --hguide A --cell KO --treatment sense --subst_type without --control nodsb
python 2_graph_processing/make_main_data.py -i libraries_3/KO_sgA_R1_branch_nodsb.tsv -o libraries_4/KO_sgA_R1_branch_nodsb -ref ref_seq/1DSB_R1_branch.fa -dsb 67 --dsb_type 1 --strand R1 --hguide A --cell KO --treatment branch --subst_type without --control nodsb
python 2_graph_processing/make_main_data.py -i libraries_3/KO_sgA_R1_cmv_nodsb.tsv -o libraries_4/KO_sgA_R1_cmv_nodsb -ref ref_seq/1DSB_R1_cmv.fa -dsb 67 --dsb_type 1 --strand R1 --hguide A --cell KO --treatment cmv --subst_type without --control nodsb
python 2_graph_processing/make_main_data.py -i libraries_3/WT_sgB_R2_sense_nodsb.tsv -o libraries_4/WT_sgB_R2_sense_nodsb -ref ref_seq/1DSB_R2_sense.fa -dsb 46 --dsb_type 1 --strand R2 --hguide B --cell WT --treatment sense --subst_type without --control nodsb
python 2_graph_processing/make_main_data.py -i libraries_3/WT_sgB_R2_branch_nodsb.tsv -o libraries_4/WT_sgB_R2_branch_nodsb -ref ref_seq/1DSB_R2_branch.fa -dsb 46 --dsb_type 1 --strand R2 --hguide B --cell WT --treatment branch --subst_type without --control nodsb
python 2_graph_processing/make_main_data.py -i libraries_3/WT_sgB_R2_cmv_nodsb.tsv -o libraries_4/WT_sgB_R2_cmv_nodsb -ref ref_seq/1DSB_R2_cmv.fa -dsb 46 --dsb_type 1 --strand R2 --hguide B --cell WT --treatment cmv --subst_type without --control nodsb
python 2_graph_processing/make_main_data.py -i libraries_3/KO_sgB_R2_sense_nodsb.tsv -o libraries_4/KO_sgB_R2_sense_nodsb -ref ref_seq/1DSB_R2_sense.fa -dsb 46 --dsb_type 1 --strand R2 --hguide B --cell KO --treatment sense --subst_type without --control nodsb
python 2_graph_processing/make_main_data.py -i libraries_3/KO_sgB_R2_branch_nodsb.tsv -o libraries_4/KO_sgB_R2_branch_nodsb -ref ref_seq/1DSB_R2_branch.fa -dsb 46 --dsb_type 1 --strand R2 --hguide B --cell KO --treatment branch --subst_type without --control nodsb
python 2_graph_processing/make_main_data.py -i libraries_3/KO_sgB_R2_cmv_nodsb.tsv -o libraries_4/KO_sgB_R2_cmv_nodsb -ref ref_seq/1DSB_R2_cmv.fa -dsb 46 --dsb_type 1 --strand R2 --hguide B --cell KO --treatment cmv --subst_type without --control nodsb</v>
      </c>
    </row>
    <row r="60" spans="1:14" x14ac:dyDescent="0.25">
      <c r="A60" s="1" t="s">
        <v>188</v>
      </c>
    </row>
    <row r="61" spans="1:14" x14ac:dyDescent="0.25">
      <c r="A61" t="str">
        <f ca="1">_xlfn.TEXTJOIN(CHAR(10), TRUE, N2:N41,N44:N55)</f>
        <v>python 2_graph_processing/make_graph_data.py --subst_type without -dir libraries_4/WT_sgAB_R1_sense
python 2_graph_processing/make_graph_data.py --subst_type without -dir libraries_4/WT_sgAB_R1_branch
python 2_graph_processing/make_graph_data.py --subst_type without -dir libraries_4/WT_sgAB_R1_cmv
python 2_graph_processing/make_graph_data.py --subst_type without -dir libraries_4/KO_sgAB_R1_sense
python 2_graph_processing/make_graph_data.py --subst_type without -dir libraries_4/KO_sgAB_R1_branch
python 2_graph_processing/make_graph_data.py --subst_type without -dir libraries_4/KO_sgAB_R1_cmv
python 2_graph_processing/make_graph_data.py --subst_type without -dir libraries_4/WT_sgAB_R2_sense
python 2_graph_processing/make_graph_data.py --subst_type without -dir libraries_4/WT_sgAB_R2_branch
python 2_graph_processing/make_graph_data.py --subst_type without -dir libraries_4/WT_sgAB_R2_cmv
python 2_graph_processing/make_graph_data.py --subst_type without -dir libraries_4/KO_sgAB_R2_sense
python 2_graph_processing/make_graph_data.py --subst_type without -dir libraries_4/KO_sgAB_R2_branch
python 2_graph_processing/make_graph_data.py --subst_type without -dir libraries_4/KO_sgAB_R2_cmv
python 2_graph_processing/make_graph_data.py --subst_type without -dir libraries_4/WT_sgA_R1_sense
python 2_graph_processing/make_graph_data.py --subst_type without -dir libraries_4/WT_sgA_R1_branch
python 2_graph_processing/make_graph_data.py --subst_type without -dir libraries_4/WT_sgA_R1_cmv
python 2_graph_processing/make_graph_data.py --subst_type without -dir libraries_4/KO_sgA_R1_sense
python 2_graph_processing/make_graph_data.py --subst_type without -dir libraries_4/KO_sgA_R1_branch
python 2_graph_processing/make_graph_data.py --subst_type without -dir libraries_4/KO_sgA_R1_cmv
python 2_graph_processing/make_graph_data.py --subst_type without -dir libraries_4/WT_sgB_R2_sense
python 2_graph_processing/make_graph_data.py --subst_type without -dir libraries_4/WT_sgB_R2_branch
python 2_graph_processing/make_graph_data.py --subst_type without -dir libraries_4/WT_sgB_R2_cmv
python 2_graph_processing/make_graph_data.py --subst_type without -dir libraries_4/KO_sgB_R2_sense
python 2_graph_processing/make_graph_data.py --subst_type without -dir libraries_4/KO_sgB_R2_branch
python 2_graph_processing/make_graph_data.py --subst_type without -dir libraries_4/KO_sgB_R2_cmv
python 2_graph_processing/make_graph_data.py --subst_type without -dir libraries_4/WT_sgA_R1_sense_30bpDown
python 2_graph_processing/make_graph_data.py --subst_type without -dir libraries_4/WT_sgA_R1_branch_30bpDown
python 2_graph_processing/make_graph_data.py --subst_type without -dir libraries_4/WT_sgA_R1_cmv_30bpDown
python 2_graph_processing/make_graph_data.py --subst_type without -dir libraries_4/KO_sgA_R1_sense_30bpDown
python 2_graph_processing/make_graph_data.py --subst_type without -dir libraries_4/KO_sgA_R1_branch_30bpDown
python 2_graph_processing/make_graph_data.py --subst_type without -dir libraries_4/KO_sgA_R1_cmv_30bpDown
python 2_graph_processing/make_graph_data.py --subst_type without -dir libraries_4/WT_sgB_R2_sense_30bpDown
python 2_graph_processing/make_graph_data.py --subst_type without -dir libraries_4/WT_sgB_R2_branch_30bpDown
python 2_graph_processing/make_graph_data.py --subst_type without -dir libraries_4/WT_sgB_R2_cmv_30bpDown
python 2_graph_processing/make_graph_data.py --subst_type without -dir libraries_4/KO_sgB_R2_sense_30bpDown
python 2_graph_processing/make_graph_data.py --subst_type without -dir libraries_4/KO_sgB_R2_branch_30bpDown
python 2_graph_processing/make_graph_data.py --subst_type without -dir libraries_4/KO_sgB_R2_cmv_30bpDown
python 2_graph_processing/make_graph_data.py --subst_type without -dir libraries_4/WT_sgCD_R1_antisense
python 2_graph_processing/make_graph_data.py --subst_type without -dir libraries_4/WT_sgCD_R1_splicing
python 2_graph_processing/make_graph_data.py --subst_type without -dir libraries_4/WT_sgCD_R2_antisense
python 2_graph_processing/make_graph_data.py --subst_type without -dir libraries_4/WT_sgCD_R2_splicing
python 2_graph_processing/make_graph_data.py --subst_type without -dir libraries_4/WT_sgA_R1_sense_nodsb
python 2_graph_processing/make_graph_data.py --subst_type without -dir libraries_4/WT_sgA_R1_branch_nodsb
python 2_graph_processing/make_graph_data.py --subst_type without -dir libraries_4/WT_sgA_R1_cmv_nodsb
python 2_graph_processing/make_graph_data.py --subst_type without -dir libraries_4/KO_sgA_R1_sense_nodsb
python 2_graph_processing/make_graph_data.py --subst_type without -dir libraries_4/KO_sgA_R1_branch_nodsb
python 2_graph_processing/make_graph_data.py --subst_type without -dir libraries_4/KO_sgA_R1_cmv_nodsb
python 2_graph_processing/make_graph_data.py --subst_type without -dir libraries_4/WT_sgB_R2_sense_nodsb
python 2_graph_processing/make_graph_data.py --subst_type without -dir libraries_4/WT_sgB_R2_branch_nodsb
python 2_graph_processing/make_graph_data.py --subst_type without -dir libraries_4/WT_sgB_R2_cmv_nodsb
python 2_graph_processing/make_graph_data.py --subst_type without -dir libraries_4/KO_sgB_R2_sense_nodsb
python 2_graph_processing/make_graph_data.py --subst_type without -dir libraries_4/KO_sgB_R2_branch_nodsb
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9"/>
  <sheetViews>
    <sheetView topLeftCell="A25" workbookViewId="0">
      <selection activeCell="A39" sqref="A39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165</v>
      </c>
      <c r="D1" s="1" t="s">
        <v>109</v>
      </c>
      <c r="E1" s="1" t="s">
        <v>166</v>
      </c>
      <c r="F1" s="1" t="s">
        <v>110</v>
      </c>
      <c r="G1" s="1" t="s">
        <v>167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none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none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165</v>
      </c>
      <c r="D20" s="1" t="s">
        <v>109</v>
      </c>
      <c r="E20" s="1" t="s">
        <v>166</v>
      </c>
      <c r="F20" s="1" t="s">
        <v>110</v>
      </c>
      <c r="G20" s="1" t="s">
        <v>167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165</v>
      </c>
      <c r="D25" s="1" t="s">
        <v>109</v>
      </c>
      <c r="E25" s="1" t="s">
        <v>166</v>
      </c>
      <c r="F25" s="1" t="s">
        <v>110</v>
      </c>
      <c r="G25" s="1" t="s">
        <v>167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nodsb</v>
      </c>
      <c r="C26" s="6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nodsb</v>
      </c>
      <c r="C27" s="6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nodsb</v>
      </c>
      <c r="C28" s="5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nodsb</v>
      </c>
      <c r="C29" s="5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nodsb</v>
      </c>
      <c r="C30" s="5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nodsb</v>
      </c>
      <c r="C31" s="5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nodsb</v>
      </c>
      <c r="C32" s="5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nodsb</v>
      </c>
      <c r="C33" s="5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  <row r="35" spans="1:11" x14ac:dyDescent="0.25">
      <c r="A35" s="1" t="s">
        <v>187</v>
      </c>
    </row>
    <row r="36" spans="1:11" x14ac:dyDescent="0.25">
      <c r="A36" t="str">
        <f ca="1">_xlfn.TEXTJOIN(CHAR(10), TRUE, J2:J17,J21:J22,J26:J33)</f>
        <v>python 2_graph_processing/make_main_data_combined.py -i libraries_4/WT_sgAB_R1_sense libraries_4/WT_sgAB_R1_branch -o libraries_4/WT_sgAB_R1_sense_branch --subst_type without
python 2_graph_processing/make_main_data_combined.py -i libraries_4/WT_sgAB_R1_sense libraries_4/WT_sgAB_R1_cmv -o libraries_4/WT_sgAB_R1_sense_cmv --subst_type without
python 2_graph_processing/make_main_data_combined.py -i libraries_4/KO_sgAB_R1_sense libraries_4/KO_sgAB_R1_branch -o libraries_4/KO_sgAB_R1_sense_branch --subst_type without
python 2_graph_processing/make_main_data_combined.py -i libraries_4/KO_sgAB_R1_sense libraries_4/KO_sgAB_R1_cmv -o libraries_4/KO_sgAB_R1_sense_cmv --subst_type without
python 2_graph_processing/make_main_data_combined.py -i libraries_4/WT_sgAB_R2_sense libraries_4/WT_sgAB_R2_branch -o libraries_4/WT_sgAB_R2_sense_branch --subst_type without
python 2_graph_processing/make_main_data_combined.py -i libraries_4/WT_sgAB_R2_sense libraries_4/WT_sgAB_R2_cmv -o libraries_4/WT_sgAB_R2_sense_cmv --subst_type without
python 2_graph_processing/make_main_data_combined.py -i libraries_4/KO_sgAB_R2_sense libraries_4/KO_sgAB_R2_branch -o libraries_4/KO_sgAB_R2_sense_branch --subst_type without
python 2_graph_processing/make_main_data_combined.py -i libraries_4/KO_sgAB_R2_sense libraries_4/KO_sgAB_R2_cmv -o libraries_4/KO_sgAB_R2_sense_cmv --subst_type without
python 2_graph_processing/make_main_data_combined.py -i libraries_4/WT_sgA_R1_sense libraries_4/WT_sgA_R1_branch -o libraries_4/WT_sgA_R1_sense_branch --subst_type without
python 2_graph_processing/make_main_data_combined.py -i libraries_4/WT_sgA_R1_sense libraries_4/WT_sgA_R1_cmv -o libraries_4/WT_sgA_R1_sense_cmv --subst_type without
python 2_graph_processing/make_main_data_combined.py -i libraries_4/KO_sgA_R1_sense libraries_4/KO_sgA_R1_branch -o libraries_4/KO_sgA_R1_sense_branch --subst_type without
python 2_graph_processing/make_main_data_combined.py -i libraries_4/KO_sgA_R1_sense libraries_4/KO_sgA_R1_cmv -o libraries_4/KO_sgA_R1_sense_cmv --subst_type without
python 2_graph_processing/make_main_data_combined.py -i libraries_4/WT_sgB_R2_sense libraries_4/WT_sgB_R2_branch -o libraries_4/WT_sgB_R2_sense_branch --subst_type without
python 2_graph_processing/make_main_data_combined.py -i libraries_4/WT_sgB_R2_sense libraries_4/WT_sgB_R2_cmv -o libraries_4/WT_sgB_R2_sense_cmv --subst_type without
python 2_graph_processing/make_main_data_combined.py -i libraries_4/KO_sgB_R2_sense libraries_4/KO_sgB_R2_branch -o libraries_4/KO_sgB_R2_sense_branch --subst_type without
python 2_graph_processing/make_main_data_combined.py -i libraries_4/KO_sgB_R2_sense libraries_4/KO_sgB_R2_cmv -o libraries_4/KO_sgB_R2_sense_cmv --subst_type without
python 2_graph_processing/make_main_data_combined.py -i libraries_4/WT_sgCD_R1_antisense libraries_4/WT_sgCD_R1_splicing -o libraries_4/WT_sgCD_R1_antisense_splicing --subst_type without
python 2_graph_processing/make_main_data_combined.py -i libraries_4/WT_sgCD_R2_antisense libraries_4/WT_sgCD_R2_splicing -o libraries_4/WT_sgCD_R2_antisense_splicing --subst_type without
python 2_graph_processing/make_main_data_combined.py -i libraries_4/WT_sgA_R1_sense_nodsb libraries_4/WT_sgA_R1_branch_nodsb -o libraries_4/WT_sgA_R1_sense_branch_nodsb --subst_type without
python 2_graph_processing/make_main_data_combined.py -i libraries_4/WT_sgA_R1_sense_nodsb libraries_4/WT_sgA_R1_cmv_nodsb -o libraries_4/WT_sgA_R1_sense_cmv_nodsb --subst_type without
python 2_graph_processing/make_main_data_combined.py -i libraries_4/KO_sgA_R1_sense_nodsb libraries_4/KO_sgA_R1_branch_nodsb -o libraries_4/KO_sgA_R1_sense_branch_nodsb --subst_type without
python 2_graph_processing/make_main_data_combined.py -i libraries_4/KO_sgA_R1_sense_nodsb libraries_4/KO_sgA_R1_cmv_nodsb -o libraries_4/KO_sgA_R1_sense_cmv_nodsb --subst_type without
python 2_graph_processing/make_main_data_combined.py -i libraries_4/WT_sgB_R2_sense_nodsb libraries_4/WT_sgB_R2_branch_nodsb -o libraries_4/WT_sgB_R2_sense_branch_nodsb --subst_type without
python 2_graph_processing/make_main_data_combined.py -i libraries_4/WT_sgB_R2_sense_nodsb libraries_4/WT_sgB_R2_cmv_nodsb -o libraries_4/WT_sgB_R2_sense_cmv_nodsb --subst_type without
python 2_graph_processing/make_main_data_combined.py -i libraries_4/KO_sgB_R2_sense_nodsb libraries_4/KO_sgB_R2_branch_nodsb -o libraries_4/KO_sgB_R2_sense_branch_nodsb --subst_type without
python 2_graph_processing/make_main_data_combined.py -i libraries_4/KO_sgB_R2_sense_nodsb libraries_4/KO_sgB_R2_cmv_nodsb -o libraries_4/KO_sgB_R2_sense_cmv_nodsb --subst_type without</v>
      </c>
    </row>
    <row r="38" spans="1:11" x14ac:dyDescent="0.25">
      <c r="A38" s="1" t="s">
        <v>188</v>
      </c>
    </row>
    <row r="39" spans="1:11" x14ac:dyDescent="0.25">
      <c r="A39" t="str">
        <f ca="1">_xlfn.TEXTJOIN(CHAR(10), TRUE, K2:K17,K21:K22,K26:K33)</f>
        <v>python 2_graph_processing/make_graph_data.py --subst_type without -dir libraries_4/WT_sgAB_R1_sense_branch
python 2_graph_processing/make_graph_data.py --subst_type without -dir libraries_4/WT_sgAB_R1_sense_cmv
python 2_graph_processing/make_graph_data.py --subst_type without -dir libraries_4/KO_sgAB_R1_sense_branch
python 2_graph_processing/make_graph_data.py --subst_type without -dir libraries_4/KO_sgAB_R1_sense_cmv
python 2_graph_processing/make_graph_data.py --subst_type without -dir libraries_4/WT_sgAB_R2_sense_branch
python 2_graph_processing/make_graph_data.py --subst_type without -dir libraries_4/WT_sgAB_R2_sense_cmv
python 2_graph_processing/make_graph_data.py --subst_type without -dir libraries_4/KO_sgAB_R2_sense_branch
python 2_graph_processing/make_graph_data.py --subst_type without -dir libraries_4/KO_sgAB_R2_sense_cmv
python 2_graph_processing/make_graph_data.py --subst_type without -dir libraries_4/WT_sgA_R1_sense_branch
python 2_graph_processing/make_graph_data.py --subst_type without -dir libraries_4/WT_sgA_R1_sense_cmv
python 2_graph_processing/make_graph_data.py --subst_type without -dir libraries_4/KO_sgA_R1_sense_branch
python 2_graph_processing/make_graph_data.py --subst_type without -dir libraries_4/KO_sgA_R1_sense_cmv
python 2_graph_processing/make_graph_data.py --subst_type without -dir libraries_4/WT_sgB_R2_sense_branch
python 2_graph_processing/make_graph_data.py --subst_type without -dir libraries_4/WT_sgB_R2_sense_cmv
python 2_graph_processing/make_graph_data.py --subst_type without -dir libraries_4/KO_sgB_R2_sense_branch
python 2_graph_processing/make_graph_data.py --subst_type without -dir libraries_4/KO_sgB_R2_sense_cmv
python 2_graph_processing/make_graph_data.py --subst_type without -dir libraries_4/WT_sgCD_R1_antisense_splicing
python 2_graph_processing/make_graph_data.py --subst_type without -dir libraries_4/WT_sgCD_R2_antisense_splicing
python 2_graph_processing/make_graph_data.py --subst_type without -dir libraries_4/WT_sgA_R1_sense_branch_nodsb
python 2_graph_processing/make_graph_data.py --subst_type without -dir libraries_4/WT_sgA_R1_sense_cmv_nodsb
python 2_graph_processing/make_graph_data.py --subst_type without -dir libraries_4/KO_sgA_R1_sense_branch_nodsb
python 2_graph_processing/make_graph_data.py --subst_type without -dir libraries_4/KO_sgA_R1_sense_cmv_nodsb
python 2_graph_processing/make_graph_data.py --subst_type without -dir libraries_4/WT_sgB_R2_sense_branch_nodsb
python 2_graph_processing/make_graph_data.py --subst_type without -dir libraries_4/WT_sgB_R2_sense_cmv_nodsb
python 2_graph_processing/make_graph_data.py --subst_type without -dir libraries_4/KO_sgB_R2_sense_branch_nodsb
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M58"/>
  <sheetViews>
    <sheetView topLeftCell="A43" workbookViewId="0">
      <selection activeCell="A58" sqref="A58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169</v>
      </c>
    </row>
    <row r="2" spans="1:13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_xlfn.CONCAT("python 2_graph_processing/make_histogram_3d.py ", "-i ", libraries_4, "/", table_5_1[[#This Row],[dir]], " -o ", histogram_3d, "/")</f>
        <v>python 2_graph_processing/make_histogram_3d.py -i libraries_4/WT_sgAB_R1_sense -o plots/histogram_3d/</v>
      </c>
    </row>
    <row r="3" spans="1:13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_xlfn.CONCAT("python 2_graph_processing/make_histogram_3d.py ", "-i ", libraries_4, "/", table_5_1[[#This Row],[dir]], " -o ", histogram_3d, "/")</f>
        <v>python 2_graph_processing/make_histogram_3d.py -i libraries_4/WT_sgAB_R1_branch -o plots/histogram_3d/</v>
      </c>
    </row>
    <row r="4" spans="1:13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_xlfn.CONCAT("python 2_graph_processing/make_histogram_3d.py ", "-i ", libraries_4, "/", table_5_1[[#This Row],[dir]], " -o ", histogram_3d, "/")</f>
        <v>python 2_graph_processing/make_histogram_3d.py -i libraries_4/WT_sgAB_R1_cmv -o plots/histogram_3d/</v>
      </c>
    </row>
    <row r="5" spans="1:13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_xlfn.CONCAT("python 2_graph_processing/make_histogram_3d.py ", "-i ", libraries_4, "/", table_5_1[[#This Row],[dir]], " -o ", histogram_3d, "/")</f>
        <v>python 2_graph_processing/make_histogram_3d.py -i libraries_4/KO_sgAB_R1_sense -o plots/histogram_3d/</v>
      </c>
    </row>
    <row r="6" spans="1:13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_xlfn.CONCAT("python 2_graph_processing/make_histogram_3d.py ", "-i ", libraries_4, "/", table_5_1[[#This Row],[dir]], " -o ", histogram_3d, "/")</f>
        <v>python 2_graph_processing/make_histogram_3d.py -i libraries_4/KO_sgAB_R1_branch -o plots/histogram_3d/</v>
      </c>
    </row>
    <row r="7" spans="1:13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_xlfn.CONCAT("python 2_graph_processing/make_histogram_3d.py ", "-i ", libraries_4, "/", table_5_1[[#This Row],[dir]], " -o ", histogram_3d, "/")</f>
        <v>python 2_graph_processing/make_histogram_3d.py -i libraries_4/KO_sgAB_R1_cmv -o plots/histogram_3d/</v>
      </c>
    </row>
    <row r="8" spans="1:13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_xlfn.CONCAT("python 2_graph_processing/make_histogram_3d.py ", "-i ", libraries_4, "/", table_5_1[[#This Row],[dir]], " -o ", histogram_3d, "/")</f>
        <v>python 2_graph_processing/make_histogram_3d.py -i libraries_4/WT_sgAB_R2_sense -o plots/histogram_3d/</v>
      </c>
    </row>
    <row r="9" spans="1:13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_xlfn.CONCAT("python 2_graph_processing/make_histogram_3d.py ", "-i ", libraries_4, "/", table_5_1[[#This Row],[dir]], " -o ", histogram_3d, "/")</f>
        <v>python 2_graph_processing/make_histogram_3d.py -i libraries_4/WT_sgAB_R2_branch -o plots/histogram_3d/</v>
      </c>
    </row>
    <row r="10" spans="1:13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_xlfn.CONCAT("python 2_graph_processing/make_histogram_3d.py ", "-i ", libraries_4, "/", table_5_1[[#This Row],[dir]], " -o ", histogram_3d, "/")</f>
        <v>python 2_graph_processing/make_histogram_3d.py -i libraries_4/WT_sgAB_R2_cmv -o plots/histogram_3d/</v>
      </c>
    </row>
    <row r="11" spans="1:13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_xlfn.CONCAT("python 2_graph_processing/make_histogram_3d.py ", "-i ", libraries_4, "/", table_5_1[[#This Row],[dir]], " -o ", histogram_3d, "/")</f>
        <v>python 2_graph_processing/make_histogram_3d.py -i libraries_4/KO_sgAB_R2_sense -o plots/histogram_3d/</v>
      </c>
    </row>
    <row r="12" spans="1:13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_xlfn.CONCAT("python 2_graph_processing/make_histogram_3d.py ", "-i ", libraries_4, "/", table_5_1[[#This Row],[dir]], " -o ", histogram_3d, "/")</f>
        <v>python 2_graph_processing/make_histogram_3d.py -i libraries_4/KO_sgAB_R2_branch -o plots/histogram_3d/</v>
      </c>
    </row>
    <row r="13" spans="1:13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_xlfn.CONCAT("python 2_graph_processing/make_histogram_3d.py ", "-i ", libraries_4, "/", table_5_1[[#This Row],[dir]], " -o ", histogram_3d, "/")</f>
        <v>python 2_graph_processing/make_histogram_3d.py -i libraries_4/KO_sgAB_R2_cmv -o plots/histogram_3d/</v>
      </c>
    </row>
    <row r="14" spans="1:13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_xlfn.CONCAT("python 2_graph_processing/make_histogram_3d.py ", "-i ", libraries_4, "/", table_5_1[[#This Row],[dir]], " -o ", histogram_3d, "/")</f>
        <v>python 2_graph_processing/make_histogram_3d.py -i libraries_4/WT_sgA_R1_sense -o plots/histogram_3d/</v>
      </c>
    </row>
    <row r="15" spans="1:13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_xlfn.CONCAT("python 2_graph_processing/make_histogram_3d.py ", "-i ", libraries_4, "/", table_5_1[[#This Row],[dir]], " -o ", histogram_3d, "/")</f>
        <v>python 2_graph_processing/make_histogram_3d.py -i libraries_4/WT_sgA_R1_branch -o plots/histogram_3d/</v>
      </c>
    </row>
    <row r="16" spans="1:13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_xlfn.CONCAT("python 2_graph_processing/make_histogram_3d.py ", "-i ", libraries_4, "/", table_5_1[[#This Row],[dir]], " -o ", histogram_3d, "/")</f>
        <v>python 2_graph_processing/make_histogram_3d.py -i libraries_4/WT_sgA_R1_cmv -o plots/histogram_3d/</v>
      </c>
    </row>
    <row r="17" spans="1:13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_xlfn.CONCAT("python 2_graph_processing/make_histogram_3d.py ", "-i ", libraries_4, "/", table_5_1[[#This Row],[dir]], " -o ", histogram_3d, "/")</f>
        <v>python 2_graph_processing/make_histogram_3d.py -i libraries_4/KO_sgA_R1_sense -o plots/histogram_3d/</v>
      </c>
    </row>
    <row r="18" spans="1:13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_xlfn.CONCAT("python 2_graph_processing/make_histogram_3d.py ", "-i ", libraries_4, "/", table_5_1[[#This Row],[dir]], " -o ", histogram_3d, "/")</f>
        <v>python 2_graph_processing/make_histogram_3d.py -i libraries_4/KO_sgA_R1_branch -o plots/histogram_3d/</v>
      </c>
    </row>
    <row r="19" spans="1:13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_xlfn.CONCAT("python 2_graph_processing/make_histogram_3d.py ", "-i ", libraries_4, "/", table_5_1[[#This Row],[dir]], " -o ", histogram_3d, "/")</f>
        <v>python 2_graph_processing/make_histogram_3d.py -i libraries_4/KO_sgA_R1_cmv -o plots/histogram_3d/</v>
      </c>
    </row>
    <row r="20" spans="1:13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_xlfn.CONCAT("python 2_graph_processing/make_histogram_3d.py ", "-i ", libraries_4, "/", table_5_1[[#This Row],[dir]], " -o ", histogram_3d, "/")</f>
        <v>python 2_graph_processing/make_histogram_3d.py -i libraries_4/WT_sgB_R2_sense -o plots/histogram_3d/</v>
      </c>
    </row>
    <row r="21" spans="1:13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_xlfn.CONCAT("python 2_graph_processing/make_histogram_3d.py ", "-i ", libraries_4, "/", table_5_1[[#This Row],[dir]], " -o ", histogram_3d, "/")</f>
        <v>python 2_graph_processing/make_histogram_3d.py -i libraries_4/WT_sgB_R2_branch -o plots/histogram_3d/</v>
      </c>
    </row>
    <row r="22" spans="1:13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_xlfn.CONCAT("python 2_graph_processing/make_histogram_3d.py ", "-i ", libraries_4, "/", table_5_1[[#This Row],[dir]], " -o ", histogram_3d, "/")</f>
        <v>python 2_graph_processing/make_histogram_3d.py -i libraries_4/WT_sgB_R2_cmv -o plots/histogram_3d/</v>
      </c>
    </row>
    <row r="23" spans="1:13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_xlfn.CONCAT("python 2_graph_processing/make_histogram_3d.py ", "-i ", libraries_4, "/", table_5_1[[#This Row],[dir]], " -o ", histogram_3d, "/")</f>
        <v>python 2_graph_processing/make_histogram_3d.py -i libraries_4/KO_sgB_R2_sense -o plots/histogram_3d/</v>
      </c>
    </row>
    <row r="24" spans="1:13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_xlfn.CONCAT("python 2_graph_processing/make_histogram_3d.py ", "-i ", libraries_4, "/", table_5_1[[#This Row],[dir]], " -o ", histogram_3d, "/")</f>
        <v>python 2_graph_processing/make_histogram_3d.py -i libraries_4/KO_sgB_R2_branch -o plots/histogram_3d/</v>
      </c>
    </row>
    <row r="25" spans="1:13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_xlfn.CONCAT("python 2_graph_processing/make_histogram_3d.py ", "-i ", libraries_4, "/", table_5_1[[#This Row],[dir]], " -o ", histogram_3d, "/")</f>
        <v>python 2_graph_processing/make_histogram_3d.py -i libraries_4/KO_sgB_R2_cmv -o plots/histogram_3d/</v>
      </c>
    </row>
    <row r="26" spans="1:13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_xlfn.CONCAT("python 2_graph_processing/make_histogram_3d.py ", "-i ", libraries_4, "/", table_5_1[[#This Row],[dir]], " -o ", histogram_3d, "/")</f>
        <v>python 2_graph_processing/make_histogram_3d.py -i libraries_4/WT_sgA_R1_sense_30bpDown -o plots/histogram_3d/</v>
      </c>
    </row>
    <row r="27" spans="1:13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_xlfn.CONCAT("python 2_graph_processing/make_histogram_3d.py ", "-i ", libraries_4, "/", table_5_1[[#This Row],[dir]], " -o ", histogram_3d, "/")</f>
        <v>python 2_graph_processing/make_histogram_3d.py -i libraries_4/WT_sgA_R1_branch_30bpDown -o plots/histogram_3d/</v>
      </c>
    </row>
    <row r="28" spans="1:13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_xlfn.CONCAT("python 2_graph_processing/make_histogram_3d.py ", "-i ", libraries_4, "/", table_5_1[[#This Row],[dir]], " -o ", histogram_3d, "/")</f>
        <v>python 2_graph_processing/make_histogram_3d.py -i libraries_4/WT_sgA_R1_cmv_30bpDown -o plots/histogram_3d/</v>
      </c>
    </row>
    <row r="29" spans="1:13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_xlfn.CONCAT("python 2_graph_processing/make_histogram_3d.py ", "-i ", libraries_4, "/", table_5_1[[#This Row],[dir]], " -o ", histogram_3d, "/")</f>
        <v>python 2_graph_processing/make_histogram_3d.py -i libraries_4/KO_sgA_R1_sense_30bpDown -o plots/histogram_3d/</v>
      </c>
    </row>
    <row r="30" spans="1:13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_xlfn.CONCAT("python 2_graph_processing/make_histogram_3d.py ", "-i ", libraries_4, "/", table_5_1[[#This Row],[dir]], " -o ", histogram_3d, "/")</f>
        <v>python 2_graph_processing/make_histogram_3d.py -i libraries_4/KO_sgA_R1_branch_30bpDown -o plots/histogram_3d/</v>
      </c>
    </row>
    <row r="31" spans="1:13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_xlfn.CONCAT("python 2_graph_processing/make_histogram_3d.py ", "-i ", libraries_4, "/", table_5_1[[#This Row],[dir]], " -o ", histogram_3d, "/")</f>
        <v>python 2_graph_processing/make_histogram_3d.py -i libraries_4/KO_sgA_R1_cmv_30bpDown -o plots/histogram_3d/</v>
      </c>
    </row>
    <row r="32" spans="1:13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_xlfn.CONCAT("python 2_graph_processing/make_histogram_3d.py ", "-i ", libraries_4, "/", table_5_1[[#This Row],[dir]], " -o ", histogram_3d, "/")</f>
        <v>python 2_graph_processing/make_histogram_3d.py -i libraries_4/WT_sgB_R2_sense_30bpDown -o plots/histogram_3d/</v>
      </c>
    </row>
    <row r="33" spans="1:13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_xlfn.CONCAT("python 2_graph_processing/make_histogram_3d.py ", "-i ", libraries_4, "/", table_5_1[[#This Row],[dir]], " -o ", histogram_3d, "/")</f>
        <v>python 2_graph_processing/make_histogram_3d.py -i libraries_4/WT_sgB_R2_branch_30bpDown -o plots/histogram_3d/</v>
      </c>
    </row>
    <row r="34" spans="1:13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_xlfn.CONCAT("python 2_graph_processing/make_histogram_3d.py ", "-i ", libraries_4, "/", table_5_1[[#This Row],[dir]], " -o ", histogram_3d, "/")</f>
        <v>python 2_graph_processing/make_histogram_3d.py -i libraries_4/WT_sgB_R2_cmv_30bpDown -o plots/histogram_3d/</v>
      </c>
    </row>
    <row r="35" spans="1:13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_xlfn.CONCAT("python 2_graph_processing/make_histogram_3d.py ", "-i ", libraries_4, "/", table_5_1[[#This Row],[dir]], " -o ", histogram_3d, "/")</f>
        <v>python 2_graph_processing/make_histogram_3d.py -i libraries_4/KO_sgB_R2_sense_30bpDown -o plots/histogram_3d/</v>
      </c>
    </row>
    <row r="36" spans="1:13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_xlfn.CONCAT("python 2_graph_processing/make_histogram_3d.py ", "-i ", libraries_4, "/", table_5_1[[#This Row],[dir]], " -o ", histogram_3d, "/")</f>
        <v>python 2_graph_processing/make_histogram_3d.py -i libraries_4/KO_sgB_R2_branch_30bpDown -o plots/histogram_3d/</v>
      </c>
    </row>
    <row r="37" spans="1:13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_xlfn.CONCAT("python 2_graph_processing/make_histogram_3d.py ", "-i ", libraries_4, "/", table_5_1[[#This Row],[dir]], " -o ", histogram_3d, "/")</f>
        <v>python 2_graph_processing/make_histogram_3d.py -i libraries_4/KO_sgB_R2_cmv_30bpDown -o plots/histogram_3d/</v>
      </c>
    </row>
    <row r="38" spans="1:13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_xlfn.CONCAT("python 2_graph_processing/make_histogram_3d.py ", "-i ", libraries_4, "/", table_5_1[[#This Row],[dir]], " -o ", histogram_3d, "/")</f>
        <v>python 2_graph_processing/make_histogram_3d.py -i libraries_4/WT_sgCD_R1_antisense -o plots/histogram_3d/</v>
      </c>
    </row>
    <row r="39" spans="1:13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_xlfn.CONCAT("python 2_graph_processing/make_histogram_3d.py ", "-i ", libraries_4, "/", table_5_1[[#This Row],[dir]], " -o ", histogram_3d, "/")</f>
        <v>python 2_graph_processing/make_histogram_3d.py -i libraries_4/WT_sgCD_R1_splicing -o plots/histogram_3d/</v>
      </c>
    </row>
    <row r="40" spans="1:13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_xlfn.CONCAT("python 2_graph_processing/make_histogram_3d.py ", "-i ", libraries_4, "/", table_5_1[[#This Row],[dir]], " -o ", histogram_3d, "/")</f>
        <v>python 2_graph_processing/make_histogram_3d.py -i libraries_4/WT_sgCD_R2_antisense -o plots/histogram_3d/</v>
      </c>
    </row>
    <row r="41" spans="1:13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_xlfn.CONCAT("python 2_graph_processing/make_histogram_3d.py ", "-i ", libraries_4, "/", table_5_1[[#This Row],[dir]], " -o ", histogram_3d, "/")</f>
        <v>python 2_graph_processing/make_histogram_3d.py -i libraries_4/WT_sgCD_R2_splicing -o plots/histogram_3d/</v>
      </c>
    </row>
    <row r="43" spans="1:13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143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169</v>
      </c>
    </row>
    <row r="44" spans="1:13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_xlfn.CONCAT("python 2_graph_processing/make_histogram_3d.py ", "-i ", libraries_4, "/", table_5_2[[#This Row],[dir]], " -o ", histogram_3d, "/")</f>
        <v>python 2_graph_processing/make_histogram_3d.py -i libraries_4/WT_sgA_R1_sense_nodsb -o plots/histogram_3d/</v>
      </c>
    </row>
    <row r="45" spans="1:13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_xlfn.CONCAT("python 2_graph_processing/make_histogram_3d.py ", "-i ", libraries_4, "/", table_5_2[[#This Row],[dir]], " -o ", histogram_3d, "/")</f>
        <v>python 2_graph_processing/make_histogram_3d.py -i libraries_4/WT_sgA_R1_branch_nodsb -o plots/histogram_3d/</v>
      </c>
    </row>
    <row r="46" spans="1:13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_xlfn.CONCAT("python 2_graph_processing/make_histogram_3d.py ", "-i ", libraries_4, "/", table_5_2[[#This Row],[dir]], " -o ", histogram_3d, "/")</f>
        <v>python 2_graph_processing/make_histogram_3d.py -i libraries_4/WT_sgA_R1_cmv_nodsb -o plots/histogram_3d/</v>
      </c>
    </row>
    <row r="47" spans="1:13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_xlfn.CONCAT("python 2_graph_processing/make_histogram_3d.py ", "-i ", libraries_4, "/", table_5_2[[#This Row],[dir]], " -o ", histogram_3d, "/")</f>
        <v>python 2_graph_processing/make_histogram_3d.py -i libraries_4/KO_sgA_R1_sense_nodsb -o plots/histogram_3d/</v>
      </c>
    </row>
    <row r="48" spans="1:13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_xlfn.CONCAT("python 2_graph_processing/make_histogram_3d.py ", "-i ", libraries_4, "/", table_5_2[[#This Row],[dir]], " -o ", histogram_3d, "/")</f>
        <v>python 2_graph_processing/make_histogram_3d.py -i libraries_4/KO_sgA_R1_branch_nodsb -o plots/histogram_3d/</v>
      </c>
    </row>
    <row r="49" spans="1:13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_xlfn.CONCAT("python 2_graph_processing/make_histogram_3d.py ", "-i ", libraries_4, "/", table_5_2[[#This Row],[dir]], " -o ", histogram_3d, "/")</f>
        <v>python 2_graph_processing/make_histogram_3d.py -i libraries_4/KO_sgA_R1_cmv_nodsb -o plots/histogram_3d/</v>
      </c>
    </row>
    <row r="50" spans="1:13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_xlfn.CONCAT("python 2_graph_processing/make_histogram_3d.py ", "-i ", libraries_4, "/", table_5_2[[#This Row],[dir]], " -o ", histogram_3d, "/")</f>
        <v>python 2_graph_processing/make_histogram_3d.py -i libraries_4/WT_sgB_R2_sense_nodsb -o plots/histogram_3d/</v>
      </c>
    </row>
    <row r="51" spans="1:13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_xlfn.CONCAT("python 2_graph_processing/make_histogram_3d.py ", "-i ", libraries_4, "/", table_5_2[[#This Row],[dir]], " -o ", histogram_3d, "/")</f>
        <v>python 2_graph_processing/make_histogram_3d.py -i libraries_4/WT_sgB_R2_branch_nodsb -o plots/histogram_3d/</v>
      </c>
    </row>
    <row r="52" spans="1:13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_xlfn.CONCAT("python 2_graph_processing/make_histogram_3d.py ", "-i ", libraries_4, "/", table_5_2[[#This Row],[dir]], " -o ", histogram_3d, "/")</f>
        <v>python 2_graph_processing/make_histogram_3d.py -i libraries_4/WT_sgB_R2_cmv_nodsb -o plots/histogram_3d/</v>
      </c>
    </row>
    <row r="53" spans="1:13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_xlfn.CONCAT("python 2_graph_processing/make_histogram_3d.py ", "-i ", libraries_4, "/", table_5_2[[#This Row],[dir]], " -o ", histogram_3d, "/")</f>
        <v>python 2_graph_processing/make_histogram_3d.py -i libraries_4/KO_sgB_R2_sense_nodsb -o plots/histogram_3d/</v>
      </c>
    </row>
    <row r="54" spans="1:13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_xlfn.CONCAT("python 2_graph_processing/make_histogram_3d.py ", "-i ", libraries_4, "/", table_5_2[[#This Row],[dir]], " -o ", histogram_3d, "/")</f>
        <v>python 2_graph_processing/make_histogram_3d.py -i libraries_4/KO_sgB_R2_branch_nodsb -o plots/histogram_3d/</v>
      </c>
    </row>
    <row r="55" spans="1:13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_xlfn.CONCAT("python 2_graph_processing/make_histogram_3d.py ", "-i ", libraries_4, "/", table_5_2[[#This Row],[dir]], " -o ", histogram_3d, "/")</f>
        <v>python 2_graph_processing/make_histogram_3d.py -i libraries_4/KO_sgB_R2_cmv_nodsb -o plots/histogram_3d/</v>
      </c>
    </row>
    <row r="57" spans="1:13" x14ac:dyDescent="0.25">
      <c r="A57" s="1" t="s">
        <v>179</v>
      </c>
    </row>
    <row r="58" spans="1:13" x14ac:dyDescent="0.25">
      <c r="A58" t="str">
        <f ca="1">_xlfn.TEXTJOIN(CHAR(10), TRUE, M2:M41,M44:M55)</f>
        <v>python 2_graph_processing/make_histogram_3d.py -i libraries_4/WT_sgAB_R1_sense -o plots/histogram_3d/
python 2_graph_processing/make_histogram_3d.py -i libraries_4/WT_sgAB_R1_branch -o plots/histogram_3d/
python 2_graph_processing/make_histogram_3d.py -i libraries_4/WT_sgAB_R1_cmv -o plots/histogram_3d/
python 2_graph_processing/make_histogram_3d.py -i libraries_4/KO_sgAB_R1_sense -o plots/histogram_3d/
python 2_graph_processing/make_histogram_3d.py -i libraries_4/KO_sgAB_R1_branch -o plots/histogram_3d/
python 2_graph_processing/make_histogram_3d.py -i libraries_4/KO_sgAB_R1_cmv -o plots/histogram_3d/
python 2_graph_processing/make_histogram_3d.py -i libraries_4/WT_sgAB_R2_sense -o plots/histogram_3d/
python 2_graph_processing/make_histogram_3d.py -i libraries_4/WT_sgAB_R2_branch -o plots/histogram_3d/
python 2_graph_processing/make_histogram_3d.py -i libraries_4/WT_sgAB_R2_cmv -o plots/histogram_3d/
python 2_graph_processing/make_histogram_3d.py -i libraries_4/KO_sgAB_R2_sense -o plots/histogram_3d/
python 2_graph_processing/make_histogram_3d.py -i libraries_4/KO_sgAB_R2_branch -o plots/histogram_3d/
python 2_graph_processing/make_histogram_3d.py -i libraries_4/KO_sgAB_R2_cmv -o plots/histogram_3d/
python 2_graph_processing/make_histogram_3d.py -i libraries_4/WT_sgA_R1_sense -o plots/histogram_3d/
python 2_graph_processing/make_histogram_3d.py -i libraries_4/WT_sgA_R1_branch -o plots/histogram_3d/
python 2_graph_processing/make_histogram_3d.py -i libraries_4/WT_sgA_R1_cmv -o plots/histogram_3d/
python 2_graph_processing/make_histogram_3d.py -i libraries_4/KO_sgA_R1_sense -o plots/histogram_3d/
python 2_graph_processing/make_histogram_3d.py -i libraries_4/KO_sgA_R1_branch -o plots/histogram_3d/
python 2_graph_processing/make_histogram_3d.py -i libraries_4/KO_sgA_R1_cmv -o plots/histogram_3d/
python 2_graph_processing/make_histogram_3d.py -i libraries_4/WT_sgB_R2_sense -o plots/histogram_3d/
python 2_graph_processing/make_histogram_3d.py -i libraries_4/WT_sgB_R2_branch -o plots/histogram_3d/
python 2_graph_processing/make_histogram_3d.py -i libraries_4/WT_sgB_R2_cmv -o plots/histogram_3d/
python 2_graph_processing/make_histogram_3d.py -i libraries_4/KO_sgB_R2_sense -o plots/histogram_3d/
python 2_graph_processing/make_histogram_3d.py -i libraries_4/KO_sgB_R2_branch -o plots/histogram_3d/
python 2_graph_processing/make_histogram_3d.py -i libraries_4/KO_sgB_R2_cmv -o plots/histogram_3d/
python 2_graph_processing/make_histogram_3d.py -i libraries_4/WT_sgA_R1_sense_30bpDown -o plots/histogram_3d/
python 2_graph_processing/make_histogram_3d.py -i libraries_4/WT_sgA_R1_branch_30bpDown -o plots/histogram_3d/
python 2_graph_processing/make_histogram_3d.py -i libraries_4/WT_sgA_R1_cmv_30bpDown -o plots/histogram_3d/
python 2_graph_processing/make_histogram_3d.py -i libraries_4/KO_sgA_R1_sense_30bpDown -o plots/histogram_3d/
python 2_graph_processing/make_histogram_3d.py -i libraries_4/KO_sgA_R1_branch_30bpDown -o plots/histogram_3d/
python 2_graph_processing/make_histogram_3d.py -i libraries_4/KO_sgA_R1_cmv_30bpDown -o plots/histogram_3d/
python 2_graph_processing/make_histogram_3d.py -i libraries_4/WT_sgB_R2_sense_30bpDown -o plots/histogram_3d/
python 2_graph_processing/make_histogram_3d.py -i libraries_4/WT_sgB_R2_branch_30bpDown -o plots/histogram_3d/
python 2_graph_processing/make_histogram_3d.py -i libraries_4/WT_sgB_R2_cmv_30bpDown -o plots/histogram_3d/
python 2_graph_processing/make_histogram_3d.py -i libraries_4/KO_sgB_R2_sense_30bpDown -o plots/histogram_3d/
python 2_graph_processing/make_histogram_3d.py -i libraries_4/KO_sgB_R2_branch_30bpDown -o plots/histogram_3d/
python 2_graph_processing/make_histogram_3d.py -i libraries_4/KO_sgB_R2_cmv_30bpDown -o plots/histogram_3d/
python 2_graph_processing/make_histogram_3d.py -i libraries_4/WT_sgCD_R1_antisense -o plots/histogram_3d/
python 2_graph_processing/make_histogram_3d.py -i libraries_4/WT_sgCD_R1_splicing -o plots/histogram_3d/
python 2_graph_processing/make_histogram_3d.py -i libraries_4/WT_sgCD_R2_antisense -o plots/histogram_3d/
python 2_graph_processing/make_histogram_3d.py -i libraries_4/WT_sgCD_R2_splicing -o plots/histogram_3d/
python 2_graph_processing/make_histogram_3d.py -i libraries_4/WT_sgA_R1_sense_nodsb -o plots/histogram_3d/
python 2_graph_processing/make_histogram_3d.py -i libraries_4/WT_sgA_R1_branch_nodsb -o plots/histogram_3d/
python 2_graph_processing/make_histogram_3d.py -i libraries_4/WT_sgA_R1_cmv_nodsb -o plots/histogram_3d/
python 2_graph_processing/make_histogram_3d.py -i libraries_4/KO_sgA_R1_sense_nodsb -o plots/histogram_3d/
python 2_graph_processing/make_histogram_3d.py -i libraries_4/KO_sgA_R1_branch_nodsb -o plots/histogram_3d/
python 2_graph_processing/make_histogram_3d.py -i libraries_4/KO_sgA_R1_cmv_nodsb -o plots/histogram_3d/
python 2_graph_processing/make_histogram_3d.py -i libraries_4/WT_sgB_R2_sense_nodsb -o plots/histogram_3d/
python 2_graph_processing/make_histogram_3d.py -i libraries_4/WT_sgB_R2_branch_nodsb -o plots/histogram_3d/
python 2_graph_processing/make_histogram_3d.py -i libraries_4/WT_sgB_R2_cmv_nodsb -o plots/histogram_3d/
python 2_graph_processing/make_histogram_3d.py -i libraries_4/KO_sgB_R2_sense_nodsb -o plots/histogram_3d/
python 2_graph_processing/make_histogram_3d.py -i libraries_4/KO_sgB_R2_branch_nodsb -o plots/histogram_3d/
python 2_graph_processing/make_histogram_3d.py -i libraries_4/KO_sgB_R2_cmv_nodsb -o plots/histogram_3d/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17"/>
  <sheetViews>
    <sheetView workbookViewId="0">
      <selection activeCell="A16" sqref="A16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2" x14ac:dyDescent="0.25">
      <c r="A1" s="1" t="s">
        <v>177</v>
      </c>
      <c r="B1" t="s">
        <v>183</v>
      </c>
    </row>
    <row r="3" spans="1:22" x14ac:dyDescent="0.25">
      <c r="A3" s="1" t="s">
        <v>112</v>
      </c>
      <c r="B3" s="1" t="s">
        <v>87</v>
      </c>
      <c r="C3" s="1" t="s">
        <v>180</v>
      </c>
      <c r="D3" s="1" t="s">
        <v>134</v>
      </c>
      <c r="E3" s="1" t="s">
        <v>102</v>
      </c>
      <c r="F3" s="1" t="s">
        <v>103</v>
      </c>
      <c r="G3" s="1" t="s">
        <v>105</v>
      </c>
      <c r="H3" s="1" t="s">
        <v>111</v>
      </c>
      <c r="I3" s="1" t="s">
        <v>169</v>
      </c>
    </row>
    <row r="4" spans="1:22" x14ac:dyDescent="0.25">
      <c r="A4" s="3">
        <v>1</v>
      </c>
      <c r="B4" s="6" t="str" cm="1">
        <f t="array" aca="1" ref="B4" ca="1">TRIM(SUBSTITUTE(_xlfn.CONCAT(" ", _xlfn.TEXTJOIN(" ", TRUE, OFFSET(table_3_1[[dir]:[dir]], 12 * (table_6_3[[#This Row],[index]:[index]] - 1), 0, 12, 1))), " ", _xlfn.CONCAT(" ", libraries_4, "/")))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</v>
      </c>
      <c r="C4" s="6" t="str" cm="1">
        <f t="array" aca="1" ref="C4" ca="1">_xlfn.TEXTJOIN(
  " ",
  TRUE,
  IF(OFFSET(table_3_1[[strand]:[strand]], 12 * (table_6_3[[#This Row],[index]:[index]] - 1), 0, 12, 1) = "R1", 0, 1)
)</f>
        <v>0 0 0 0 0 0 1 1 1 1 1 1</v>
      </c>
      <c r="D4" t="str">
        <f ca="1">OFFSET(table_3_1[control], 6 * (table_6_3[[#This Row],[index]] - 1), 0, 1, 1)</f>
        <v>none</v>
      </c>
      <c r="E4" t="str">
        <f ca="1">OFFSET(table_3_1[dsb_type], 12 * (table_6_3[[#This Row],[index]] - 1), 0, 1, 1)</f>
        <v>2DSB</v>
      </c>
      <c r="F4" t="str" cm="1">
        <f t="array" aca="1" ref="F4" ca="1">OFFSET(table_3_1[[hguide]:[hguide]], 12 * (table_6_3[[#This Row],[index]:[index]] - 1), 0, 1, 1)</f>
        <v>AB</v>
      </c>
      <c r="G4" t="str">
        <f t="shared" ref="G4:G9" si="0">subst_type</f>
        <v>without</v>
      </c>
      <c r="H4" t="str">
        <f ca="1">_xlfn.CONCAT(var_6_layout, "/", table_6_3[[#This Row],[dsb_type]], "_", table_6_3[[#This Row],[hguide]], IF(table_6_3[[#This Row],[control]]&lt;&gt;"none", _xlfn.CONCAT("_", table_6_3[[#This Row],[control]]), ""))</f>
        <v>universal/2DSB_AB</v>
      </c>
      <c r="I4" t="str">
        <f ca="1"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</v>
      </c>
    </row>
    <row r="5" spans="1:22" x14ac:dyDescent="0.25">
      <c r="A5" s="3"/>
      <c r="B5" s="6"/>
      <c r="C5" s="6"/>
    </row>
    <row r="6" spans="1:22" x14ac:dyDescent="0.25">
      <c r="A6" s="3">
        <v>12</v>
      </c>
      <c r="B6" s="6"/>
      <c r="C6" s="6"/>
    </row>
    <row r="7" spans="1:22" x14ac:dyDescent="0.25">
      <c r="A7" s="1" t="s">
        <v>112</v>
      </c>
      <c r="B7" s="1" t="s">
        <v>87</v>
      </c>
      <c r="C7" s="1" t="s">
        <v>180</v>
      </c>
      <c r="D7" s="1" t="s">
        <v>134</v>
      </c>
      <c r="E7" s="1" t="s">
        <v>102</v>
      </c>
      <c r="F7" s="1" t="s">
        <v>103</v>
      </c>
      <c r="G7" s="1" t="s">
        <v>105</v>
      </c>
      <c r="H7" s="1" t="s">
        <v>111</v>
      </c>
      <c r="I7" s="1" t="s">
        <v>169</v>
      </c>
    </row>
    <row r="8" spans="1:22" x14ac:dyDescent="0.25">
      <c r="A8" s="3">
        <v>1</v>
      </c>
      <c r="B8" s="6" t="str" cm="1">
        <f t="array" aca="1" ref="B8" ca="1">TRIM(SUBSTITUTE(_xlfn.CONCAT(" ", _xlfn.TEXTJOIN(" ", TRUE, OFFSET(table_3_1[[dir]:[dir]], var_6_1dsb_offset + 6 * (table_6_4[[#This Row],[index]:[index]] - 1), 0, 6, 1))), " ", _xlfn.CONCAT(" ", libraries_4, "/")))</f>
        <v>libraries_4/WT_sgA_R1_sense libraries_4/WT_sgA_R1_branch libraries_4/WT_sgA_R1_cmv libraries_4/KO_sgA_R1_sense libraries_4/KO_sgA_R1_branch libraries_4/KO_sgA_R1_cmv</v>
      </c>
      <c r="C8" s="6" t="e">
        <f ca="1">IF(table_6_4[[#This Row],[hguide]]="A",NA(), IF(var_6_layout = "universal", "1 1 1 1 1 1", NA()))</f>
        <v>#N/A</v>
      </c>
      <c r="D8" t="str">
        <f ca="1">OFFSET(table_3_1[control], 6 * (table_6_4[[#This Row],[index]] - 1), 0, 1, 1)</f>
        <v>none</v>
      </c>
      <c r="E8" t="str">
        <f ca="1">OFFSET(table_3_1[dsb_type], var_6_1dsb_offset + 6 * (table_6_4[[#This Row],[index]] - 1), 0, 1, 1)</f>
        <v>1DSB</v>
      </c>
      <c r="F8" t="str" cm="1">
        <f t="array" aca="1" ref="F8" ca="1">OFFSET(table_3_1[[hguide]:[hguide]], var_6_1dsb_offset + 6 * (table_6_4[[#This Row],[index]:[index]] - 1), 0, 1, 1)</f>
        <v>A</v>
      </c>
      <c r="G8" t="str">
        <f t="shared" si="0"/>
        <v>without</v>
      </c>
      <c r="H8" t="str">
        <f ca="1">_xlfn.CONCAT(var_6_layout, "/", table_6_4[[#This Row],[dsb_type]], "_", table_6_4[[#This Row],[hguide]], IF(table_6_4[[#This Row],[control]]&lt;&gt;"none", _xlfn.CONCAT("_", table_6_4[[#This Row],[control]]), ""))</f>
        <v>universal/1DSB_A</v>
      </c>
      <c r="I8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</v>
      </c>
      <c r="J8" s="6"/>
      <c r="K8" s="6"/>
      <c r="L8" s="6"/>
    </row>
    <row r="9" spans="1:22" x14ac:dyDescent="0.25">
      <c r="A9" s="3">
        <v>2</v>
      </c>
      <c r="B9" s="6" t="str" cm="1">
        <f t="array" aca="1" ref="B9" ca="1">TRIM(SUBSTITUTE(_xlfn.CONCAT(" ", _xlfn.TEXTJOIN(" ", TRUE, OFFSET(table_3_1[[dir]:[dir]], var_6_1dsb_offset + 6 * (table_6_4[[#This Row],[index]:[index]] - 1), 0, 6, 1))), " ", _xlfn.CONCAT(" ", libraries_4, "/")))</f>
        <v>libraries_4/WT_sgB_R2_sense libraries_4/WT_sgB_R2_branch libraries_4/WT_sgB_R2_cmv libraries_4/KO_sgB_R2_sense libraries_4/KO_sgB_R2_branch libraries_4/KO_sgB_R2_cmv</v>
      </c>
      <c r="C9" s="6" t="str">
        <f ca="1">IF(table_6_4[[#This Row],[hguide]]="A",NA(), IF(var_6_layout = "universal", "1 1 1 1 1 1", NA()))</f>
        <v>1 1 1 1 1 1</v>
      </c>
      <c r="D9" t="str">
        <f ca="1">OFFSET(table_3_1[control], 6 * (table_6_4[[#This Row],[index]] - 1), 0, 1, 1)</f>
        <v>none</v>
      </c>
      <c r="E9" t="str">
        <f ca="1">OFFSET(table_3_1[dsb_type], var_6_1dsb_offset + 6 * (table_6_4[[#This Row],[index]] - 1), 0, 1, 1)</f>
        <v>1DSB</v>
      </c>
      <c r="F9" t="str" cm="1">
        <f t="array" aca="1" ref="F9" ca="1">OFFSET(table_3_1[[hguide]:[hguide]], var_6_1dsb_offset + 6 * (table_6_4[[#This Row],[index]:[index]] - 1), 0, 1, 1)</f>
        <v>B</v>
      </c>
      <c r="G9" t="str">
        <f t="shared" si="0"/>
        <v>without</v>
      </c>
      <c r="H9" t="str">
        <f ca="1">_xlfn.CONCAT(var_6_layout, "/", table_6_4[[#This Row],[dsb_type]], "_", table_6_4[[#This Row],[hguide]], IF(table_6_4[[#This Row],[control]]&lt;&gt;"none", _xlfn.CONCAT("_", table_6_4[[#This Row],[control]]), ""))</f>
        <v>universal/1DSB_B</v>
      </c>
      <c r="I9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</v>
      </c>
      <c r="J9" s="1"/>
      <c r="K9" s="1"/>
      <c r="L9" s="1"/>
      <c r="M9" s="1"/>
    </row>
    <row r="10" spans="1:22" x14ac:dyDescent="0.25">
      <c r="A10" s="3"/>
      <c r="B10" s="6"/>
      <c r="C10" s="6"/>
      <c r="J10" s="1"/>
      <c r="K10" s="1"/>
      <c r="L10" s="1"/>
      <c r="M10" s="1"/>
    </row>
    <row r="11" spans="1:22" x14ac:dyDescent="0.25">
      <c r="A11" s="3">
        <v>36</v>
      </c>
      <c r="B11" s="6"/>
      <c r="C11" s="6"/>
      <c r="I11" s="6"/>
      <c r="J11" s="6"/>
      <c r="V11" t="str" cm="1">
        <f t="array" aca="1" ref="V11" ca="1">IF(C4:C4 = "R1", "+", "-")</f>
        <v>-</v>
      </c>
    </row>
    <row r="12" spans="1:22" x14ac:dyDescent="0.25">
      <c r="A12" s="8" t="s">
        <v>112</v>
      </c>
      <c r="B12" s="8" t="s">
        <v>87</v>
      </c>
      <c r="C12" s="8" t="s">
        <v>82</v>
      </c>
      <c r="D12" s="8" t="s">
        <v>134</v>
      </c>
      <c r="E12" s="8" t="s">
        <v>102</v>
      </c>
      <c r="F12" s="8" t="s">
        <v>105</v>
      </c>
      <c r="G12" s="8" t="s">
        <v>103</v>
      </c>
      <c r="H12" s="8" t="s">
        <v>111</v>
      </c>
      <c r="I12" s="8" t="s">
        <v>169</v>
      </c>
      <c r="J12" s="1"/>
      <c r="K12" s="1"/>
    </row>
    <row r="13" spans="1:22" x14ac:dyDescent="0.25">
      <c r="A13" s="7">
        <v>1</v>
      </c>
      <c r="B13" s="6" t="str" cm="1">
        <f t="array" aca="1" ref="B13" ca="1">TRIM(SUBSTITUTE(_xlfn.CONCAT(" ", _xlfn.TEXTJOIN(" ", TRUE, OFFSET(table_3_1[[dir]:[dir]], var_6_anti_offset + 4 * (table_6_5[[#This Row],[index]:[index]] - 1), 0, 4, 1))), " ", _xlfn.CONCAT(" ", libraries_4, "/")))</f>
        <v>libraries_4/WT_sgCD_R1_antisense libraries_4/WT_sgCD_R1_splicing libraries_4/WT_sgCD_R2_antisense libraries_4/WT_sgCD_R2_splicing</v>
      </c>
      <c r="C13" s="6" t="str" cm="1">
        <f t="array" aca="1" ref="C13" ca="1">_xlfn.TEXTJOIN(
  " ",
  TRUE,
  IF(OFFSET(table_3_1[[strand]:[strand]], var_6_anti_offset + 4 * (table_6_5[[#This Row],[index]:[index]] - 1), 0,4, 1) = "R1", 0, 1)
)</f>
        <v>0 0 1 1</v>
      </c>
      <c r="D13" s="6" t="str">
        <f ca="1">OFFSET(table_3_1[control], var_6_anti_offset + 4 * (table_6_5[[#This Row],[index]] - 1), 0, 1, 1)</f>
        <v>none</v>
      </c>
      <c r="E13" s="6" t="str">
        <f ca="1">OFFSET(table_3_1[dsb_type], var_6_anti_offset + 4 * (table_6_5[[#This Row],[index]] - 1), 0, 1, 1)</f>
        <v>2DSBanti</v>
      </c>
      <c r="F13" s="4" t="str">
        <f>subst_type</f>
        <v>without</v>
      </c>
      <c r="G13" s="4" t="str">
        <f ca="1">OFFSET(table_3_1[[hguide]:[hguide]], var_6_anti_offset + 4 * (table_6_5[[#This Row],[index]] - 1), 0, 1, 1)</f>
        <v>CD</v>
      </c>
      <c r="H13" s="4" t="str">
        <f ca="1">_xlfn.CONCAT(var_6_layout, "/", table_6_5[[#This Row],[dsb_type]], "_", table_6_5[[#This Row],[hguide]], IF(table_6_5[[#This Row],[control]]&lt;&gt;"none", _xlfn.CONCAT("_", table_6_5[[#This Row],[control]]), ""))</f>
        <v>universal/2DSBanti_CD</v>
      </c>
      <c r="I13" s="4" t="str">
        <f ca="1"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f>
        <v>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</row>
    <row r="14" spans="1:22" x14ac:dyDescent="0.25">
      <c r="A14" s="3"/>
      <c r="B14" s="6"/>
      <c r="C14" s="6"/>
      <c r="D14" s="6"/>
      <c r="E14" s="6"/>
      <c r="F14" s="6"/>
      <c r="G14" s="6"/>
      <c r="H14" s="6"/>
    </row>
    <row r="15" spans="1:22" x14ac:dyDescent="0.25">
      <c r="A15" s="1" t="s">
        <v>179</v>
      </c>
      <c r="B15" s="1"/>
      <c r="C15" s="1"/>
      <c r="D15" s="1"/>
      <c r="E15" s="1"/>
      <c r="F15" s="1"/>
      <c r="G15" s="1"/>
      <c r="H15" s="1"/>
    </row>
    <row r="16" spans="1:22" x14ac:dyDescent="0.25">
      <c r="A16" s="6" t="str">
        <f ca="1">_xlfn.TEXTJOIN(CHAR(10), TRUE, table_6_3[command], table_6_4[command], table_6_5[command])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
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
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
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  <c r="B16" s="6"/>
      <c r="C16" s="6"/>
      <c r="D16" s="6"/>
      <c r="E16" s="6"/>
      <c r="F16" s="6"/>
      <c r="G16" s="6"/>
    </row>
    <row r="17" spans="1:7" x14ac:dyDescent="0.25">
      <c r="A17" s="3"/>
      <c r="B17" s="6"/>
      <c r="C17" s="6"/>
      <c r="D17" s="6"/>
      <c r="E17" s="6"/>
      <c r="F17" s="6"/>
      <c r="G17" s="6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R67"/>
  <sheetViews>
    <sheetView topLeftCell="A37" workbookViewId="0">
      <selection activeCell="K45" sqref="K45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6.28515625" customWidth="1"/>
    <col min="14" max="14" width="22.7109375" customWidth="1"/>
  </cols>
  <sheetData>
    <row r="1" spans="1:18" x14ac:dyDescent="0.25">
      <c r="A1" s="1" t="s">
        <v>175</v>
      </c>
      <c r="B1" t="b">
        <v>1</v>
      </c>
      <c r="C1" s="1" t="s">
        <v>176</v>
      </c>
      <c r="D1" t="s">
        <v>178</v>
      </c>
      <c r="E1" s="1" t="s">
        <v>177</v>
      </c>
      <c r="F1" t="str">
        <f>IF(var_7_common_layout, var_6_layout, "universal")</f>
        <v>universal</v>
      </c>
      <c r="G1" s="1" t="s">
        <v>181</v>
      </c>
      <c r="H1">
        <v>2400</v>
      </c>
      <c r="I1" s="1" t="s">
        <v>182</v>
      </c>
      <c r="J1">
        <v>1800</v>
      </c>
    </row>
    <row r="2" spans="1:18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143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172</v>
      </c>
      <c r="N2" s="1" t="s">
        <v>180</v>
      </c>
      <c r="O2" s="1" t="s">
        <v>184</v>
      </c>
      <c r="P2" s="1" t="s">
        <v>186</v>
      </c>
      <c r="Q2" s="1" t="s">
        <v>139</v>
      </c>
      <c r="R2" s="1" t="s">
        <v>169</v>
      </c>
    </row>
    <row r="3" spans="1:18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3" t="b">
        <f ca="1">AND(table_7_1[[#This Row],[strand]] = "R2", OR(var_7_layout = "universal", var_7_layout = "fractal", AND(var_7_layout = "radial", table_7_1[[#This Row],[dsb_type]] &lt;&gt; "1DSB")))</f>
        <v>0</v>
      </c>
      <c r="O3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3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" t="str">
        <f t="shared" ref="Q3:Q42" si="1">_xlfn.CONCAT(graphs, "/", var_7_layout, "/individual/", var_7_ext)</f>
        <v>plots/graphs/universal/individual/png</v>
      </c>
      <c r="R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libraries_4/WT_sgAB_R1_sense -o plots/graphs/universal/individual/png --layout_dir layouts/universal/2DSB_AB -ext png --layout universal --width 2400 --height 1800  --range_x -12 13 --range_y -22 22  --universal_layout_legend_pos_x 12</v>
      </c>
    </row>
    <row r="4" spans="1:18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4" t="b">
        <f ca="1">AND(table_7_1[[#This Row],[strand]] = "R2", OR(var_7_layout = "universal", var_7_layout = "fractal", AND(var_7_layout = "radial", table_7_1[[#This Row],[dsb_type]] &lt;&gt; "1DSB")))</f>
        <v>0</v>
      </c>
      <c r="O4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4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" t="str">
        <f t="shared" si="1"/>
        <v>plots/graphs/universal/individual/png</v>
      </c>
      <c r="R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libraries_4/WT_sgAB_R1_branch -o plots/graphs/universal/individual/png --layout_dir layouts/universal/2DSB_AB -ext png --layout universal --width 2400 --height 1800  --range_x -12 13 --range_y -22 22  --universal_layout_legend_pos_x 12</v>
      </c>
    </row>
    <row r="5" spans="1:18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5" t="b">
        <f ca="1">AND(table_7_1[[#This Row],[strand]] = "R2", OR(var_7_layout = "universal", var_7_layout = "fractal", AND(var_7_layout = "radial", table_7_1[[#This Row],[dsb_type]] &lt;&gt; "1DSB")))</f>
        <v>0</v>
      </c>
      <c r="O5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5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5" t="str">
        <f t="shared" si="1"/>
        <v>plots/graphs/universal/individual/png</v>
      </c>
      <c r="R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libraries_4/WT_sgAB_R1_cmv -o plots/graphs/universal/individual/png --layout_dir layouts/universal/2DSB_AB -ext png --layout universal --width 2400 --height 1800  --range_x -12 13 --range_y -22 22  --universal_layout_legend_pos_x 12</v>
      </c>
    </row>
    <row r="6" spans="1:18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6" t="b">
        <f ca="1">AND(table_7_1[[#This Row],[strand]] = "R2", OR(var_7_layout = "universal", var_7_layout = "fractal", AND(var_7_layout = "radial", table_7_1[[#This Row],[dsb_type]] &lt;&gt; "1DSB")))</f>
        <v>0</v>
      </c>
      <c r="O6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6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6" t="str">
        <f t="shared" si="1"/>
        <v>plots/graphs/universal/individual/png</v>
      </c>
      <c r="R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libraries_4/KO_sgAB_R1_sense -o plots/graphs/universal/individual/png --layout_dir layouts/universal/2DSB_AB -ext png --layout universal --width 2400 --height 1800  --range_x -12 13 --range_y -22 22  --universal_layout_legend_pos_x 12</v>
      </c>
    </row>
    <row r="7" spans="1:18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7" t="b">
        <f ca="1">AND(table_7_1[[#This Row],[strand]] = "R2", OR(var_7_layout = "universal", var_7_layout = "fractal", AND(var_7_layout = "radial", table_7_1[[#This Row],[dsb_type]] &lt;&gt; "1DSB")))</f>
        <v>0</v>
      </c>
      <c r="O7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7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7" t="str">
        <f t="shared" si="1"/>
        <v>plots/graphs/universal/individual/png</v>
      </c>
      <c r="R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libraries_4/KO_sgAB_R1_branch -o plots/graphs/universal/individual/png --layout_dir layouts/universal/2DSB_AB -ext png --layout universal --width 2400 --height 1800  --range_x -12 13 --range_y -22 22  --universal_layout_legend_pos_x 12</v>
      </c>
    </row>
    <row r="8" spans="1:18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8" t="b">
        <f ca="1">AND(table_7_1[[#This Row],[strand]] = "R2", OR(var_7_layout = "universal", var_7_layout = "fractal", AND(var_7_layout = "radial", table_7_1[[#This Row],[dsb_type]] &lt;&gt; "1DSB")))</f>
        <v>0</v>
      </c>
      <c r="O8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8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8" t="str">
        <f t="shared" si="1"/>
        <v>plots/graphs/universal/individual/png</v>
      </c>
      <c r="R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libraries_4/KO_sgAB_R1_cmv -o plots/graphs/universal/individual/png --layout_dir layouts/universal/2DSB_AB -ext png --layout universal --width 2400 --height 1800  --range_x -12 13 --range_y -22 22  --universal_layout_legend_pos_x 12</v>
      </c>
    </row>
    <row r="9" spans="1:18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9" t="b">
        <f ca="1">AND(table_7_1[[#This Row],[strand]] = "R2", OR(var_7_layout = "universal", var_7_layout = "fractal", AND(var_7_layout = "radial", table_7_1[[#This Row],[dsb_type]] &lt;&gt; "1DSB")))</f>
        <v>1</v>
      </c>
      <c r="O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9" t="str">
        <f t="shared" si="1"/>
        <v>plots/graphs/universal/individual/png</v>
      </c>
      <c r="R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libraries_4/WT_sgAB_R2_sense -o plots/graphs/universal/individual/png --layout_dir layouts/universal/2DSB_AB -ext png --layout universal --reverse_complement  --width 2400 --height 1800  --range_x -12 13 --range_y -22 22  --universal_layout_legend_pos_x 12</v>
      </c>
    </row>
    <row r="10" spans="1:18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0" t="b">
        <f ca="1">AND(table_7_1[[#This Row],[strand]] = "R2", OR(var_7_layout = "universal", var_7_layout = "fractal", AND(var_7_layout = "radial", table_7_1[[#This Row],[dsb_type]] &lt;&gt; "1DSB")))</f>
        <v>1</v>
      </c>
      <c r="O10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0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0" t="str">
        <f t="shared" si="1"/>
        <v>plots/graphs/universal/individual/png</v>
      </c>
      <c r="R1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libraries_4/WT_sgAB_R2_branch -o plots/graphs/universal/individual/png --layout_dir layouts/universal/2DSB_AB -ext png --layout universal --reverse_complement  --width 2400 --height 1800  --range_x -12 13 --range_y -22 22  --universal_layout_legend_pos_x 12</v>
      </c>
    </row>
    <row r="11" spans="1:18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1" t="b">
        <f ca="1">AND(table_7_1[[#This Row],[strand]] = "R2", OR(var_7_layout = "universal", var_7_layout = "fractal", AND(var_7_layout = "radial", table_7_1[[#This Row],[dsb_type]] &lt;&gt; "1DSB")))</f>
        <v>1</v>
      </c>
      <c r="O11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1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1" t="str">
        <f t="shared" si="1"/>
        <v>plots/graphs/universal/individual/png</v>
      </c>
      <c r="R1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libraries_4/WT_sgAB_R2_cmv -o plots/graphs/universal/individual/png --layout_dir layouts/universal/2DSB_AB -ext png --layout universal --reverse_complement  --width 2400 --height 1800  --range_x -12 13 --range_y -22 22  --universal_layout_legend_pos_x 12</v>
      </c>
    </row>
    <row r="12" spans="1:18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2" t="b">
        <f ca="1">AND(table_7_1[[#This Row],[strand]] = "R2", OR(var_7_layout = "universal", var_7_layout = "fractal", AND(var_7_layout = "radial", table_7_1[[#This Row],[dsb_type]] &lt;&gt; "1DSB")))</f>
        <v>1</v>
      </c>
      <c r="O12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2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2" t="str">
        <f t="shared" si="1"/>
        <v>plots/graphs/universal/individual/png</v>
      </c>
      <c r="R1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libraries_4/KO_sgAB_R2_sense -o plots/graphs/universal/individual/png --layout_dir layouts/universal/2DSB_AB -ext png --layout universal --reverse_complement  --width 2400 --height 1800  --range_x -12 13 --range_y -22 22  --universal_layout_legend_pos_x 12</v>
      </c>
    </row>
    <row r="13" spans="1:18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3" t="b">
        <f ca="1">AND(table_7_1[[#This Row],[strand]] = "R2", OR(var_7_layout = "universal", var_7_layout = "fractal", AND(var_7_layout = "radial", table_7_1[[#This Row],[dsb_type]] &lt;&gt; "1DSB")))</f>
        <v>1</v>
      </c>
      <c r="O13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3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3" t="str">
        <f t="shared" si="1"/>
        <v>plots/graphs/universal/individual/png</v>
      </c>
      <c r="R1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libraries_4/KO_sgAB_R2_branch -o plots/graphs/universal/individual/png --layout_dir layouts/universal/2DSB_AB -ext png --layout universal --reverse_complement  --width 2400 --height 1800  --range_x -12 13 --range_y -22 22  --universal_layout_legend_pos_x 12</v>
      </c>
    </row>
    <row r="14" spans="1:18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4" t="b">
        <f ca="1">AND(table_7_1[[#This Row],[strand]] = "R2", OR(var_7_layout = "universal", var_7_layout = "fractal", AND(var_7_layout = "radial", table_7_1[[#This Row],[dsb_type]] &lt;&gt; "1DSB")))</f>
        <v>1</v>
      </c>
      <c r="O14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4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4" t="str">
        <f t="shared" si="1"/>
        <v>plots/graphs/universal/individual/png</v>
      </c>
      <c r="R1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libraries_4/KO_sgAB_R2_cmv -o plots/graphs/universal/individual/png --layout_dir layouts/universal/2DSB_AB -ext png --layout universal --reverse_complement  --width 2400 --height 1800  --range_x -12 13 --range_y -22 22  --universal_layout_legend_pos_x 12</v>
      </c>
    </row>
    <row r="15" spans="1:18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5" t="b">
        <f ca="1">AND(table_7_1[[#This Row],[strand]] = "R2", OR(var_7_layout = "universal", var_7_layout = "fractal", AND(var_7_layout = "radial", table_7_1[[#This Row],[dsb_type]] &lt;&gt; "1DSB")))</f>
        <v>0</v>
      </c>
      <c r="O15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5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5" t="str">
        <f t="shared" si="1"/>
        <v>plots/graphs/universal/individual/png</v>
      </c>
      <c r="R1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libraries_4/WT_sgA_R1_sense -o plots/graphs/universal/individual/png --layout_dir layouts/universal/1DSB_A -ext png --layout universal --width 2400 --height 1800  --range_x -12 13 --range_y -22 20  --universal_layout_legend_pos_x 12</v>
      </c>
    </row>
    <row r="16" spans="1:18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6" t="b">
        <f ca="1">AND(table_7_1[[#This Row],[strand]] = "R2", OR(var_7_layout = "universal", var_7_layout = "fractal", AND(var_7_layout = "radial", table_7_1[[#This Row],[dsb_type]] &lt;&gt; "1DSB")))</f>
        <v>0</v>
      </c>
      <c r="O16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6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6" t="str">
        <f t="shared" si="1"/>
        <v>plots/graphs/universal/individual/png</v>
      </c>
      <c r="R1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libraries_4/WT_sgA_R1_branch -o plots/graphs/universal/individual/png --layout_dir layouts/universal/1DSB_A -ext png --layout universal --width 2400 --height 1800  --range_x -12 13 --range_y -22 20  --universal_layout_legend_pos_x 12</v>
      </c>
    </row>
    <row r="17" spans="1:18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7" t="b">
        <f ca="1">AND(table_7_1[[#This Row],[strand]] = "R2", OR(var_7_layout = "universal", var_7_layout = "fractal", AND(var_7_layout = "radial", table_7_1[[#This Row],[dsb_type]] &lt;&gt; "1DSB")))</f>
        <v>0</v>
      </c>
      <c r="O17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7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7" t="str">
        <f t="shared" si="1"/>
        <v>plots/graphs/universal/individual/png</v>
      </c>
      <c r="R1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libraries_4/WT_sgA_R1_cmv -o plots/graphs/universal/individual/png --layout_dir layouts/universal/1DSB_A -ext png --layout universal --width 2400 --height 1800  --range_x -12 13 --range_y -22 20  --universal_layout_legend_pos_x 12</v>
      </c>
    </row>
    <row r="18" spans="1:18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8" t="b">
        <f ca="1">AND(table_7_1[[#This Row],[strand]] = "R2", OR(var_7_layout = "universal", var_7_layout = "fractal", AND(var_7_layout = "radial", table_7_1[[#This Row],[dsb_type]] &lt;&gt; "1DSB")))</f>
        <v>0</v>
      </c>
      <c r="O18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8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8" t="str">
        <f t="shared" si="1"/>
        <v>plots/graphs/universal/individual/png</v>
      </c>
      <c r="R1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libraries_4/KO_sgA_R1_sense -o plots/graphs/universal/individual/png --layout_dir layouts/universal/1DSB_A -ext png --layout universal --width 2400 --height 1800  --range_x -12 13 --range_y -22 20  --universal_layout_legend_pos_x 12</v>
      </c>
    </row>
    <row r="19" spans="1:18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9" t="b">
        <f ca="1">AND(table_7_1[[#This Row],[strand]] = "R2", OR(var_7_layout = "universal", var_7_layout = "fractal", AND(var_7_layout = "radial", table_7_1[[#This Row],[dsb_type]] &lt;&gt; "1DSB")))</f>
        <v>0</v>
      </c>
      <c r="O1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9" t="str">
        <f t="shared" si="1"/>
        <v>plots/graphs/universal/individual/png</v>
      </c>
      <c r="R1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libraries_4/KO_sgA_R1_branch -o plots/graphs/universal/individual/png --layout_dir layouts/universal/1DSB_A -ext png --layout universal --width 2400 --height 1800  --range_x -12 13 --range_y -22 20  --universal_layout_legend_pos_x 12</v>
      </c>
    </row>
    <row r="20" spans="1:18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0" t="b">
        <f ca="1">AND(table_7_1[[#This Row],[strand]] = "R2", OR(var_7_layout = "universal", var_7_layout = "fractal", AND(var_7_layout = "radial", table_7_1[[#This Row],[dsb_type]] &lt;&gt; "1DSB")))</f>
        <v>0</v>
      </c>
      <c r="O20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20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0" t="str">
        <f t="shared" si="1"/>
        <v>plots/graphs/universal/individual/png</v>
      </c>
      <c r="R2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libraries_4/KO_sgA_R1_cmv -o plots/graphs/universal/individual/png --layout_dir layouts/universal/1DSB_A -ext png --layout universal --width 2400 --height 1800  --range_x -12 13 --range_y -22 20  --universal_layout_legend_pos_x 12</v>
      </c>
    </row>
    <row r="21" spans="1:18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1" t="b">
        <f ca="1">AND(table_7_1[[#This Row],[strand]] = "R2", OR(var_7_layout = "universal", var_7_layout = "fractal", AND(var_7_layout = "radial", table_7_1[[#This Row],[dsb_type]] &lt;&gt; "1DSB")))</f>
        <v>1</v>
      </c>
      <c r="O21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1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1" t="str">
        <f t="shared" si="1"/>
        <v>plots/graphs/universal/individual/png</v>
      </c>
      <c r="R2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libraries_4/WT_sgB_R2_sense -o plots/graphs/universal/individual/png --layout_dir layouts/universal/1DSB_B -ext png --layout universal --reverse_complement  --width 2400 --height 1800  --range_x -12 13 --range_y -20 16  --universal_layout_legend_pos_x 12</v>
      </c>
    </row>
    <row r="22" spans="1:18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2" t="b">
        <f ca="1">AND(table_7_1[[#This Row],[strand]] = "R2", OR(var_7_layout = "universal", var_7_layout = "fractal", AND(var_7_layout = "radial", table_7_1[[#This Row],[dsb_type]] &lt;&gt; "1DSB")))</f>
        <v>1</v>
      </c>
      <c r="O22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2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2" t="str">
        <f t="shared" si="1"/>
        <v>plots/graphs/universal/individual/png</v>
      </c>
      <c r="R2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libraries_4/WT_sgB_R2_branch -o plots/graphs/universal/individual/png --layout_dir layouts/universal/1DSB_B -ext png --layout universal --reverse_complement  --width 2400 --height 1800  --range_x -12 13 --range_y -20 16  --universal_layout_legend_pos_x 12</v>
      </c>
    </row>
    <row r="23" spans="1:18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3" t="b">
        <f ca="1">AND(table_7_1[[#This Row],[strand]] = "R2", OR(var_7_layout = "universal", var_7_layout = "fractal", AND(var_7_layout = "radial", table_7_1[[#This Row],[dsb_type]] &lt;&gt; "1DSB")))</f>
        <v>1</v>
      </c>
      <c r="O23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3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3" t="str">
        <f t="shared" si="1"/>
        <v>plots/graphs/universal/individual/png</v>
      </c>
      <c r="R2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libraries_4/WT_sgB_R2_cmv -o plots/graphs/universal/individual/png --layout_dir layouts/universal/1DSB_B -ext png --layout universal --reverse_complement  --width 2400 --height 1800  --range_x -12 13 --range_y -20 16  --universal_layout_legend_pos_x 12</v>
      </c>
    </row>
    <row r="24" spans="1:18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4" t="b">
        <f ca="1">AND(table_7_1[[#This Row],[strand]] = "R2", OR(var_7_layout = "universal", var_7_layout = "fractal", AND(var_7_layout = "radial", table_7_1[[#This Row],[dsb_type]] &lt;&gt; "1DSB")))</f>
        <v>1</v>
      </c>
      <c r="O24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4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4" t="str">
        <f t="shared" si="1"/>
        <v>plots/graphs/universal/individual/png</v>
      </c>
      <c r="R2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libraries_4/KO_sgB_R2_sense -o plots/graphs/universal/individual/png --layout_dir layouts/universal/1DSB_B -ext png --layout universal --reverse_complement  --width 2400 --height 1800  --range_x -12 13 --range_y -20 16  --universal_layout_legend_pos_x 12</v>
      </c>
    </row>
    <row r="25" spans="1:18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5" t="b">
        <f ca="1">AND(table_7_1[[#This Row],[strand]] = "R2", OR(var_7_layout = "universal", var_7_layout = "fractal", AND(var_7_layout = "radial", table_7_1[[#This Row],[dsb_type]] &lt;&gt; "1DSB")))</f>
        <v>1</v>
      </c>
      <c r="O25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5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5" t="str">
        <f t="shared" si="1"/>
        <v>plots/graphs/universal/individual/png</v>
      </c>
      <c r="R2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libraries_4/KO_sgB_R2_branch -o plots/graphs/universal/individual/png --layout_dir layouts/universal/1DSB_B -ext png --layout universal --reverse_complement  --width 2400 --height 1800  --range_x -12 13 --range_y -20 16  --universal_layout_legend_pos_x 12</v>
      </c>
    </row>
    <row r="26" spans="1:18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6" t="b">
        <f ca="1">AND(table_7_1[[#This Row],[strand]] = "R2", OR(var_7_layout = "universal", var_7_layout = "fractal", AND(var_7_layout = "radial", table_7_1[[#This Row],[dsb_type]] &lt;&gt; "1DSB")))</f>
        <v>1</v>
      </c>
      <c r="O26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6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6" t="str">
        <f t="shared" si="1"/>
        <v>plots/graphs/universal/individual/png</v>
      </c>
      <c r="R2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libraries_4/KO_sgB_R2_cmv -o plots/graphs/universal/individual/png --layout_dir layouts/universal/1DSB_B -ext png --layout universal --reverse_complement  --width 2400 --height 1800  --range_x -12 13 --range_y -20 16  --universal_layout_legend_pos_x 12</v>
      </c>
    </row>
    <row r="27" spans="1:18" x14ac:dyDescent="0.25">
      <c r="A27" s="3">
        <v>25</v>
      </c>
      <c r="B27" t="str">
        <f ca="1">OFFSET(table_3_1[[dir]:[dir]], table_7_1[[#This Row],[index]] - 1, 0, 1, 1)</f>
        <v>WT_sgA_R1_sense_30bpDown</v>
      </c>
      <c r="C27" s="9" t="str">
        <f ca="1">OFFSET(table_3_1[[control]:[control]], table_7_1[[#This Row],[index]] - 1, 0, 1, 1)</f>
        <v>30bpDown</v>
      </c>
      <c r="D27" s="9" t="str">
        <f ca="1">OFFSET(table_3_1[[ref]:[ref]], table_7_1[[#This Row],[index]] - 1, 0, 1, 1)</f>
        <v>1DSB_R1_sense.fa</v>
      </c>
      <c r="E27" s="9">
        <f ca="1">OFFSET(table_3_1[[dsb_pos]:[dsb_pos]], table_7_1[[#This Row],[index]] - 1, 0, 1, 1)</f>
        <v>97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R1</v>
      </c>
      <c r="I27" s="9" t="str">
        <f ca="1">OFFSET(table_3_1[[hguide]:[hguide]], table_7_1[[#This Row],[index]] - 1, 0, 1, 1)</f>
        <v>A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sense</v>
      </c>
      <c r="L27" s="9" t="str">
        <f t="shared" si="0"/>
        <v>without</v>
      </c>
      <c r="M2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7" s="9" t="b">
        <f ca="1">AND(table_7_1[[#This Row],[strand]] = "R2", OR(var_7_layout = "universal", var_7_layout = "fractal", AND(var_7_layout = "radial", table_7_1[[#This Row],[dsb_type]] &lt;&gt; "1DSB")))</f>
        <v>0</v>
      </c>
      <c r="O27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27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7" s="9" t="str">
        <f t="shared" si="1"/>
        <v>plots/graphs/universal/individual/png</v>
      </c>
      <c r="R2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libraries_4/WT_sgA_R1_sense_30bpDown -o plots/graphs/universal/individual/png --layout_dir layouts/universal/1DSB_A -ext png --layout universal --width 2400 --height 1800  --range_x -12 13 --range_y -22 20  --universal_layout_legend_pos_x 12</v>
      </c>
    </row>
    <row r="28" spans="1:18" x14ac:dyDescent="0.25">
      <c r="A28" s="3">
        <v>26</v>
      </c>
      <c r="B28" t="str">
        <f ca="1">OFFSET(table_3_1[[dir]:[dir]], table_7_1[[#This Row],[index]] - 1, 0, 1, 1)</f>
        <v>WT_sgA_R1_branch_30bpDown</v>
      </c>
      <c r="C28" s="9" t="str">
        <f ca="1">OFFSET(table_3_1[[control]:[control]], table_7_1[[#This Row],[index]] - 1, 0, 1, 1)</f>
        <v>30bpDown</v>
      </c>
      <c r="D28" s="9" t="str">
        <f ca="1">OFFSET(table_3_1[[ref]:[ref]], table_7_1[[#This Row],[index]] - 1, 0, 1, 1)</f>
        <v>1DSB_R1_branch.fa</v>
      </c>
      <c r="E28" s="9">
        <f ca="1">OFFSET(table_3_1[[dsb_pos]:[dsb_pos]], table_7_1[[#This Row],[index]] - 1, 0, 1, 1)</f>
        <v>97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R1</v>
      </c>
      <c r="I28" s="9" t="str">
        <f ca="1">OFFSET(table_3_1[[hguide]:[hguide]], table_7_1[[#This Row],[index]] - 1, 0, 1, 1)</f>
        <v>A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branch</v>
      </c>
      <c r="L28" s="9" t="str">
        <f t="shared" si="0"/>
        <v>without</v>
      </c>
      <c r="M2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8" s="9" t="b">
        <f ca="1">AND(table_7_1[[#This Row],[strand]] = "R2", OR(var_7_layout = "universal", var_7_layout = "fractal", AND(var_7_layout = "radial", table_7_1[[#This Row],[dsb_type]] &lt;&gt; "1DSB")))</f>
        <v>0</v>
      </c>
      <c r="O28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28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8" s="9" t="str">
        <f t="shared" si="1"/>
        <v>plots/graphs/universal/individual/png</v>
      </c>
      <c r="R2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libraries_4/WT_sgA_R1_branch_30bpDown -o plots/graphs/universal/individual/png --layout_dir layouts/universal/1DSB_A -ext png --layout universal --width 2400 --height 1800  --range_x -12 13 --range_y -22 20  --universal_layout_legend_pos_x 12</v>
      </c>
    </row>
    <row r="29" spans="1:18" x14ac:dyDescent="0.25">
      <c r="A29" s="3">
        <v>27</v>
      </c>
      <c r="B29" t="str">
        <f ca="1">OFFSET(table_3_1[[dir]:[dir]], table_7_1[[#This Row],[index]] - 1, 0, 1, 1)</f>
        <v>WT_sgA_R1_cmv_30bpDown</v>
      </c>
      <c r="C29" s="9" t="str">
        <f ca="1">OFFSET(table_3_1[[control]:[control]], table_7_1[[#This Row],[index]] - 1, 0, 1, 1)</f>
        <v>30bpDown</v>
      </c>
      <c r="D29" s="9" t="str">
        <f ca="1">OFFSET(table_3_1[[ref]:[ref]], table_7_1[[#This Row],[index]] - 1, 0, 1, 1)</f>
        <v>1DSB_R1_cmv.fa</v>
      </c>
      <c r="E29" s="9">
        <f ca="1">OFFSET(table_3_1[[dsb_pos]:[dsb_pos]], table_7_1[[#This Row],[index]] - 1, 0, 1, 1)</f>
        <v>97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WT</v>
      </c>
      <c r="K29" s="9" t="str">
        <f ca="1">OFFSET(table_3_1[[treatment]:[treatment]], table_7_1[[#This Row],[index]] - 1, 0, 1, 1)</f>
        <v>cmv</v>
      </c>
      <c r="L29" s="9" t="str">
        <f t="shared" si="0"/>
        <v>without</v>
      </c>
      <c r="M29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9" s="9" t="b">
        <f ca="1">AND(table_7_1[[#This Row],[strand]] = "R2", OR(var_7_layout = "universal", var_7_layout = "fractal", AND(var_7_layout = "radial", table_7_1[[#This Row],[dsb_type]] &lt;&gt; "1DSB")))</f>
        <v>0</v>
      </c>
      <c r="O29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29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9" s="9" t="str">
        <f t="shared" si="1"/>
        <v>plots/graphs/universal/individual/png</v>
      </c>
      <c r="R29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libraries_4/WT_sgA_R1_cmv_30bpDown -o plots/graphs/universal/individual/png --layout_dir layouts/universal/1DSB_A -ext png --layout universal --width 2400 --height 1800  --range_x -12 13 --range_y -22 20  --universal_layout_legend_pos_x 12</v>
      </c>
    </row>
    <row r="30" spans="1:18" x14ac:dyDescent="0.25">
      <c r="A30" s="3">
        <v>28</v>
      </c>
      <c r="B30" t="str">
        <f ca="1">OFFSET(table_3_1[[dir]:[dir]], table_7_1[[#This Row],[index]] - 1, 0, 1, 1)</f>
        <v>KO_sgA_R1_sense_30bpDown</v>
      </c>
      <c r="C30" s="9" t="str">
        <f ca="1">OFFSET(table_3_1[[control]:[control]], table_7_1[[#This Row],[index]] - 1, 0, 1, 1)</f>
        <v>30bpDown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97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0" s="9" t="b">
        <f ca="1">AND(table_7_1[[#This Row],[strand]] = "R2", OR(var_7_layout = "universal", var_7_layout = "fractal", AND(var_7_layout = "radial", table_7_1[[#This Row],[dsb_type]] &lt;&gt; "1DSB")))</f>
        <v>0</v>
      </c>
      <c r="O30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30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0" s="9" t="str">
        <f t="shared" si="1"/>
        <v>plots/graphs/universal/individual/png</v>
      </c>
      <c r="R30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libraries_4/KO_sgA_R1_sense_30bpDown -o plots/graphs/universal/individual/png --layout_dir layouts/universal/1DSB_A -ext png --layout universal --width 2400 --height 1800  --range_x -12 13 --range_y -22 20  --universal_layout_legend_pos_x 12</v>
      </c>
    </row>
    <row r="31" spans="1:18" x14ac:dyDescent="0.25">
      <c r="A31" s="3">
        <v>29</v>
      </c>
      <c r="B31" t="str">
        <f ca="1">OFFSET(table_3_1[[dir]:[dir]], table_7_1[[#This Row],[index]] - 1, 0, 1, 1)</f>
        <v>KO_sgA_R1_branch_30bpDown</v>
      </c>
      <c r="C31" s="9" t="str">
        <f ca="1">OFFSET(table_3_1[[control]:[control]], table_7_1[[#This Row],[index]] - 1, 0, 1, 1)</f>
        <v>30bpDown</v>
      </c>
      <c r="D31" s="9" t="str">
        <f ca="1">OFFSET(table_3_1[[ref]:[ref]], table_7_1[[#This Row],[index]] - 1, 0, 1, 1)</f>
        <v>1DSB_R1_branch.fa</v>
      </c>
      <c r="E31" s="9">
        <f ca="1">OFFSET(table_3_1[[dsb_pos]:[dsb_pos]], table_7_1[[#This Row],[index]] - 1, 0, 1, 1)</f>
        <v>97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branch</v>
      </c>
      <c r="L31" s="9" t="str">
        <f t="shared" si="0"/>
        <v>without</v>
      </c>
      <c r="M31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1" s="9" t="b">
        <f ca="1">AND(table_7_1[[#This Row],[strand]] = "R2", OR(var_7_layout = "universal", var_7_layout = "fractal", AND(var_7_layout = "radial", table_7_1[[#This Row],[dsb_type]] &lt;&gt; "1DSB")))</f>
        <v>0</v>
      </c>
      <c r="O31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31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1" s="9" t="str">
        <f t="shared" si="1"/>
        <v>plots/graphs/universal/individual/png</v>
      </c>
      <c r="R31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libraries_4/KO_sgA_R1_branch_30bpDown -o plots/graphs/universal/individual/png --layout_dir layouts/universal/1DSB_A -ext png --layout universal --width 2400 --height 1800  --range_x -12 13 --range_y -22 20  --universal_layout_legend_pos_x 12</v>
      </c>
    </row>
    <row r="32" spans="1:18" x14ac:dyDescent="0.25">
      <c r="A32" s="3">
        <v>30</v>
      </c>
      <c r="B32" t="str">
        <f ca="1">OFFSET(table_3_1[[dir]:[dir]], table_7_1[[#This Row],[index]] - 1, 0, 1, 1)</f>
        <v>KO_sgA_R1_cmv_30bpDown</v>
      </c>
      <c r="C32" s="9" t="str">
        <f ca="1">OFFSET(table_3_1[[control]:[control]], table_7_1[[#This Row],[index]] - 1, 0, 1, 1)</f>
        <v>30bpDown</v>
      </c>
      <c r="D32" s="9" t="str">
        <f ca="1">OFFSET(table_3_1[[ref]:[ref]], table_7_1[[#This Row],[index]] - 1, 0, 1, 1)</f>
        <v>1DSB_R1_cmv.fa</v>
      </c>
      <c r="E32" s="9">
        <f ca="1">OFFSET(table_3_1[[dsb_pos]:[dsb_pos]], table_7_1[[#This Row],[index]] - 1, 0, 1, 1)</f>
        <v>97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cmv</v>
      </c>
      <c r="L32" s="9" t="str">
        <f t="shared" si="0"/>
        <v>without</v>
      </c>
      <c r="M32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2" s="9" t="b">
        <f ca="1">AND(table_7_1[[#This Row],[strand]] = "R2", OR(var_7_layout = "universal", var_7_layout = "fractal", AND(var_7_layout = "radial", table_7_1[[#This Row],[dsb_type]] &lt;&gt; "1DSB")))</f>
        <v>0</v>
      </c>
      <c r="O32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32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2" s="9" t="str">
        <f t="shared" si="1"/>
        <v>plots/graphs/universal/individual/png</v>
      </c>
      <c r="R32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libraries_4/KO_sgA_R1_cmv_30bpDown -o plots/graphs/universal/individual/png --layout_dir layouts/universal/1DSB_A -ext png --layout universal --width 2400 --height 1800  --range_x -12 13 --range_y -22 20  --universal_layout_legend_pos_x 12</v>
      </c>
    </row>
    <row r="33" spans="1:18" x14ac:dyDescent="0.25">
      <c r="A33" s="3">
        <v>31</v>
      </c>
      <c r="B33" t="str">
        <f ca="1">OFFSET(table_3_1[[dir]:[dir]], table_7_1[[#This Row],[index]] - 1, 0, 1, 1)</f>
        <v>WT_sgB_R2_sense_30bpDown</v>
      </c>
      <c r="C33" s="9" t="str">
        <f ca="1">OFFSET(table_3_1[[control]:[control]], table_7_1[[#This Row],[index]] - 1, 0, 1, 1)</f>
        <v>30bpDown</v>
      </c>
      <c r="D33" s="9" t="str">
        <f ca="1">OFFSET(table_3_1[[ref]:[ref]], table_7_1[[#This Row],[index]] - 1, 0, 1, 1)</f>
        <v>1DSB_R2_sense.fa</v>
      </c>
      <c r="E33" s="9">
        <f ca="1">OFFSET(table_3_1[[dsb_pos]:[dsb_pos]], table_7_1[[#This Row],[index]] - 1, 0, 1, 1)</f>
        <v>76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R2</v>
      </c>
      <c r="I33" s="9" t="str">
        <f ca="1">OFFSET(table_3_1[[hguide]:[hguide]], table_7_1[[#This Row],[index]] - 1, 0, 1, 1)</f>
        <v>B</v>
      </c>
      <c r="J33" s="9" t="str">
        <f ca="1">OFFSET(table_3_1[[cell]:[cell]], table_7_1[[#This Row],[index]] - 1, 0, 1, 1)</f>
        <v>WT</v>
      </c>
      <c r="K33" s="9" t="str">
        <f ca="1">OFFSET(table_3_1[[treatment]:[treatment]], table_7_1[[#This Row],[index]] - 1, 0, 1, 1)</f>
        <v>sense</v>
      </c>
      <c r="L33" s="9" t="str">
        <f t="shared" si="0"/>
        <v>without</v>
      </c>
      <c r="M33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3" s="9" t="b">
        <f ca="1">AND(table_7_1[[#This Row],[strand]] = "R2", OR(var_7_layout = "universal", var_7_layout = "fractal", AND(var_7_layout = "radial", table_7_1[[#This Row],[dsb_type]] &lt;&gt; "1DSB")))</f>
        <v>1</v>
      </c>
      <c r="O33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3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3" s="9" t="str">
        <f t="shared" si="1"/>
        <v>plots/graphs/universal/individual/png</v>
      </c>
      <c r="R33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libraries_4/WT_sgB_R2_sense_30bpDown -o plots/graphs/universal/individual/png --layout_dir layouts/universal/1DSB_B -ext png --layout universal --reverse_complement  --width 2400 --height 1800  --range_x -12 13 --range_y -20 16  --universal_layout_legend_pos_x 12</v>
      </c>
    </row>
    <row r="34" spans="1:18" x14ac:dyDescent="0.25">
      <c r="A34" s="3">
        <v>32</v>
      </c>
      <c r="B34" t="str">
        <f ca="1">OFFSET(table_3_1[[dir]:[dir]], table_7_1[[#This Row],[index]] - 1, 0, 1, 1)</f>
        <v>WT_sgB_R2_branch_30bpDown</v>
      </c>
      <c r="C34" s="9" t="str">
        <f ca="1">OFFSET(table_3_1[[control]:[control]], table_7_1[[#This Row],[index]] - 1, 0, 1, 1)</f>
        <v>30bpDown</v>
      </c>
      <c r="D34" s="9" t="str">
        <f ca="1">OFFSET(table_3_1[[ref]:[ref]], table_7_1[[#This Row],[index]] - 1, 0, 1, 1)</f>
        <v>1DSB_R2_branch.fa</v>
      </c>
      <c r="E34" s="9">
        <f ca="1">OFFSET(table_3_1[[dsb_pos]:[dsb_pos]], table_7_1[[#This Row],[index]] - 1, 0, 1, 1)</f>
        <v>76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R2</v>
      </c>
      <c r="I34" s="9" t="str">
        <f ca="1">OFFSET(table_3_1[[hguide]:[hguide]], table_7_1[[#This Row],[index]] - 1, 0, 1, 1)</f>
        <v>B</v>
      </c>
      <c r="J34" s="9" t="str">
        <f ca="1">OFFSET(table_3_1[[cell]:[cell]], table_7_1[[#This Row],[index]] - 1, 0, 1, 1)</f>
        <v>WT</v>
      </c>
      <c r="K34" s="9" t="str">
        <f ca="1">OFFSET(table_3_1[[treatment]:[treatment]], table_7_1[[#This Row],[index]] - 1, 0, 1, 1)</f>
        <v>branch</v>
      </c>
      <c r="L34" s="9" t="str">
        <f t="shared" si="0"/>
        <v>without</v>
      </c>
      <c r="M34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4" s="9" t="b">
        <f ca="1">AND(table_7_1[[#This Row],[strand]] = "R2", OR(var_7_layout = "universal", var_7_layout = "fractal", AND(var_7_layout = "radial", table_7_1[[#This Row],[dsb_type]] &lt;&gt; "1DSB")))</f>
        <v>1</v>
      </c>
      <c r="O34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4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4" s="9" t="str">
        <f t="shared" si="1"/>
        <v>plots/graphs/universal/individual/png</v>
      </c>
      <c r="R34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libraries_4/WT_sgB_R2_branch_30bpDown -o plots/graphs/universal/individual/png --layout_dir layouts/universal/1DSB_B -ext png --layout universal --reverse_complement  --width 2400 --height 1800  --range_x -12 13 --range_y -20 16  --universal_layout_legend_pos_x 12</v>
      </c>
    </row>
    <row r="35" spans="1:18" x14ac:dyDescent="0.25">
      <c r="A35" s="3">
        <v>33</v>
      </c>
      <c r="B35" t="str">
        <f ca="1">OFFSET(table_3_1[[dir]:[dir]], table_7_1[[#This Row],[index]] - 1, 0, 1, 1)</f>
        <v>WT_sgB_R2_cmv_30bpDown</v>
      </c>
      <c r="C35" s="9" t="str">
        <f ca="1">OFFSET(table_3_1[[control]:[control]], table_7_1[[#This Row],[index]] - 1, 0, 1, 1)</f>
        <v>30bpDown</v>
      </c>
      <c r="D35" s="9" t="str">
        <f ca="1">OFFSET(table_3_1[[ref]:[ref]], table_7_1[[#This Row],[index]] - 1, 0, 1, 1)</f>
        <v>1DSB_R2_cmv.fa</v>
      </c>
      <c r="E35" s="9">
        <f ca="1">OFFSET(table_3_1[[dsb_pos]:[dsb_pos]], table_7_1[[#This Row],[index]] - 1, 0, 1, 1)</f>
        <v>76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R2</v>
      </c>
      <c r="I35" s="9" t="str">
        <f ca="1">OFFSET(table_3_1[[hguide]:[hguide]], table_7_1[[#This Row],[index]] - 1, 0, 1, 1)</f>
        <v>B</v>
      </c>
      <c r="J35" s="9" t="str">
        <f ca="1">OFFSET(table_3_1[[cell]:[cell]], table_7_1[[#This Row],[index]] - 1, 0, 1, 1)</f>
        <v>WT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5" s="9" t="b">
        <f ca="1">AND(table_7_1[[#This Row],[strand]] = "R2", OR(var_7_layout = "universal", var_7_layout = "fractal", AND(var_7_layout = "radial", table_7_1[[#This Row],[dsb_type]] &lt;&gt; "1DSB")))</f>
        <v>1</v>
      </c>
      <c r="O35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5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5" s="9" t="str">
        <f t="shared" si="1"/>
        <v>plots/graphs/universal/individual/png</v>
      </c>
      <c r="R35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libraries_4/WT_sgB_R2_cmv_30bpDown -o plots/graphs/universal/individual/png --layout_dir layouts/universal/1DSB_B -ext png --layout universal --reverse_complement  --width 2400 --height 1800  --range_x -12 13 --range_y -20 16  --universal_layout_legend_pos_x 12</v>
      </c>
    </row>
    <row r="36" spans="1:18" x14ac:dyDescent="0.25">
      <c r="A36" s="3">
        <v>34</v>
      </c>
      <c r="B36" t="str">
        <f ca="1">OFFSET(table_3_1[[dir]:[dir]], table_7_1[[#This Row],[index]] - 1, 0, 1, 1)</f>
        <v>KO_sgB_R2_sense_30bpDown</v>
      </c>
      <c r="C36" s="9" t="str">
        <f ca="1">OFFSET(table_3_1[[control]:[control]], table_7_1[[#This Row],[index]] - 1, 0, 1, 1)</f>
        <v>30bpDown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76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6" s="9" t="b">
        <f ca="1">AND(table_7_1[[#This Row],[strand]] = "R2", OR(var_7_layout = "universal", var_7_layout = "fractal", AND(var_7_layout = "radial", table_7_1[[#This Row],[dsb_type]] &lt;&gt; "1DSB")))</f>
        <v>1</v>
      </c>
      <c r="O36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6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6" s="9" t="str">
        <f t="shared" si="1"/>
        <v>plots/graphs/universal/individual/png</v>
      </c>
      <c r="R36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libraries_4/KO_sgB_R2_sense_30bpDown -o plots/graphs/universal/individual/png --layout_dir layouts/universal/1DSB_B -ext png --layout universal --reverse_complement  --width 2400 --height 1800  --range_x -12 13 --range_y -20 16  --universal_layout_legend_pos_x 12</v>
      </c>
    </row>
    <row r="37" spans="1:18" x14ac:dyDescent="0.25">
      <c r="A37" s="3">
        <v>35</v>
      </c>
      <c r="B37" t="str">
        <f ca="1">OFFSET(table_3_1[[dir]:[dir]], table_7_1[[#This Row],[index]] - 1, 0, 1, 1)</f>
        <v>KO_sgB_R2_branch_30bpDown</v>
      </c>
      <c r="C37" s="9" t="str">
        <f ca="1">OFFSET(table_3_1[[control]:[control]], table_7_1[[#This Row],[index]] - 1, 0, 1, 1)</f>
        <v>30bpDown</v>
      </c>
      <c r="D37" s="9" t="str">
        <f ca="1">OFFSET(table_3_1[[ref]:[ref]], table_7_1[[#This Row],[index]] - 1, 0, 1, 1)</f>
        <v>1DSB_R2_branch.fa</v>
      </c>
      <c r="E37" s="9">
        <f ca="1">OFFSET(table_3_1[[dsb_pos]:[dsb_pos]], table_7_1[[#This Row],[index]] - 1, 0, 1, 1)</f>
        <v>76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branch</v>
      </c>
      <c r="L37" s="9" t="str">
        <f t="shared" si="0"/>
        <v>without</v>
      </c>
      <c r="M3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7" s="9" t="b">
        <f ca="1">AND(table_7_1[[#This Row],[strand]] = "R2", OR(var_7_layout = "universal", var_7_layout = "fractal", AND(var_7_layout = "radial", table_7_1[[#This Row],[dsb_type]] &lt;&gt; "1DSB")))</f>
        <v>1</v>
      </c>
      <c r="O37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7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7" s="9" t="str">
        <f t="shared" si="1"/>
        <v>plots/graphs/universal/individual/png</v>
      </c>
      <c r="R3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libraries_4/KO_sgB_R2_branch_30bpDown -o plots/graphs/universal/individual/png --layout_dir layouts/universal/1DSB_B -ext png --layout universal --reverse_complement  --width 2400 --height 1800  --range_x -12 13 --range_y -20 16  --universal_layout_legend_pos_x 12</v>
      </c>
    </row>
    <row r="38" spans="1:18" x14ac:dyDescent="0.25">
      <c r="A38" s="3">
        <v>36</v>
      </c>
      <c r="B38" t="str">
        <f ca="1">OFFSET(table_3_1[[dir]:[dir]], table_7_1[[#This Row],[index]] - 1, 0, 1, 1)</f>
        <v>KO_sgB_R2_cmv_30bpDown</v>
      </c>
      <c r="C38" s="9" t="str">
        <f ca="1">OFFSET(table_3_1[[control]:[control]], table_7_1[[#This Row],[index]] - 1, 0, 1, 1)</f>
        <v>30bpDown</v>
      </c>
      <c r="D38" s="9" t="str">
        <f ca="1">OFFSET(table_3_1[[ref]:[ref]], table_7_1[[#This Row],[index]] - 1, 0, 1, 1)</f>
        <v>1DSB_R2_cmv.fa</v>
      </c>
      <c r="E38" s="9">
        <f ca="1">OFFSET(table_3_1[[dsb_pos]:[dsb_pos]], table_7_1[[#This Row],[index]] - 1, 0, 1, 1)</f>
        <v>76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cmv</v>
      </c>
      <c r="L38" s="9" t="str">
        <f t="shared" si="0"/>
        <v>without</v>
      </c>
      <c r="M3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8" s="9" t="b">
        <f ca="1">AND(table_7_1[[#This Row],[strand]] = "R2", OR(var_7_layout = "universal", var_7_layout = "fractal", AND(var_7_layout = "radial", table_7_1[[#This Row],[dsb_type]] &lt;&gt; "1DSB")))</f>
        <v>1</v>
      </c>
      <c r="O38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8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8" s="9" t="str">
        <f t="shared" si="1"/>
        <v>plots/graphs/universal/individual/png</v>
      </c>
      <c r="R3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libraries_4/KO_sgB_R2_cmv_30bpDown -o plots/graphs/universal/individual/png --layout_dir layouts/universal/1DSB_B -ext png --layout universal --reverse_complement  --width 2400 --height 1800  --range_x -12 13 --range_y -20 16  --universal_layout_legend_pos_x 12</v>
      </c>
    </row>
    <row r="39" spans="1:18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39" t="b">
        <f ca="1">AND(table_7_1[[#This Row],[strand]] = "R2", OR(var_7_layout = "universal", var_7_layout = "fractal", AND(var_7_layout = "radial", table_7_1[[#This Row],[dsb_type]] &lt;&gt; "1DSB")))</f>
        <v>0</v>
      </c>
      <c r="O3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-18 25 </v>
      </c>
      <c r="P3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9" t="str">
        <f t="shared" si="1"/>
        <v>plots/graphs/universal/individual/png</v>
      </c>
      <c r="R3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libraries_4/WT_sgCD_R1_antisense -o plots/graphs/universal/individual/png --layout_dir layouts/universal/2DSBanti_CD -ext png --layout universal --width 2400 --height 1800  --range_x -12 13 --range_y -18 25  --universal_layout_legend_pos_x 12</v>
      </c>
    </row>
    <row r="40" spans="1:18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0" t="b">
        <f ca="1">AND(table_7_1[[#This Row],[strand]] = "R2", OR(var_7_layout = "universal", var_7_layout = "fractal", AND(var_7_layout = "radial", table_7_1[[#This Row],[dsb_type]] &lt;&gt; "1DSB")))</f>
        <v>0</v>
      </c>
      <c r="O40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-18 25 </v>
      </c>
      <c r="P40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0" t="str">
        <f t="shared" si="1"/>
        <v>plots/graphs/universal/individual/png</v>
      </c>
      <c r="R4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libraries_4/WT_sgCD_R1_splicing -o plots/graphs/universal/individual/png --layout_dir layouts/universal/2DSBanti_CD -ext png --layout universal --width 2400 --height 1800  --range_x -12 13 --range_y -18 25  --universal_layout_legend_pos_x 12</v>
      </c>
    </row>
    <row r="41" spans="1:18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1" t="b">
        <f ca="1">AND(table_7_1[[#This Row],[strand]] = "R2", OR(var_7_layout = "universal", var_7_layout = "fractal", AND(var_7_layout = "radial", table_7_1[[#This Row],[dsb_type]] &lt;&gt; "1DSB")))</f>
        <v>1</v>
      </c>
      <c r="O41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-18 25 </v>
      </c>
      <c r="P41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1" t="str">
        <f t="shared" si="1"/>
        <v>plots/graphs/universal/individual/png</v>
      </c>
      <c r="R4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libraries_4/WT_sgCD_R2_antisense -o plots/graphs/universal/individual/png --layout_dir layouts/universal/2DSBanti_CD -ext png --layout universal --reverse_complement  --width 2400 --height 1800  --range_x -12 13 --range_y -18 25  --universal_layout_legend_pos_x 12</v>
      </c>
    </row>
    <row r="42" spans="1:18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2" t="b">
        <f ca="1">AND(table_7_1[[#This Row],[strand]] = "R2", OR(var_7_layout = "universal", var_7_layout = "fractal", AND(var_7_layout = "radial", table_7_1[[#This Row],[dsb_type]] &lt;&gt; "1DSB")))</f>
        <v>1</v>
      </c>
      <c r="O42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-18 25 </v>
      </c>
      <c r="P42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2" t="str">
        <f t="shared" si="1"/>
        <v>plots/graphs/universal/individual/png</v>
      </c>
      <c r="R4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libraries_4/WT_sgCD_R2_splicing -o plots/graphs/universal/individual/png --layout_dir layouts/universal/2DSBanti_CD -ext png --layout universal --reverse_complement  --width 2400 --height 1800  --range_x -12 13 --range_y -18 25  --universal_layout_legend_pos_x 12</v>
      </c>
    </row>
    <row r="44" spans="1:18" x14ac:dyDescent="0.25">
      <c r="A44" s="1" t="s">
        <v>112</v>
      </c>
      <c r="B44" s="1" t="s">
        <v>87</v>
      </c>
      <c r="C44" s="1" t="s">
        <v>82</v>
      </c>
      <c r="D44" s="1" t="s">
        <v>103</v>
      </c>
      <c r="E44" s="1" t="s">
        <v>102</v>
      </c>
      <c r="F44" s="1" t="s">
        <v>172</v>
      </c>
      <c r="G44" s="1" t="s">
        <v>180</v>
      </c>
      <c r="H44" s="1" t="s">
        <v>184</v>
      </c>
      <c r="I44" s="1" t="s">
        <v>186</v>
      </c>
      <c r="J44" s="1" t="s">
        <v>139</v>
      </c>
      <c r="K44" s="1" t="s">
        <v>169</v>
      </c>
    </row>
    <row r="45" spans="1:18" x14ac:dyDescent="0.25">
      <c r="A45" s="1">
        <v>1</v>
      </c>
      <c r="B45" s="2" t="str">
        <f ca="1">OFFSET(table_4_1[], table_7_2[[#This Row],[index]] - 1, _xlfn.XMATCH("dir_out", table_4_1[#Headers], 0, 1) - 1, 1, 1)</f>
        <v>WT_sgAB_R1_sense_branch</v>
      </c>
      <c r="C45" s="2" t="str">
        <f ca="1">OFFSET(table_7_1[[strand]:[strand]], 3 * QUOTIENT(table_7_2[[#This Row],[index]] - 1, 2), 0, 1, 1)</f>
        <v>R1</v>
      </c>
      <c r="D45" s="2" t="str">
        <f ca="1">OFFSET(table_7_1[[hguide]:[hguide]], 3 * QUOTIENT(table_7_2[[#This Row],[index]] - 1, 2), 0, 1, 1)</f>
        <v>AB</v>
      </c>
      <c r="E45" s="2" t="str">
        <f ca="1">OFFSET(table_7_1[[dsb_type]:[dsb_type]], 3 * QUOTIENT(table_7_2[[#This Row],[index]] - 1, 2), 0, 1, 1)</f>
        <v>2DSB</v>
      </c>
      <c r="F45" s="2" t="str">
        <f ca="1">OFFSET(table_7_1[[common_layout_dir]:[common_layout_dir]], 3 * QUOTIENT(table_7_2[[#This Row],[index]] - 1, 2), 0, 1, 1)</f>
        <v>universal/2DSB_AB</v>
      </c>
      <c r="G45" s="2" t="b">
        <f ca="1">OFFSET(table_7_1[[reverse_complement]:[reverse_complement]], 3 * QUOTIENT(table_7_2[[#This Row],[index]] - 1, 2), 0, 1, 1)</f>
        <v>0</v>
      </c>
      <c r="H45" s="2" t="str">
        <f ca="1">OFFSET(table_7_1[[range_args]:[range_args]], 3 * QUOTIENT(table_7_2[[#This Row],[index]] - 1, 2), 0, 1, 1)</f>
        <v xml:space="preserve"> --range_x -12 13 --range_y -22 22 </v>
      </c>
      <c r="I45" s="2">
        <f ca="1">OFFSET(table_7_1[[universal_layout_legend_pos_x]:[universal_layout_legend_pos_x]], 3 * QUOTIENT(table_7_2[[#This Row],[index]] - 1, 2), 0, 1, 1)</f>
        <v>12</v>
      </c>
      <c r="J45" s="2" t="str">
        <f t="shared" ref="J45:J60" si="2">_xlfn.CONCAT(graphs, "/", var_7_layout, "/combined/", var_7_ext)</f>
        <v>plots/graphs/universal/combined/png</v>
      </c>
      <c r="K4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libraries_4/WT_sgAB_R1_sense_branch -o plots/graphs/universal/combined/png --layout_dir layouts/universal/2DSB_AB -ext png --layout universal --width 2400 --height 1800  --range_x -12 13 --range_y -22 22  --universal_layout_legend_pos_x 12</v>
      </c>
    </row>
    <row r="46" spans="1:18" x14ac:dyDescent="0.25">
      <c r="A46" s="1">
        <v>2</v>
      </c>
      <c r="B46" s="2" t="str">
        <f ca="1">OFFSET(table_4_1[], table_7_2[[#This Row],[index]] - 1, _xlfn.XMATCH("dir_out", table_4_1[#Headers], 0, 1) - 1, 1, 1)</f>
        <v>WT_sgAB_R1_sense_cmv</v>
      </c>
      <c r="C46" s="2" t="str">
        <f ca="1">OFFSET(table_7_1[[strand]:[strand]], 3 * QUOTIENT(table_7_2[[#This Row],[index]] - 1, 2), 0, 1, 1)</f>
        <v>R1</v>
      </c>
      <c r="D46" s="2" t="str">
        <f ca="1">OFFSET(table_7_1[[hguide]:[hguide]], 3 * QUOTIENT(table_7_2[[#This Row],[index]] - 1, 2), 0, 1, 1)</f>
        <v>AB</v>
      </c>
      <c r="E46" s="2" t="str">
        <f ca="1">OFFSET(table_7_1[[dsb_type]:[dsb_type]], 3 * QUOTIENT(table_7_2[[#This Row],[index]] - 1, 2), 0, 1, 1)</f>
        <v>2DSB</v>
      </c>
      <c r="F46" s="2" t="str">
        <f ca="1">OFFSET(table_7_1[[common_layout_dir]:[common_layout_dir]], 3 * QUOTIENT(table_7_2[[#This Row],[index]] - 1, 2), 0, 1, 1)</f>
        <v>universal/2DSB_AB</v>
      </c>
      <c r="G46" s="2" t="b">
        <f ca="1">OFFSET(table_7_1[[reverse_complement]:[reverse_complement]], 3 * QUOTIENT(table_7_2[[#This Row],[index]] - 1, 2), 0, 1, 1)</f>
        <v>0</v>
      </c>
      <c r="H46" s="2" t="str">
        <f ca="1">OFFSET(table_7_1[[range_args]:[range_args]], 3 * QUOTIENT(table_7_2[[#This Row],[index]] - 1, 2), 0, 1, 1)</f>
        <v xml:space="preserve"> --range_x -12 13 --range_y -22 22 </v>
      </c>
      <c r="I46" s="2">
        <f ca="1">OFFSET(table_7_1[[universal_layout_legend_pos_x]:[universal_layout_legend_pos_x]], 3 * QUOTIENT(table_7_2[[#This Row],[index]] - 1, 2), 0, 1, 1)</f>
        <v>12</v>
      </c>
      <c r="J46" s="2" t="str">
        <f t="shared" si="2"/>
        <v>plots/graphs/universal/combined/png</v>
      </c>
      <c r="K46" s="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libraries_4/WT_sgAB_R1_sense_cmv -o plots/graphs/universal/combined/png --layout_dir layouts/universal/2DSB_AB -ext png --layout universal --width 2400 --height 1800  --range_x -12 13 --range_y -22 22  --universal_layout_legend_pos_x 12</v>
      </c>
    </row>
    <row r="47" spans="1:18" x14ac:dyDescent="0.25">
      <c r="A47" s="1">
        <v>3</v>
      </c>
      <c r="B47" t="str">
        <f ca="1">OFFSET(table_4_1[], table_7_2[[#This Row],[index]] - 1, _xlfn.XMATCH("dir_out", table_4_1[#Headers], 0, 1) - 1, 1, 1)</f>
        <v>KO_sgAB_R1_sense_branch</v>
      </c>
      <c r="C47" t="str">
        <f ca="1">OFFSET(table_7_1[[strand]:[strand]], 3 * QUOTIENT(table_7_2[[#This Row],[index]] - 1, 2), 0, 1, 1)</f>
        <v>R1</v>
      </c>
      <c r="D47" t="str">
        <f ca="1">OFFSET(table_7_1[[hguide]:[hguide]], 3 * QUOTIENT(table_7_2[[#This Row],[index]] - 1, 2), 0, 1, 1)</f>
        <v>AB</v>
      </c>
      <c r="E47" t="str">
        <f ca="1">OFFSET(table_7_1[[dsb_type]:[dsb_type]], 3 * QUOTIENT(table_7_2[[#This Row],[index]] - 1, 2), 0, 1, 1)</f>
        <v>2DSB</v>
      </c>
      <c r="F47" t="str">
        <f ca="1">OFFSET(table_7_1[[common_layout_dir]:[common_layout_dir]], 3 * QUOTIENT(table_7_2[[#This Row],[index]] - 1, 2), 0, 1, 1)</f>
        <v>universal/2DSB_AB</v>
      </c>
      <c r="G47" t="b">
        <f ca="1">OFFSET(table_7_1[[reverse_complement]:[reverse_complement]], 3 * QUOTIENT(table_7_2[[#This Row],[index]] - 1, 2), 0, 1, 1)</f>
        <v>0</v>
      </c>
      <c r="H47" t="str">
        <f ca="1">OFFSET(table_7_1[[range_args]:[range_args]], 3 * QUOTIENT(table_7_2[[#This Row],[index]] - 1, 2), 0, 1, 1)</f>
        <v xml:space="preserve"> --range_x -12 13 --range_y -22 22 </v>
      </c>
      <c r="I47">
        <f ca="1">OFFSET(table_7_1[[universal_layout_legend_pos_x]:[universal_layout_legend_pos_x]], 3 * QUOTIENT(table_7_2[[#This Row],[index]] - 1, 2), 0, 1, 1)</f>
        <v>12</v>
      </c>
      <c r="J47" t="str">
        <f t="shared" si="2"/>
        <v>plots/graphs/universal/combined/png</v>
      </c>
      <c r="K4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libraries_4/KO_sgAB_R1_sense_branch -o plots/graphs/universal/combined/png --layout_dir layouts/universal/2DSB_AB -ext png --layout universal --width 2400 --height 1800  --range_x -12 13 --range_y -22 22  --universal_layout_legend_pos_x 12</v>
      </c>
    </row>
    <row r="48" spans="1:18" x14ac:dyDescent="0.25">
      <c r="A48" s="1">
        <v>4</v>
      </c>
      <c r="B48" t="str">
        <f ca="1">OFFSET(table_4_1[], table_7_2[[#This Row],[index]] - 1, _xlfn.XMATCH("dir_out", table_4_1[#Headers], 0, 1) - 1, 1, 1)</f>
        <v>KO_sgAB_R1_sense_cmv</v>
      </c>
      <c r="C48" t="str">
        <f ca="1">OFFSET(table_7_1[[strand]:[strand]], 3 * QUOTIENT(table_7_2[[#This Row],[index]] - 1, 2), 0, 1, 1)</f>
        <v>R1</v>
      </c>
      <c r="D48" t="str">
        <f ca="1">OFFSET(table_7_1[[hguide]:[hguide]], 3 * QUOTIENT(table_7_2[[#This Row],[index]] - 1, 2), 0, 1, 1)</f>
        <v>AB</v>
      </c>
      <c r="E48" t="str">
        <f ca="1">OFFSET(table_7_1[[dsb_type]:[dsb_type]], 3 * QUOTIENT(table_7_2[[#This Row],[index]] - 1, 2), 0, 1, 1)</f>
        <v>2DSB</v>
      </c>
      <c r="F48" t="str">
        <f ca="1">OFFSET(table_7_1[[common_layout_dir]:[common_layout_dir]], 3 * QUOTIENT(table_7_2[[#This Row],[index]] - 1, 2), 0, 1, 1)</f>
        <v>universal/2DSB_AB</v>
      </c>
      <c r="G48" t="b">
        <f ca="1">OFFSET(table_7_1[[reverse_complement]:[reverse_complement]], 3 * QUOTIENT(table_7_2[[#This Row],[index]] - 1, 2), 0, 1, 1)</f>
        <v>0</v>
      </c>
      <c r="H48" t="str">
        <f ca="1">OFFSET(table_7_1[[range_args]:[range_args]], 3 * QUOTIENT(table_7_2[[#This Row],[index]] - 1, 2), 0, 1, 1)</f>
        <v xml:space="preserve"> --range_x -12 13 --range_y -22 22 </v>
      </c>
      <c r="I48">
        <f ca="1">OFFSET(table_7_1[[universal_layout_legend_pos_x]:[universal_layout_legend_pos_x]], 3 * QUOTIENT(table_7_2[[#This Row],[index]] - 1, 2), 0, 1, 1)</f>
        <v>12</v>
      </c>
      <c r="J48" t="str">
        <f t="shared" si="2"/>
        <v>plots/graphs/universal/combined/png</v>
      </c>
      <c r="K4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libraries_4/KO_sgAB_R1_sense_cmv -o plots/graphs/universal/combined/png --layout_dir layouts/universal/2DSB_AB -ext png --layout universal --width 2400 --height 1800  --range_x -12 13 --range_y -22 22  --universal_layout_legend_pos_x 12</v>
      </c>
    </row>
    <row r="49" spans="1:11" x14ac:dyDescent="0.25">
      <c r="A49" s="1">
        <v>5</v>
      </c>
      <c r="B49" t="str">
        <f ca="1">OFFSET(table_4_1[], table_7_2[[#This Row],[index]] - 1, _xlfn.XMATCH("dir_out", table_4_1[#Headers], 0, 1) - 1, 1, 1)</f>
        <v>WT_sgAB_R2_sense_branch</v>
      </c>
      <c r="C49" t="str">
        <f ca="1">OFFSET(table_7_1[[strand]:[strand]], 3 * QUOTIENT(table_7_2[[#This Row],[index]] - 1, 2), 0, 1, 1)</f>
        <v>R2</v>
      </c>
      <c r="D49" t="str">
        <f ca="1">OFFSET(table_7_1[[hguide]:[hguide]], 3 * QUOTIENT(table_7_2[[#This Row],[index]] - 1, 2), 0, 1, 1)</f>
        <v>AB</v>
      </c>
      <c r="E49" t="str">
        <f ca="1">OFFSET(table_7_1[[dsb_type]:[dsb_type]], 3 * QUOTIENT(table_7_2[[#This Row],[index]] - 1, 2), 0, 1, 1)</f>
        <v>2DSB</v>
      </c>
      <c r="F49" t="str">
        <f ca="1">OFFSET(table_7_1[[common_layout_dir]:[common_layout_dir]], 3 * QUOTIENT(table_7_2[[#This Row],[index]] - 1, 2), 0, 1, 1)</f>
        <v>universal/2DSB_AB</v>
      </c>
      <c r="G49" t="b">
        <f ca="1">OFFSET(table_7_1[[reverse_complement]:[reverse_complement]], 3 * QUOTIENT(table_7_2[[#This Row],[index]] - 1, 2), 0, 1, 1)</f>
        <v>1</v>
      </c>
      <c r="H49" t="str">
        <f ca="1">OFFSET(table_7_1[[range_args]:[range_args]], 3 * QUOTIENT(table_7_2[[#This Row],[index]] - 1, 2), 0, 1, 1)</f>
        <v xml:space="preserve"> --range_x -12 13 --range_y -22 22 </v>
      </c>
      <c r="I49">
        <f ca="1">OFFSET(table_7_1[[universal_layout_legend_pos_x]:[universal_layout_legend_pos_x]], 3 * QUOTIENT(table_7_2[[#This Row],[index]] - 1, 2), 0, 1, 1)</f>
        <v>12</v>
      </c>
      <c r="J49" t="str">
        <f t="shared" si="2"/>
        <v>plots/graphs/universal/combined/png</v>
      </c>
      <c r="K4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libraries_4/WT_sgAB_R2_sense_branch -o plots/graphs/universal/combined/png --layout_dir layouts/universal/2DSB_AB -ext png --layout universal --reverse_complement  --width 2400 --height 1800  --range_x -12 13 --range_y -22 22  --universal_layout_legend_pos_x 12</v>
      </c>
    </row>
    <row r="50" spans="1:11" x14ac:dyDescent="0.25">
      <c r="A50" s="1">
        <v>6</v>
      </c>
      <c r="B50" t="str">
        <f ca="1">OFFSET(table_4_1[], table_7_2[[#This Row],[index]] - 1, _xlfn.XMATCH("dir_out", table_4_1[#Headers], 0, 1) - 1, 1, 1)</f>
        <v>WT_sgAB_R2_sense_cmv</v>
      </c>
      <c r="C50" t="str">
        <f ca="1">OFFSET(table_7_1[[strand]:[strand]], 3 * QUOTIENT(table_7_2[[#This Row],[index]] - 1, 2), 0, 1, 1)</f>
        <v>R2</v>
      </c>
      <c r="D50" t="str">
        <f ca="1">OFFSET(table_7_1[[hguide]:[hguide]], 3 * QUOTIENT(table_7_2[[#This Row],[index]] - 1, 2), 0, 1, 1)</f>
        <v>AB</v>
      </c>
      <c r="E50" t="str">
        <f ca="1">OFFSET(table_7_1[[dsb_type]:[dsb_type]], 3 * QUOTIENT(table_7_2[[#This Row],[index]] - 1, 2), 0, 1, 1)</f>
        <v>2DSB</v>
      </c>
      <c r="F50" t="str">
        <f ca="1">OFFSET(table_7_1[[common_layout_dir]:[common_layout_dir]], 3 * QUOTIENT(table_7_2[[#This Row],[index]] - 1, 2), 0, 1, 1)</f>
        <v>universal/2DSB_AB</v>
      </c>
      <c r="G50" t="b">
        <f ca="1">OFFSET(table_7_1[[reverse_complement]:[reverse_complement]], 3 * QUOTIENT(table_7_2[[#This Row],[index]] - 1, 2), 0, 1, 1)</f>
        <v>1</v>
      </c>
      <c r="H50" t="str">
        <f ca="1">OFFSET(table_7_1[[range_args]:[range_args]], 3 * QUOTIENT(table_7_2[[#This Row],[index]] - 1, 2), 0, 1, 1)</f>
        <v xml:space="preserve"> --range_x -12 13 --range_y -22 22 </v>
      </c>
      <c r="I50">
        <f ca="1">OFFSET(table_7_1[[universal_layout_legend_pos_x]:[universal_layout_legend_pos_x]], 3 * QUOTIENT(table_7_2[[#This Row],[index]] - 1, 2), 0, 1, 1)</f>
        <v>12</v>
      </c>
      <c r="J50" t="str">
        <f t="shared" si="2"/>
        <v>plots/graphs/universal/combined/png</v>
      </c>
      <c r="K5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libraries_4/WT_sgAB_R2_sense_cmv -o plots/graphs/universal/combined/png --layout_dir layouts/universal/2DSB_AB -ext png --layout universal --reverse_complement  --width 2400 --height 1800  --range_x -12 13 --range_y -22 22  --universal_layout_legend_pos_x 12</v>
      </c>
    </row>
    <row r="51" spans="1:11" x14ac:dyDescent="0.25">
      <c r="A51" s="1">
        <v>7</v>
      </c>
      <c r="B51" t="str">
        <f ca="1">OFFSET(table_4_1[], table_7_2[[#This Row],[index]] - 1, _xlfn.XMATCH("dir_out", table_4_1[#Headers], 0, 1) - 1, 1, 1)</f>
        <v>KO_sgAB_R2_sense_branch</v>
      </c>
      <c r="C51" t="str">
        <f ca="1">OFFSET(table_7_1[[strand]:[strand]], 3 * QUOTIENT(table_7_2[[#This Row],[index]] - 1, 2), 0, 1, 1)</f>
        <v>R2</v>
      </c>
      <c r="D51" t="str">
        <f ca="1">OFFSET(table_7_1[[hguide]:[hguide]], 3 * QUOTIENT(table_7_2[[#This Row],[index]] - 1, 2), 0, 1, 1)</f>
        <v>AB</v>
      </c>
      <c r="E51" t="str">
        <f ca="1">OFFSET(table_7_1[[dsb_type]:[dsb_type]], 3 * QUOTIENT(table_7_2[[#This Row],[index]] - 1, 2), 0, 1, 1)</f>
        <v>2DSB</v>
      </c>
      <c r="F51" t="str">
        <f ca="1">OFFSET(table_7_1[[common_layout_dir]:[common_layout_dir]], 3 * QUOTIENT(table_7_2[[#This Row],[index]] - 1, 2), 0, 1, 1)</f>
        <v>universal/2DSB_AB</v>
      </c>
      <c r="G51" t="b">
        <f ca="1">OFFSET(table_7_1[[reverse_complement]:[reverse_complement]], 3 * QUOTIENT(table_7_2[[#This Row],[index]] - 1, 2), 0, 1, 1)</f>
        <v>1</v>
      </c>
      <c r="H51" t="str">
        <f ca="1">OFFSET(table_7_1[[range_args]:[range_args]], 3 * QUOTIENT(table_7_2[[#This Row],[index]] - 1, 2), 0, 1, 1)</f>
        <v xml:space="preserve"> --range_x -12 13 --range_y -22 22 </v>
      </c>
      <c r="I51">
        <f ca="1">OFFSET(table_7_1[[universal_layout_legend_pos_x]:[universal_layout_legend_pos_x]], 3 * QUOTIENT(table_7_2[[#This Row],[index]] - 1, 2), 0, 1, 1)</f>
        <v>12</v>
      </c>
      <c r="J51" t="str">
        <f t="shared" si="2"/>
        <v>plots/graphs/universal/combined/png</v>
      </c>
      <c r="K51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libraries_4/KO_sgAB_R2_sense_branch -o plots/graphs/universal/combined/png --layout_dir layouts/universal/2DSB_AB -ext png --layout universal --reverse_complement  --width 2400 --height 1800  --range_x -12 13 --range_y -22 22  --universal_layout_legend_pos_x 12</v>
      </c>
    </row>
    <row r="52" spans="1:11" x14ac:dyDescent="0.25">
      <c r="A52" s="1">
        <v>8</v>
      </c>
      <c r="B52" t="str">
        <f ca="1">OFFSET(table_4_1[], table_7_2[[#This Row],[index]] - 1, _xlfn.XMATCH("dir_out", table_4_1[#Headers], 0, 1) - 1, 1, 1)</f>
        <v>KO_sgAB_R2_sense_cmv</v>
      </c>
      <c r="C52" t="str">
        <f ca="1">OFFSET(table_7_1[[strand]:[strand]], 3 * QUOTIENT(table_7_2[[#This Row],[index]] - 1, 2), 0, 1, 1)</f>
        <v>R2</v>
      </c>
      <c r="D52" t="str">
        <f ca="1">OFFSET(table_7_1[[hguide]:[hguide]], 3 * QUOTIENT(table_7_2[[#This Row],[index]] - 1, 2), 0, 1, 1)</f>
        <v>AB</v>
      </c>
      <c r="E52" t="str">
        <f ca="1">OFFSET(table_7_1[[dsb_type]:[dsb_type]], 3 * QUOTIENT(table_7_2[[#This Row],[index]] - 1, 2), 0, 1, 1)</f>
        <v>2DSB</v>
      </c>
      <c r="F52" t="str">
        <f ca="1">OFFSET(table_7_1[[common_layout_dir]:[common_layout_dir]], 3 * QUOTIENT(table_7_2[[#This Row],[index]] - 1, 2), 0, 1, 1)</f>
        <v>universal/2DSB_AB</v>
      </c>
      <c r="G52" t="b">
        <f ca="1">OFFSET(table_7_1[[reverse_complement]:[reverse_complement]], 3 * QUOTIENT(table_7_2[[#This Row],[index]] - 1, 2), 0, 1, 1)</f>
        <v>1</v>
      </c>
      <c r="H52" t="str">
        <f ca="1">OFFSET(table_7_1[[range_args]:[range_args]], 3 * QUOTIENT(table_7_2[[#This Row],[index]] - 1, 2), 0, 1, 1)</f>
        <v xml:space="preserve"> --range_x -12 13 --range_y -22 22 </v>
      </c>
      <c r="I52">
        <f ca="1">OFFSET(table_7_1[[universal_layout_legend_pos_x]:[universal_layout_legend_pos_x]], 3 * QUOTIENT(table_7_2[[#This Row],[index]] - 1, 2), 0, 1, 1)</f>
        <v>12</v>
      </c>
      <c r="J52" t="str">
        <f t="shared" si="2"/>
        <v>plots/graphs/universal/combined/png</v>
      </c>
      <c r="K5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libraries_4/KO_sgAB_R2_sense_cmv -o plots/graphs/universal/combined/png --layout_dir layouts/universal/2DSB_AB -ext png --layout universal --reverse_complement  --width 2400 --height 1800  --range_x -12 13 --range_y -22 22  --universal_layout_legend_pos_x 12</v>
      </c>
    </row>
    <row r="53" spans="1:11" x14ac:dyDescent="0.25">
      <c r="A53" s="1">
        <v>9</v>
      </c>
      <c r="B53" t="str">
        <f ca="1">OFFSET(table_4_1[], table_7_2[[#This Row],[index]] - 1, _xlfn.XMATCH("dir_out", table_4_1[#Headers], 0, 1) - 1, 1, 1)</f>
        <v>WT_sgA_R1_sense_branch</v>
      </c>
      <c r="C53" t="str">
        <f ca="1">OFFSET(table_7_1[[strand]:[strand]], 3 * QUOTIENT(table_7_2[[#This Row],[index]] - 1, 2), 0, 1, 1)</f>
        <v>R1</v>
      </c>
      <c r="D53" t="str">
        <f ca="1">OFFSET(table_7_1[[hguide]:[hguide]], 3 * QUOTIENT(table_7_2[[#This Row],[index]] - 1, 2), 0, 1, 1)</f>
        <v>A</v>
      </c>
      <c r="E53" t="str">
        <f ca="1">OFFSET(table_7_1[[dsb_type]:[dsb_type]], 3 * QUOTIENT(table_7_2[[#This Row],[index]] - 1, 2), 0, 1, 1)</f>
        <v>1DSB</v>
      </c>
      <c r="F53" t="str">
        <f ca="1">OFFSET(table_7_1[[common_layout_dir]:[common_layout_dir]], 3 * QUOTIENT(table_7_2[[#This Row],[index]] - 1, 2), 0, 1, 1)</f>
        <v>universal/1DSB_A</v>
      </c>
      <c r="G53" t="b">
        <f ca="1">OFFSET(table_7_1[[reverse_complement]:[reverse_complement]], 3 * QUOTIENT(table_7_2[[#This Row],[index]] - 1, 2), 0, 1, 1)</f>
        <v>0</v>
      </c>
      <c r="H53" t="str">
        <f ca="1">OFFSET(table_7_1[[range_args]:[range_args]], 3 * QUOTIENT(table_7_2[[#This Row],[index]] - 1, 2), 0, 1, 1)</f>
        <v xml:space="preserve"> --range_x -12 13 --range_y -22 20 </v>
      </c>
      <c r="I53">
        <f ca="1">OFFSET(table_7_1[[universal_layout_legend_pos_x]:[universal_layout_legend_pos_x]], 3 * QUOTIENT(table_7_2[[#This Row],[index]] - 1, 2), 0, 1, 1)</f>
        <v>12</v>
      </c>
      <c r="J53" t="str">
        <f t="shared" si="2"/>
        <v>plots/graphs/universal/combined/png</v>
      </c>
      <c r="K53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libraries_4/WT_sgA_R1_sense_branch -o plots/graphs/universal/combined/png --layout_dir layouts/universal/1DSB_A -ext png --layout universal --width 2400 --height 1800  --range_x -12 13 --range_y -22 20  --universal_layout_legend_pos_x 12</v>
      </c>
    </row>
    <row r="54" spans="1:11" x14ac:dyDescent="0.25">
      <c r="A54" s="1">
        <v>10</v>
      </c>
      <c r="B54" t="str">
        <f ca="1">OFFSET(table_4_1[], table_7_2[[#This Row],[index]] - 1, _xlfn.XMATCH("dir_out", table_4_1[#Headers], 0, 1) - 1, 1, 1)</f>
        <v>WT_sgA_R1_sense_cmv</v>
      </c>
      <c r="C54" t="str">
        <f ca="1">OFFSET(table_7_1[[strand]:[strand]], 3 * QUOTIENT(table_7_2[[#This Row],[index]] - 1, 2), 0, 1, 1)</f>
        <v>R1</v>
      </c>
      <c r="D54" t="str">
        <f ca="1">OFFSET(table_7_1[[hguide]:[hguide]], 3 * QUOTIENT(table_7_2[[#This Row],[index]] - 1, 2), 0, 1, 1)</f>
        <v>A</v>
      </c>
      <c r="E54" t="str">
        <f ca="1">OFFSET(table_7_1[[dsb_type]:[dsb_type]], 3 * QUOTIENT(table_7_2[[#This Row],[index]] - 1, 2), 0, 1, 1)</f>
        <v>1DSB</v>
      </c>
      <c r="F54" t="str">
        <f ca="1">OFFSET(table_7_1[[common_layout_dir]:[common_layout_dir]], 3 * QUOTIENT(table_7_2[[#This Row],[index]] - 1, 2), 0, 1, 1)</f>
        <v>universal/1DSB_A</v>
      </c>
      <c r="G54" t="b">
        <f ca="1">OFFSET(table_7_1[[reverse_complement]:[reverse_complement]], 3 * QUOTIENT(table_7_2[[#This Row],[index]] - 1, 2), 0, 1, 1)</f>
        <v>0</v>
      </c>
      <c r="H54" t="str">
        <f ca="1">OFFSET(table_7_1[[range_args]:[range_args]], 3 * QUOTIENT(table_7_2[[#This Row],[index]] - 1, 2), 0, 1, 1)</f>
        <v xml:space="preserve"> --range_x -12 13 --range_y -22 20 </v>
      </c>
      <c r="I54">
        <f ca="1">OFFSET(table_7_1[[universal_layout_legend_pos_x]:[universal_layout_legend_pos_x]], 3 * QUOTIENT(table_7_2[[#This Row],[index]] - 1, 2), 0, 1, 1)</f>
        <v>12</v>
      </c>
      <c r="J54" t="str">
        <f t="shared" si="2"/>
        <v>plots/graphs/universal/combined/png</v>
      </c>
      <c r="K54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libraries_4/WT_sgA_R1_sense_cmv -o plots/graphs/universal/combined/png --layout_dir layouts/universal/1DSB_A -ext png --layout universal --width 2400 --height 1800  --range_x -12 13 --range_y -22 20  --universal_layout_legend_pos_x 12</v>
      </c>
    </row>
    <row r="55" spans="1:11" x14ac:dyDescent="0.25">
      <c r="A55" s="1">
        <v>11</v>
      </c>
      <c r="B55" t="str">
        <f ca="1">OFFSET(table_4_1[], table_7_2[[#This Row],[index]] - 1, _xlfn.XMATCH("dir_out", table_4_1[#Headers], 0, 1) - 1, 1, 1)</f>
        <v>KO_sgA_R1_sense_branch</v>
      </c>
      <c r="C55" t="str">
        <f ca="1">OFFSET(table_7_1[[strand]:[strand]], 3 * QUOTIENT(table_7_2[[#This Row],[index]] - 1, 2), 0, 1, 1)</f>
        <v>R1</v>
      </c>
      <c r="D55" t="str">
        <f ca="1">OFFSET(table_7_1[[hguide]:[hguide]], 3 * QUOTIENT(table_7_2[[#This Row],[index]] - 1, 2), 0, 1, 1)</f>
        <v>A</v>
      </c>
      <c r="E55" t="str">
        <f ca="1">OFFSET(table_7_1[[dsb_type]:[dsb_type]], 3 * QUOTIENT(table_7_2[[#This Row],[index]] - 1, 2), 0, 1, 1)</f>
        <v>1DSB</v>
      </c>
      <c r="F55" t="str">
        <f ca="1">OFFSET(table_7_1[[common_layout_dir]:[common_layout_dir]], 3 * QUOTIENT(table_7_2[[#This Row],[index]] - 1, 2), 0, 1, 1)</f>
        <v>universal/1DSB_A</v>
      </c>
      <c r="G55" t="b">
        <f ca="1">OFFSET(table_7_1[[reverse_complement]:[reverse_complement]], 3 * QUOTIENT(table_7_2[[#This Row],[index]] - 1, 2), 0, 1, 1)</f>
        <v>0</v>
      </c>
      <c r="H55" t="str">
        <f ca="1">OFFSET(table_7_1[[range_args]:[range_args]], 3 * QUOTIENT(table_7_2[[#This Row],[index]] - 1, 2), 0, 1, 1)</f>
        <v xml:space="preserve"> --range_x -12 13 --range_y -22 20 </v>
      </c>
      <c r="I55">
        <f ca="1">OFFSET(table_7_1[[universal_layout_legend_pos_x]:[universal_layout_legend_pos_x]], 3 * QUOTIENT(table_7_2[[#This Row],[index]] - 1, 2), 0, 1, 1)</f>
        <v>12</v>
      </c>
      <c r="J55" t="str">
        <f t="shared" si="2"/>
        <v>plots/graphs/universal/combined/png</v>
      </c>
      <c r="K5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libraries_4/KO_sgA_R1_sense_branch -o plots/graphs/universal/combined/png --layout_dir layouts/universal/1DSB_A -ext png --layout universal --width 2400 --height 1800  --range_x -12 13 --range_y -22 20  --universal_layout_legend_pos_x 12</v>
      </c>
    </row>
    <row r="56" spans="1:11" x14ac:dyDescent="0.25">
      <c r="A56" s="1">
        <v>12</v>
      </c>
      <c r="B56" t="str">
        <f ca="1">OFFSET(table_4_1[], table_7_2[[#This Row],[index]] - 1, _xlfn.XMATCH("dir_out", table_4_1[#Headers], 0, 1) - 1, 1, 1)</f>
        <v>KO_sgA_R1_sense_cmv</v>
      </c>
      <c r="C56" t="str">
        <f ca="1">OFFSET(table_7_1[[strand]:[strand]], 3 * QUOTIENT(table_7_2[[#This Row],[index]] - 1, 2), 0, 1, 1)</f>
        <v>R1</v>
      </c>
      <c r="D56" t="str">
        <f ca="1">OFFSET(table_7_1[[hguide]:[hguide]], 3 * QUOTIENT(table_7_2[[#This Row],[index]] - 1, 2), 0, 1, 1)</f>
        <v>A</v>
      </c>
      <c r="E56" t="str">
        <f ca="1">OFFSET(table_7_1[[dsb_type]:[dsb_type]], 3 * QUOTIENT(table_7_2[[#This Row],[index]] - 1, 2), 0, 1, 1)</f>
        <v>1DSB</v>
      </c>
      <c r="F56" t="str">
        <f ca="1">OFFSET(table_7_1[[common_layout_dir]:[common_layout_dir]], 3 * QUOTIENT(table_7_2[[#This Row],[index]] - 1, 2), 0, 1, 1)</f>
        <v>universal/1DSB_A</v>
      </c>
      <c r="G56" t="b">
        <f ca="1">OFFSET(table_7_1[[reverse_complement]:[reverse_complement]], 3 * QUOTIENT(table_7_2[[#This Row],[index]] - 1, 2), 0, 1, 1)</f>
        <v>0</v>
      </c>
      <c r="H56" t="str">
        <f ca="1">OFFSET(table_7_1[[range_args]:[range_args]], 3 * QUOTIENT(table_7_2[[#This Row],[index]] - 1, 2), 0, 1, 1)</f>
        <v xml:space="preserve"> --range_x -12 13 --range_y -22 20 </v>
      </c>
      <c r="I56">
        <f ca="1">OFFSET(table_7_1[[universal_layout_legend_pos_x]:[universal_layout_legend_pos_x]], 3 * QUOTIENT(table_7_2[[#This Row],[index]] - 1, 2), 0, 1, 1)</f>
        <v>12</v>
      </c>
      <c r="J56" t="str">
        <f t="shared" si="2"/>
        <v>plots/graphs/universal/combined/png</v>
      </c>
      <c r="K56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libraries_4/KO_sgA_R1_sense_cmv -o plots/graphs/universal/combined/png --layout_dir layouts/universal/1DSB_A -ext png --layout universal --width 2400 --height 1800  --range_x -12 13 --range_y -22 20  --universal_layout_legend_pos_x 12</v>
      </c>
    </row>
    <row r="57" spans="1:11" x14ac:dyDescent="0.25">
      <c r="A57" s="1">
        <v>13</v>
      </c>
      <c r="B57" t="str">
        <f ca="1">OFFSET(table_4_1[], table_7_2[[#This Row],[index]] - 1, _xlfn.XMATCH("dir_out", table_4_1[#Headers], 0, 1) - 1, 1, 1)</f>
        <v>WT_sgB_R2_sense_branch</v>
      </c>
      <c r="C57" t="str">
        <f ca="1">OFFSET(table_7_1[[strand]:[strand]], 3 * QUOTIENT(table_7_2[[#This Row],[index]] - 1, 2), 0, 1, 1)</f>
        <v>R2</v>
      </c>
      <c r="D57" t="str">
        <f ca="1">OFFSET(table_7_1[[hguide]:[hguide]], 3 * QUOTIENT(table_7_2[[#This Row],[index]] - 1, 2), 0, 1, 1)</f>
        <v>B</v>
      </c>
      <c r="E57" t="str">
        <f ca="1">OFFSET(table_7_1[[dsb_type]:[dsb_type]], 3 * QUOTIENT(table_7_2[[#This Row],[index]] - 1, 2), 0, 1, 1)</f>
        <v>1DSB</v>
      </c>
      <c r="F57" t="str">
        <f ca="1">OFFSET(table_7_1[[common_layout_dir]:[common_layout_dir]], 3 * QUOTIENT(table_7_2[[#This Row],[index]] - 1, 2), 0, 1, 1)</f>
        <v>universal/1DSB_B</v>
      </c>
      <c r="G57" t="b">
        <f ca="1">OFFSET(table_7_1[[reverse_complement]:[reverse_complement]], 3 * QUOTIENT(table_7_2[[#This Row],[index]] - 1, 2), 0, 1, 1)</f>
        <v>1</v>
      </c>
      <c r="H57" t="str">
        <f ca="1">OFFSET(table_7_1[[range_args]:[range_args]], 3 * QUOTIENT(table_7_2[[#This Row],[index]] - 1, 2), 0, 1, 1)</f>
        <v xml:space="preserve"> --range_x -12 13 --range_y -20 16 </v>
      </c>
      <c r="I57">
        <f ca="1">OFFSET(table_7_1[[universal_layout_legend_pos_x]:[universal_layout_legend_pos_x]], 3 * QUOTIENT(table_7_2[[#This Row],[index]] - 1, 2), 0, 1, 1)</f>
        <v>12</v>
      </c>
      <c r="J57" t="str">
        <f t="shared" si="2"/>
        <v>plots/graphs/universal/combined/png</v>
      </c>
      <c r="K5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libraries_4/WT_sgB_R2_sense_branch -o plots/graphs/universal/combined/png --layout_dir layouts/universal/1DSB_B -ext png --layout universal --reverse_complement  --width 2400 --height 1800  --range_x -12 13 --range_y -20 16  --universal_layout_legend_pos_x 12</v>
      </c>
    </row>
    <row r="58" spans="1:11" x14ac:dyDescent="0.25">
      <c r="A58" s="1">
        <v>14</v>
      </c>
      <c r="B58" t="str">
        <f ca="1">OFFSET(table_4_1[], table_7_2[[#This Row],[index]] - 1, _xlfn.XMATCH("dir_out", table_4_1[#Headers], 0, 1) - 1, 1, 1)</f>
        <v>WT_sgB_R2_sense_cmv</v>
      </c>
      <c r="C58" t="str">
        <f ca="1">OFFSET(table_7_1[[strand]:[strand]], 3 * QUOTIENT(table_7_2[[#This Row],[index]] - 1, 2), 0, 1, 1)</f>
        <v>R2</v>
      </c>
      <c r="D58" t="str">
        <f ca="1">OFFSET(table_7_1[[hguide]:[hguide]], 3 * QUOTIENT(table_7_2[[#This Row],[index]] - 1, 2), 0, 1, 1)</f>
        <v>B</v>
      </c>
      <c r="E58" t="str">
        <f ca="1">OFFSET(table_7_1[[dsb_type]:[dsb_type]], 3 * QUOTIENT(table_7_2[[#This Row],[index]] - 1, 2), 0, 1, 1)</f>
        <v>1DSB</v>
      </c>
      <c r="F58" t="str">
        <f ca="1">OFFSET(table_7_1[[common_layout_dir]:[common_layout_dir]], 3 * QUOTIENT(table_7_2[[#This Row],[index]] - 1, 2), 0, 1, 1)</f>
        <v>universal/1DSB_B</v>
      </c>
      <c r="G58" t="b">
        <f ca="1">OFFSET(table_7_1[[reverse_complement]:[reverse_complement]], 3 * QUOTIENT(table_7_2[[#This Row],[index]] - 1, 2), 0, 1, 1)</f>
        <v>1</v>
      </c>
      <c r="H58" t="str">
        <f ca="1">OFFSET(table_7_1[[range_args]:[range_args]], 3 * QUOTIENT(table_7_2[[#This Row],[index]] - 1, 2), 0, 1, 1)</f>
        <v xml:space="preserve"> --range_x -12 13 --range_y -20 16 </v>
      </c>
      <c r="I58">
        <f ca="1">OFFSET(table_7_1[[universal_layout_legend_pos_x]:[universal_layout_legend_pos_x]], 3 * QUOTIENT(table_7_2[[#This Row],[index]] - 1, 2), 0, 1, 1)</f>
        <v>12</v>
      </c>
      <c r="J58" t="str">
        <f t="shared" si="2"/>
        <v>plots/graphs/universal/combined/png</v>
      </c>
      <c r="K5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libraries_4/WT_sgB_R2_sense_cmv -o plots/graphs/universal/combined/png --layout_dir layouts/universal/1DSB_B -ext png --layout universal --reverse_complement  --width 2400 --height 1800  --range_x -12 13 --range_y -20 16  --universal_layout_legend_pos_x 12</v>
      </c>
    </row>
    <row r="59" spans="1:11" x14ac:dyDescent="0.25">
      <c r="A59" s="1">
        <v>15</v>
      </c>
      <c r="B59" t="str">
        <f ca="1">OFFSET(table_4_1[], table_7_2[[#This Row],[index]] - 1, _xlfn.XMATCH("dir_out", table_4_1[#Headers], 0, 1) - 1, 1, 1)</f>
        <v>KO_sgB_R2_sense_branch</v>
      </c>
      <c r="C59" t="str">
        <f ca="1">OFFSET(table_7_1[[strand]:[strand]], 3 * QUOTIENT(table_7_2[[#This Row],[index]] - 1, 2), 0, 1, 1)</f>
        <v>R2</v>
      </c>
      <c r="D59" t="str">
        <f ca="1">OFFSET(table_7_1[[hguide]:[hguide]], 3 * QUOTIENT(table_7_2[[#This Row],[index]] - 1, 2), 0, 1, 1)</f>
        <v>B</v>
      </c>
      <c r="E59" t="str">
        <f ca="1">OFFSET(table_7_1[[dsb_type]:[dsb_type]], 3 * QUOTIENT(table_7_2[[#This Row],[index]] - 1, 2), 0, 1, 1)</f>
        <v>1DSB</v>
      </c>
      <c r="F59" t="str">
        <f ca="1">OFFSET(table_7_1[[common_layout_dir]:[common_layout_dir]], 3 * QUOTIENT(table_7_2[[#This Row],[index]] - 1, 2), 0, 1, 1)</f>
        <v>universal/1DSB_B</v>
      </c>
      <c r="G59" t="b">
        <f ca="1">OFFSET(table_7_1[[reverse_complement]:[reverse_complement]], 3 * QUOTIENT(table_7_2[[#This Row],[index]] - 1, 2), 0, 1, 1)</f>
        <v>1</v>
      </c>
      <c r="H59" t="str">
        <f ca="1">OFFSET(table_7_1[[range_args]:[range_args]], 3 * QUOTIENT(table_7_2[[#This Row],[index]] - 1, 2), 0, 1, 1)</f>
        <v xml:space="preserve"> --range_x -12 13 --range_y -20 16 </v>
      </c>
      <c r="I59">
        <f ca="1">OFFSET(table_7_1[[universal_layout_legend_pos_x]:[universal_layout_legend_pos_x]], 3 * QUOTIENT(table_7_2[[#This Row],[index]] - 1, 2), 0, 1, 1)</f>
        <v>12</v>
      </c>
      <c r="J59" t="str">
        <f t="shared" si="2"/>
        <v>plots/graphs/universal/combined/png</v>
      </c>
      <c r="K5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libraries_4/KO_sgB_R2_sense_branch -o plots/graphs/universal/combined/png --layout_dir layouts/universal/1DSB_B -ext png --layout universal --reverse_complement  --width 2400 --height 1800  --range_x -12 13 --range_y -20 16  --universal_layout_legend_pos_x 12</v>
      </c>
    </row>
    <row r="60" spans="1:11" x14ac:dyDescent="0.25">
      <c r="A60" s="1">
        <v>16</v>
      </c>
      <c r="B60" t="str">
        <f ca="1">OFFSET(table_4_1[], table_7_2[[#This Row],[index]] - 1, _xlfn.XMATCH("dir_out", table_4_1[#Headers], 0, 1) - 1, 1, 1)</f>
        <v>KO_sgB_R2_sense_cmv</v>
      </c>
      <c r="C60" t="str">
        <f ca="1">OFFSET(table_7_1[[strand]:[strand]], 3 * QUOTIENT(table_7_2[[#This Row],[index]] - 1, 2), 0, 1, 1)</f>
        <v>R2</v>
      </c>
      <c r="D60" t="str">
        <f ca="1">OFFSET(table_7_1[[hguide]:[hguide]], 3 * QUOTIENT(table_7_2[[#This Row],[index]] - 1, 2), 0, 1, 1)</f>
        <v>B</v>
      </c>
      <c r="E60" t="str">
        <f ca="1">OFFSET(table_7_1[[dsb_type]:[dsb_type]], 3 * QUOTIENT(table_7_2[[#This Row],[index]] - 1, 2), 0, 1, 1)</f>
        <v>1DSB</v>
      </c>
      <c r="F60" t="str">
        <f ca="1">OFFSET(table_7_1[[common_layout_dir]:[common_layout_dir]], 3 * QUOTIENT(table_7_2[[#This Row],[index]] - 1, 2), 0, 1, 1)</f>
        <v>universal/1DSB_B</v>
      </c>
      <c r="G60" t="b">
        <f ca="1">OFFSET(table_7_1[[reverse_complement]:[reverse_complement]], 3 * QUOTIENT(table_7_2[[#This Row],[index]] - 1, 2), 0, 1, 1)</f>
        <v>1</v>
      </c>
      <c r="H60" t="str">
        <f ca="1">OFFSET(table_7_1[[range_args]:[range_args]], 3 * QUOTIENT(table_7_2[[#This Row],[index]] - 1, 2), 0, 1, 1)</f>
        <v xml:space="preserve"> --range_x -12 13 --range_y -20 16 </v>
      </c>
      <c r="I60">
        <f ca="1">OFFSET(table_7_1[[universal_layout_legend_pos_x]:[universal_layout_legend_pos_x]], 3 * QUOTIENT(table_7_2[[#This Row],[index]] - 1, 2), 0, 1, 1)</f>
        <v>12</v>
      </c>
      <c r="J60" t="str">
        <f t="shared" si="2"/>
        <v>plots/graphs/universal/combined/png</v>
      </c>
      <c r="K6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libraries_4/KO_sgB_R2_sense_cmv -o plots/graphs/universal/combined/png --layout_dir layouts/universal/1DSB_B -ext png --layout universal --reverse_complement  --width 2400 --height 1800  --range_x -12 13 --range_y -20 16  --universal_layout_legend_pos_x 12</v>
      </c>
    </row>
    <row r="62" spans="1:11" x14ac:dyDescent="0.25">
      <c r="A62" s="1" t="s">
        <v>112</v>
      </c>
      <c r="B62" s="1" t="s">
        <v>87</v>
      </c>
      <c r="C62" s="1" t="s">
        <v>82</v>
      </c>
      <c r="D62" s="1" t="s">
        <v>103</v>
      </c>
      <c r="E62" s="1" t="s">
        <v>102</v>
      </c>
      <c r="F62" s="1" t="s">
        <v>172</v>
      </c>
      <c r="G62" s="1" t="s">
        <v>180</v>
      </c>
      <c r="H62" s="1" t="s">
        <v>184</v>
      </c>
      <c r="I62" s="1" t="s">
        <v>186</v>
      </c>
      <c r="J62" s="1" t="s">
        <v>139</v>
      </c>
      <c r="K62" s="1" t="s">
        <v>169</v>
      </c>
    </row>
    <row r="63" spans="1:11" x14ac:dyDescent="0.25">
      <c r="A63" s="1">
        <v>1</v>
      </c>
      <c r="B63" s="2" t="str">
        <f ca="1">OFFSET(table_4_2[], table_7_3[[#This Row],[index]] - 1, _xlfn.XMATCH("dir_out", table_4_1[#Headers], 0, 1) - 1, 1, 1)</f>
        <v>WT_sgCD_R1_antisense_splicing</v>
      </c>
      <c r="C63" s="2" t="str">
        <f ca="1">OFFSET(table_7_1[[strand]:[strand]], 37 + 2 * QUOTIENT(table_7_3[[#This Row],[index]] - 1, 1), 0, 1, 1)</f>
        <v>R1</v>
      </c>
      <c r="D63" s="2" t="str">
        <f ca="1">OFFSET(table_7_1[[hguide]:[hguide]], 37 + 2 * QUOTIENT(table_7_3[[#This Row],[index]] - 1, 1), 0, 1, 1)</f>
        <v>CD</v>
      </c>
      <c r="E63" s="2" t="str">
        <f ca="1">OFFSET(table_7_1[[dsb_type]:[dsb_type]], 37 + 2 * QUOTIENT(table_7_3[[#This Row],[index]] - 1, 1), 0, 1, 1)</f>
        <v>2DSBanti</v>
      </c>
      <c r="F63" s="2" t="str">
        <f ca="1">OFFSET(table_7_1[[common_layout_dir]:[common_layout_dir]], 37 + 2 * QUOTIENT(table_7_3[[#This Row],[index]] - 1, 1), 0, 1, 1)</f>
        <v>universal/2DSBanti_CD</v>
      </c>
      <c r="G63" s="2" t="b">
        <f ca="1">OFFSET(table_7_1[[reverse_complement]:[reverse_complement]], 37 + 2 * QUOTIENT(table_7_3[[#This Row],[index]] - 1, 1), 0, 1, 1)</f>
        <v>0</v>
      </c>
      <c r="H63" s="2" t="str">
        <f ca="1">OFFSET(table_7_1[[range_args]:[range_args]], 37 + 2 * QUOTIENT(table_7_3[[#This Row],[index]] - 1, 1), 0, 1, 1)</f>
        <v xml:space="preserve"> --range_x -12 13 --range_y -18 25 </v>
      </c>
      <c r="I63" s="2">
        <f ca="1">OFFSET(table_7_1[[universal_layout_legend_pos_x]:[universal_layout_legend_pos_x]], 37 + 2 * QUOTIENT(table_7_3[[#This Row],[index]] - 1, 1), 0, 1, 1)</f>
        <v>12</v>
      </c>
      <c r="J63" s="2" t="str">
        <f>_xlfn.CONCAT(graphs, "/", var_7_layout, "/combined/", var_7_ext)</f>
        <v>plots/graphs/universal/combined/png</v>
      </c>
      <c r="K63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IF(NOT(ISNA(table_7_3[[#This Row],[universal_layout_legend_pos_x]])), _xlfn.CONCAT(" --universal_layout_legend_pos_x ", table_7_3[[#This Row],[universal_layout_legend_pos_x]], "")))</f>
        <v>python 2_graph_processing/plot_graph.py -i libraries_4/WT_sgCD_R1_antisense_splicing -o plots/graphs/universal/combined/png --layout_dir layouts/universal/2DSBanti_CD -ext png --layout universal --width 2400 --height 1800  --range_x -12 13 --range_y -18 25  --universal_layout_legend_pos_x 12</v>
      </c>
    </row>
    <row r="64" spans="1:11" x14ac:dyDescent="0.25">
      <c r="A64" s="1">
        <v>2</v>
      </c>
      <c r="B64" s="2" t="str">
        <f ca="1">OFFSET(table_4_2[], table_7_3[[#This Row],[index]] - 1, _xlfn.XMATCH("dir_out", table_4_1[#Headers], 0, 1) - 1, 1, 1)</f>
        <v>WT_sgCD_R2_antisense_splicing</v>
      </c>
      <c r="C64" s="2" t="str">
        <f ca="1">OFFSET(table_7_1[[strand]:[strand]], 37 + 2 * QUOTIENT(table_7_3[[#This Row],[index]] - 1, 1), 0, 1, 1)</f>
        <v>R2</v>
      </c>
      <c r="D64" s="2" t="str">
        <f ca="1">OFFSET(table_7_1[[hguide]:[hguide]], 37 + 2 * QUOTIENT(table_7_3[[#This Row],[index]] - 1, 1), 0, 1, 1)</f>
        <v>CD</v>
      </c>
      <c r="E64" s="2" t="str">
        <f ca="1">OFFSET(table_7_1[[dsb_type]:[dsb_type]], 37 + 2 * QUOTIENT(table_7_3[[#This Row],[index]] - 1, 1), 0, 1, 1)</f>
        <v>2DSBanti</v>
      </c>
      <c r="F64" s="2" t="str">
        <f ca="1">OFFSET(table_7_1[[common_layout_dir]:[common_layout_dir]], 37 + 2 * QUOTIENT(table_7_3[[#This Row],[index]] - 1, 1), 0, 1, 1)</f>
        <v>universal/2DSBanti_CD</v>
      </c>
      <c r="G64" s="2" t="b">
        <f ca="1">OFFSET(table_7_1[[reverse_complement]:[reverse_complement]], 37 + 2 * QUOTIENT(table_7_3[[#This Row],[index]] - 1, 1), 0, 1, 1)</f>
        <v>1</v>
      </c>
      <c r="H64" s="2" t="str">
        <f ca="1">OFFSET(table_7_1[[range_args]:[range_args]], 37 + 2 * QUOTIENT(table_7_3[[#This Row],[index]] - 1, 1), 0, 1, 1)</f>
        <v xml:space="preserve"> --range_x -12 13 --range_y -18 25 </v>
      </c>
      <c r="I64" s="2">
        <f ca="1">OFFSET(table_7_1[[universal_layout_legend_pos_x]:[universal_layout_legend_pos_x]], 37 + 2 * QUOTIENT(table_7_3[[#This Row],[index]] - 1, 1), 0, 1, 1)</f>
        <v>12</v>
      </c>
      <c r="J64" s="2" t="str">
        <f>_xlfn.CONCAT(graphs, "/", var_7_layout, "/combined/", var_7_ext)</f>
        <v>plots/graphs/universal/combined/png</v>
      </c>
      <c r="K64" s="2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IF(NOT(ISNA(table_7_3[[#This Row],[universal_layout_legend_pos_x]])), _xlfn.CONCAT(" --universal_layout_legend_pos_x ", table_7_3[[#This Row],[universal_layout_legend_pos_x]], "")))</f>
        <v>python 2_graph_processing/plot_graph.py -i libraries_4/WT_sgCD_R2_antisense_splicing -o plots/graphs/universal/combined/png --layout_dir layouts/universal/2DSBanti_CD -ext png --layout universal --reverse_complement  --width 2400 --height 1800  --range_x -12 13 --range_y -18 25  --universal_layout_legend_pos_x 12</v>
      </c>
    </row>
    <row r="66" spans="1:1" x14ac:dyDescent="0.25">
      <c r="A66" s="1" t="s">
        <v>179</v>
      </c>
    </row>
    <row r="67" spans="1:1" x14ac:dyDescent="0.25">
      <c r="A67" t="str">
        <f ca="1">_xlfn.TEXTJOIN(CHAR(10), TRUE, R3:R26,R39:R42, table_7_2[command], table_7_3[command])</f>
        <v>python 2_graph_processing/plot_graph.py -i libraries_4/WT_sgAB_R1_sense -o plots/graphs/universal/individual/png --layout_dir layouts/universal/2DSB_AB -ext png --layout universal --width 2400 --height 1800  --range_x -12 13 --range_y -22 22  --universal_layout_legend_pos_x 12
python 2_graph_processing/plot_graph.py -i libraries_4/WT_sgAB_R1_branch -o plots/graphs/universal/individual/png --layout_dir layouts/universal/2DSB_AB -ext png --layout universal --width 2400 --height 1800  --range_x -12 13 --range_y -22 22  --universal_layout_legend_pos_x 12
python 2_graph_processing/plot_graph.py -i libraries_4/WT_sgAB_R1_cmv -o plots/graphs/universal/individual/png --layout_dir layouts/universal/2DSB_AB -ext png --layout universal --width 2400 --height 1800  --range_x -12 13 --range_y -22 22  --universal_layout_legend_pos_x 12
python 2_graph_processing/plot_graph.py -i libraries_4/KO_sgAB_R1_sense -o plots/graphs/universal/individual/png --layout_dir layouts/universal/2DSB_AB -ext png --layout universal --width 2400 --height 1800  --range_x -12 13 --range_y -22 22  --universal_layout_legend_pos_x 12
python 2_graph_processing/plot_graph.py -i libraries_4/KO_sgAB_R1_branch -o plots/graphs/universal/individual/png --layout_dir layouts/universal/2DSB_AB -ext png --layout universal --width 2400 --height 1800  --range_x -12 13 --range_y -22 22  --universal_layout_legend_pos_x 12
python 2_graph_processing/plot_graph.py -i libraries_4/KO_sgAB_R1_cmv -o plots/graphs/universal/individual/png --layout_dir layouts/universal/2DSB_AB -ext png --layout universal --width 2400 --height 1800  --range_x -12 13 --range_y -22 22  --universal_layout_legend_pos_x 12
python 2_graph_processing/plot_graph.py -i libraries_4/WT_sgAB_R2_sense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libraries_4/WT_sgAB_R2_branch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libraries_4/WT_sgAB_R2_cmv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libraries_4/KO_sgAB_R2_sense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libraries_4/KO_sgAB_R2_branch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libraries_4/KO_sgAB_R2_cmv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libraries_4/WT_sgA_R1_sense -o plots/graphs/universal/individual/png --layout_dir layouts/universal/1DSB_A -ext png --layout universal --width 2400 --height 1800  --range_x -12 13 --range_y -22 20  --universal_layout_legend_pos_x 12
python 2_graph_processing/plot_graph.py -i libraries_4/WT_sgA_R1_branch -o plots/graphs/universal/individual/png --layout_dir layouts/universal/1DSB_A -ext png --layout universal --width 2400 --height 1800  --range_x -12 13 --range_y -22 20  --universal_layout_legend_pos_x 12
python 2_graph_processing/plot_graph.py -i libraries_4/WT_sgA_R1_cmv -o plots/graphs/universal/individual/png --layout_dir layouts/universal/1DSB_A -ext png --layout universal --width 2400 --height 1800  --range_x -12 13 --range_y -22 20  --universal_layout_legend_pos_x 12
python 2_graph_processing/plot_graph.py -i libraries_4/KO_sgA_R1_sense -o plots/graphs/universal/individual/png --layout_dir layouts/universal/1DSB_A -ext png --layout universal --width 2400 --height 1800  --range_x -12 13 --range_y -22 20  --universal_layout_legend_pos_x 12
python 2_graph_processing/plot_graph.py -i libraries_4/KO_sgA_R1_branch -o plots/graphs/universal/individual/png --layout_dir layouts/universal/1DSB_A -ext png --layout universal --width 2400 --height 1800  --range_x -12 13 --range_y -22 20  --universal_layout_legend_pos_x 12
python 2_graph_processing/plot_graph.py -i libraries_4/KO_sgA_R1_cmv -o plots/graphs/universal/individual/png --layout_dir layouts/universal/1DSB_A -ext png --layout universal --width 2400 --height 1800  --range_x -12 13 --range_y -22 20  --universal_layout_legend_pos_x 12
python 2_graph_processing/plot_graph.py -i libraries_4/WT_sgB_R2_sense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libraries_4/WT_sgB_R2_branch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libraries_4/WT_sgB_R2_cmv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libraries_4/KO_sgB_R2_sense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libraries_4/KO_sgB_R2_branch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libraries_4/KO_sgB_R2_cmv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libraries_4/WT_sgCD_R1_antisense -o plots/graphs/universal/individual/png --layout_dir layouts/universal/2DSBanti_CD -ext png --layout universal --width 2400 --height 1800  --range_x -12 13 --range_y -18 25  --universal_layout_legend_pos_x 12
python 2_graph_processing/plot_graph.py -i libraries_4/WT_sgCD_R1_splicing -o plots/graphs/universal/individual/png --layout_dir layouts/universal/2DSBanti_CD -ext png --layout universal --width 2400 --height 1800  --range_x -12 13 --range_y -18 25  --universal_layout_legend_pos_x 12
python 2_graph_processing/plot_graph.py -i libraries_4/WT_sgCD_R2_antisense -o plots/graphs/universal/individual/png --layout_dir layouts/universal/2DSBanti_CD -ext png --layout universal --reverse_complement  --width 2400 --height 1800  --range_x -12 13 --range_y -18 25  --universal_layout_legend_pos_x 12
python 2_graph_processing/plot_graph.py -i libraries_4/WT_sgCD_R2_splicing -o plots/graphs/universal/individual/png --layout_dir layouts/universal/2DSBanti_CD -ext png --layout universal --reverse_complement  --width 2400 --height 1800  --range_x -12 13 --range_y -18 25  --universal_layout_legend_pos_x 12
python 2_graph_processing/plot_graph.py -i libraries_4/WT_sgAB_R1_sense_branch -o plots/graphs/universal/combined/png --layout_dir layouts/universal/2DSB_AB -ext png --layout universal --width 2400 --height 1800  --range_x -12 13 --range_y -22 22  --universal_layout_legend_pos_x 12
python 2_graph_processing/plot_graph.py -i libraries_4/WT_sgAB_R1_sense_cmv -o plots/graphs/universal/combined/png --layout_dir layouts/universal/2DSB_AB -ext png --layout universal --width 2400 --height 1800  --range_x -12 13 --range_y -22 22  --universal_layout_legend_pos_x 12
python 2_graph_processing/plot_graph.py -i libraries_4/KO_sgAB_R1_sense_branch -o plots/graphs/universal/combined/png --layout_dir layouts/universal/2DSB_AB -ext png --layout universal --width 2400 --height 1800  --range_x -12 13 --range_y -22 22  --universal_layout_legend_pos_x 12
python 2_graph_processing/plot_graph.py -i libraries_4/KO_sgAB_R1_sense_cmv -o plots/graphs/universal/combined/png --layout_dir layouts/universal/2DSB_AB -ext png --layout universal --width 2400 --height 1800  --range_x -12 13 --range_y -22 22  --universal_layout_legend_pos_x 12
python 2_graph_processing/plot_graph.py -i libraries_4/WT_sgAB_R2_sense_branch -o plots/graphs/universal/combined/png --layout_dir layouts/universal/2DSB_AB -ext png --layout universal --reverse_complement  --width 2400 --height 1800  --range_x -12 13 --range_y -22 22  --universal_layout_legend_pos_x 12
python 2_graph_processing/plot_graph.py -i libraries_4/WT_sgAB_R2_sense_cmv -o plots/graphs/universal/combined/png --layout_dir layouts/universal/2DSB_AB -ext png --layout universal --reverse_complement  --width 2400 --height 1800  --range_x -12 13 --range_y -22 22  --universal_layout_legend_pos_x 12
python 2_graph_processing/plot_graph.py -i libraries_4/KO_sgAB_R2_sense_branch -o plots/graphs/universal/combined/png --layout_dir layouts/universal/2DSB_AB -ext png --layout universal --reverse_complement  --width 2400 --height 1800  --range_x -12 13 --range_y -22 22  --universal_layout_legend_pos_x 12
python 2_graph_processing/plot_graph.py -i libraries_4/KO_sgAB_R2_sense_cmv -o plots/graphs/universal/combined/png --layout_dir layouts/universal/2DSB_AB -ext png --layout universal --reverse_complement  --width 2400 --height 1800  --range_x -12 13 --range_y -22 22  --universal_layout_legend_pos_x 12
python 2_graph_processing/plot_graph.py -i libraries_4/WT_sgA_R1_sense_branch -o plots/graphs/universal/combined/png --layout_dir layouts/universal/1DSB_A -ext png --layout universal --width 2400 --height 1800  --range_x -12 13 --range_y -22 20  --universal_layout_legend_pos_x 12
python 2_graph_processing/plot_graph.py -i libraries_4/WT_sgA_R1_sense_cmv -o plots/graphs/universal/combined/png --layout_dir layouts/universal/1DSB_A -ext png --layout universal --width 2400 --height 1800  --range_x -12 13 --range_y -22 20  --universal_layout_legend_pos_x 12
python 2_graph_processing/plot_graph.py -i libraries_4/KO_sgA_R1_sense_branch -o plots/graphs/universal/combined/png --layout_dir layouts/universal/1DSB_A -ext png --layout universal --width 2400 --height 1800  --range_x -12 13 --range_y -22 20  --universal_layout_legend_pos_x 12
python 2_graph_processing/plot_graph.py -i libraries_4/KO_sgA_R1_sense_cmv -o plots/graphs/universal/combined/png --layout_dir layouts/universal/1DSB_A -ext png --layout universal --width 2400 --height 1800  --range_x -12 13 --range_y -22 20  --universal_layout_legend_pos_x 12
python 2_graph_processing/plot_graph.py -i libraries_4/WT_sgB_R2_sense_branch -o plots/graphs/universal/combined/png --layout_dir layouts/universal/1DSB_B -ext png --layout universal --reverse_complement  --width 2400 --height 1800  --range_x -12 13 --range_y -20 16  --universal_layout_legend_pos_x 12
python 2_graph_processing/plot_graph.py -i libraries_4/WT_sgB_R2_sense_cmv -o plots/graphs/universal/combined/png --layout_dir layouts/universal/1DSB_B -ext png --layout universal --reverse_complement  --width 2400 --height 1800  --range_x -12 13 --range_y -20 16  --universal_layout_legend_pos_x 12
python 2_graph_processing/plot_graph.py -i libraries_4/KO_sgB_R2_sense_branch -o plots/graphs/universal/combined/png --layout_dir layouts/universal/1DSB_B -ext png --layout universal --reverse_complement  --width 2400 --height 1800  --range_x -12 13 --range_y -20 16  --universal_layout_legend_pos_x 12
python 2_graph_processing/plot_graph.py -i libraries_4/KO_sgB_R2_sense_cmv -o plots/graphs/universal/combined/png --layout_dir layouts/universal/1DSB_B -ext png --layout universal --reverse_complement  --width 2400 --height 1800  --range_x -12 13 --range_y -20 16  --universal_layout_legend_pos_x 12
python 2_graph_processing/plot_graph.py -i libraries_4/WT_sgCD_R1_antisense_splicing -o plots/graphs/universal/combined/png --layout_dir layouts/universal/2DSBanti_CD -ext png --layout universal --width 2400 --height 1800  --range_x -12 13 --range_y -18 25  --universal_layout_legend_pos_x 12
python 2_graph_processing/plot_graph.py -i libraries_4/WT_sgCD_R2_antisense_splicing -o plots/graphs/universal/combined/png --layout_dir layouts/universal/2DSBanti_CD -ext png --layout universal --reverse_complement  --width 2400 --height 1800  --range_x -12 13 --range_y -18 25  --universal_layout_legend_pos_x 12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graphs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var_6_1dsb_offset</vt:lpstr>
      <vt:lpstr>var_6_anti_offset</vt:lpstr>
      <vt:lpstr>var_6_layout</vt:lpstr>
      <vt:lpstr>var_7_common_layout</vt:lpstr>
      <vt:lpstr>var_7_ext</vt:lpstr>
      <vt:lpstr>var_7_height</vt:lpstr>
      <vt:lpstr>var_7_layout</vt:lpstr>
      <vt:lpstr>var_7_width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2022-06-27T17:53:19Z</dcterms:modified>
</cp:coreProperties>
</file>