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7846DFB1-D5A3-414F-A90D-1DBAC17AB621}" xr6:coauthVersionLast="47" xr6:coauthVersionMax="47" xr10:uidLastSave="{00000000-0000-0000-0000-000000000000}"/>
  <bookViews>
    <workbookView xWindow="-120" yWindow="-120" windowWidth="24240" windowHeight="13020" firstSheet="4" activeTab="9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  <sheet name="7_plot_graph_combined" sheetId="15" r:id="rId10"/>
  </sheets>
  <definedNames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anti_offset">'6_common_layout'!$A$9</definedName>
    <definedName name="var_6_anti_ofsfset">'6_common_layout'!$A$9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14" l="1" a="1"/>
  <c r="F19" i="14" s="1"/>
  <c r="R2" i="14"/>
  <c r="R3" i="14"/>
  <c r="R4" i="14"/>
  <c r="R5" i="14"/>
  <c r="R6" i="14"/>
  <c r="R7" i="14"/>
  <c r="H12" i="14"/>
  <c r="H11" i="14"/>
  <c r="L44" i="13"/>
  <c r="L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J45" i="7" s="1"/>
  <c r="F46" i="7"/>
  <c r="J46" i="7" s="1"/>
  <c r="F47" i="7"/>
  <c r="J47" i="7" s="1"/>
  <c r="F48" i="7"/>
  <c r="J48" i="7" s="1"/>
  <c r="F49" i="7"/>
  <c r="J49" i="7" s="1"/>
  <c r="F50" i="7"/>
  <c r="J50" i="7" s="1"/>
  <c r="F51" i="7"/>
  <c r="F52" i="7"/>
  <c r="F53" i="7"/>
  <c r="F54" i="7"/>
  <c r="J54" i="7" s="1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C47" i="7"/>
  <c r="C46" i="4" s="1"/>
  <c r="C46" i="11" s="1"/>
  <c r="C48" i="7"/>
  <c r="C47" i="4" s="1"/>
  <c r="C49" i="7"/>
  <c r="C48" i="4" s="1"/>
  <c r="C48" i="11" s="1"/>
  <c r="C50" i="7"/>
  <c r="C51" i="7"/>
  <c r="C50" i="4" s="1"/>
  <c r="C52" i="7"/>
  <c r="C51" i="4" s="1"/>
  <c r="C51" i="11" s="1"/>
  <c r="C53" i="7"/>
  <c r="C52" i="4" s="1"/>
  <c r="C52" i="11" s="1"/>
  <c r="C54" i="7"/>
  <c r="C53" i="4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7"/>
  <c r="I6" i="7"/>
  <c r="I7" i="7"/>
  <c r="I8" i="7"/>
  <c r="I8" i="4" s="1"/>
  <c r="Q3" i="14" s="1"/>
  <c r="I9" i="7"/>
  <c r="I10" i="7"/>
  <c r="I11" i="7"/>
  <c r="I12" i="7"/>
  <c r="I12" i="4" s="1"/>
  <c r="I13" i="7"/>
  <c r="I14" i="7"/>
  <c r="I14" i="4" s="1"/>
  <c r="I14" i="11" s="1"/>
  <c r="I15" i="7"/>
  <c r="I16" i="7"/>
  <c r="I16" i="4" s="1"/>
  <c r="I17" i="7"/>
  <c r="I17" i="4" s="1"/>
  <c r="I18" i="7"/>
  <c r="I19" i="7"/>
  <c r="I20" i="7"/>
  <c r="I21" i="7"/>
  <c r="I22" i="7"/>
  <c r="I23" i="7"/>
  <c r="I24" i="7"/>
  <c r="I24" i="4" s="1"/>
  <c r="I25" i="7"/>
  <c r="I26" i="7"/>
  <c r="I27" i="7"/>
  <c r="I28" i="7"/>
  <c r="I29" i="7"/>
  <c r="I30" i="7"/>
  <c r="I31" i="7"/>
  <c r="I32" i="7"/>
  <c r="I32" i="4" s="1"/>
  <c r="Q7" i="14" s="1"/>
  <c r="I33" i="7"/>
  <c r="I34" i="7"/>
  <c r="I35" i="7"/>
  <c r="I36" i="7"/>
  <c r="I37" i="7"/>
  <c r="I38" i="7"/>
  <c r="I39" i="7"/>
  <c r="I40" i="7"/>
  <c r="I40" i="4" s="1"/>
  <c r="G12" i="14" s="1"/>
  <c r="I41" i="7"/>
  <c r="H2" i="7"/>
  <c r="H3" i="7"/>
  <c r="K3" i="4" s="1"/>
  <c r="H4" i="7"/>
  <c r="K4" i="4" s="1"/>
  <c r="H5" i="7"/>
  <c r="H6" i="7"/>
  <c r="H7" i="7"/>
  <c r="K7" i="4" s="1"/>
  <c r="H8" i="7"/>
  <c r="H9" i="7"/>
  <c r="H10" i="7"/>
  <c r="H11" i="7"/>
  <c r="K11" i="4" s="1"/>
  <c r="H12" i="7"/>
  <c r="H13" i="7"/>
  <c r="K13" i="4" s="1"/>
  <c r="H14" i="7"/>
  <c r="H15" i="7"/>
  <c r="K15" i="4" s="1"/>
  <c r="H16" i="7"/>
  <c r="H17" i="7"/>
  <c r="H18" i="7"/>
  <c r="H19" i="7"/>
  <c r="K19" i="4" s="1"/>
  <c r="H20" i="7"/>
  <c r="H21" i="7"/>
  <c r="H22" i="7"/>
  <c r="H23" i="7"/>
  <c r="H24" i="7"/>
  <c r="H25" i="7"/>
  <c r="H26" i="7"/>
  <c r="H27" i="7"/>
  <c r="K27" i="4" s="1"/>
  <c r="H28" i="7"/>
  <c r="H29" i="7"/>
  <c r="K29" i="4" s="1"/>
  <c r="H30" i="7"/>
  <c r="H31" i="7"/>
  <c r="H32" i="7"/>
  <c r="H33" i="7"/>
  <c r="H34" i="7"/>
  <c r="H35" i="7"/>
  <c r="K35" i="4" s="1"/>
  <c r="H36" i="7"/>
  <c r="H37" i="7"/>
  <c r="H38" i="7"/>
  <c r="H39" i="7"/>
  <c r="H40" i="7"/>
  <c r="H41" i="7"/>
  <c r="G2" i="7"/>
  <c r="G3" i="7"/>
  <c r="G4" i="7"/>
  <c r="H4" i="4" s="1"/>
  <c r="G5" i="7"/>
  <c r="G6" i="7"/>
  <c r="G7" i="7"/>
  <c r="G8" i="7"/>
  <c r="H8" i="4" s="1"/>
  <c r="P3" i="14" s="1"/>
  <c r="G9" i="7"/>
  <c r="G10" i="7"/>
  <c r="G11" i="7"/>
  <c r="G12" i="7"/>
  <c r="H12" i="4" s="1"/>
  <c r="G13" i="7"/>
  <c r="G14" i="7"/>
  <c r="H14" i="4" s="1"/>
  <c r="H14" i="11" s="1"/>
  <c r="G15" i="7"/>
  <c r="G16" i="7"/>
  <c r="H16" i="4" s="1"/>
  <c r="G17" i="7"/>
  <c r="H17" i="4" s="1"/>
  <c r="G18" i="7"/>
  <c r="G19" i="7"/>
  <c r="H19" i="4" s="1"/>
  <c r="H19" i="11" s="1"/>
  <c r="G20" i="7"/>
  <c r="G21" i="7"/>
  <c r="G22" i="7"/>
  <c r="G23" i="7"/>
  <c r="G24" i="7"/>
  <c r="G25" i="7"/>
  <c r="H25" i="4" s="1"/>
  <c r="G26" i="7"/>
  <c r="G27" i="7"/>
  <c r="H27" i="4" s="1"/>
  <c r="H27" i="11" s="1"/>
  <c r="G28" i="7"/>
  <c r="G29" i="7"/>
  <c r="G30" i="7"/>
  <c r="G31" i="7"/>
  <c r="G32" i="7"/>
  <c r="G33" i="7"/>
  <c r="H33" i="4" s="1"/>
  <c r="G34" i="7"/>
  <c r="G35" i="7"/>
  <c r="H35" i="4" s="1"/>
  <c r="H35" i="11" s="1"/>
  <c r="G36" i="7"/>
  <c r="G37" i="7"/>
  <c r="G38" i="7"/>
  <c r="G39" i="7"/>
  <c r="G40" i="7"/>
  <c r="G41" i="7"/>
  <c r="H41" i="4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D6" i="7"/>
  <c r="D7" i="7"/>
  <c r="D8" i="7"/>
  <c r="D9" i="7"/>
  <c r="D10" i="7"/>
  <c r="D11" i="7"/>
  <c r="D12" i="7"/>
  <c r="F12" i="4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7"/>
  <c r="C11" i="7"/>
  <c r="C12" i="7"/>
  <c r="C13" i="7"/>
  <c r="C13" i="4" s="1"/>
  <c r="C14" i="7"/>
  <c r="C15" i="7"/>
  <c r="C16" i="7"/>
  <c r="C17" i="7"/>
  <c r="C18" i="7"/>
  <c r="C19" i="7"/>
  <c r="C20" i="7"/>
  <c r="C20" i="4" s="1"/>
  <c r="B14" i="5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55" i="13"/>
  <c r="L54" i="13"/>
  <c r="L53" i="13"/>
  <c r="L52" i="13"/>
  <c r="L51" i="13"/>
  <c r="L50" i="13"/>
  <c r="L49" i="13"/>
  <c r="L48" i="13"/>
  <c r="L47" i="13"/>
  <c r="L46" i="13"/>
  <c r="L45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J53" i="7" l="1"/>
  <c r="Q4" i="14"/>
  <c r="P4" i="14"/>
  <c r="N5" i="14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C55" i="13"/>
  <c r="K55" i="13"/>
  <c r="F55" i="13"/>
  <c r="C51" i="13"/>
  <c r="H55" i="13"/>
  <c r="F47" i="13"/>
  <c r="H51" i="13"/>
  <c r="I55" i="13"/>
  <c r="F51" i="13"/>
  <c r="C47" i="13"/>
  <c r="K54" i="13"/>
  <c r="H54" i="13"/>
  <c r="H50" i="13"/>
  <c r="H46" i="13"/>
  <c r="F54" i="13"/>
  <c r="C54" i="13"/>
  <c r="C50" i="13"/>
  <c r="C46" i="13"/>
  <c r="I53" i="13"/>
  <c r="H53" i="13"/>
  <c r="F49" i="13"/>
  <c r="C53" i="13"/>
  <c r="C45" i="13"/>
  <c r="K52" i="13"/>
  <c r="K44" i="13"/>
  <c r="I52" i="13"/>
  <c r="I44" i="13"/>
  <c r="H52" i="13"/>
  <c r="H44" i="13"/>
  <c r="F52" i="13"/>
  <c r="F48" i="13"/>
  <c r="F44" i="13"/>
  <c r="C52" i="13"/>
  <c r="C48" i="13"/>
  <c r="C44" i="13"/>
  <c r="J45" i="4"/>
  <c r="J45" i="13" s="1"/>
  <c r="C13" i="11"/>
  <c r="C13" i="13"/>
  <c r="C9" i="11"/>
  <c r="C9" i="13"/>
  <c r="C5" i="11"/>
  <c r="C5" i="13"/>
  <c r="F5" i="11"/>
  <c r="F5" i="13"/>
  <c r="J20" i="11"/>
  <c r="J20" i="13"/>
  <c r="H16" i="11"/>
  <c r="H16" i="13"/>
  <c r="H12" i="11"/>
  <c r="H12" i="13"/>
  <c r="H8" i="11"/>
  <c r="H8" i="13"/>
  <c r="H4" i="11"/>
  <c r="H4" i="13"/>
  <c r="I40" i="11"/>
  <c r="I40" i="13"/>
  <c r="I32" i="11"/>
  <c r="I32" i="13"/>
  <c r="I24" i="11"/>
  <c r="I24" i="13"/>
  <c r="I16" i="11"/>
  <c r="I16" i="13"/>
  <c r="I12" i="11"/>
  <c r="I12" i="13"/>
  <c r="I8" i="11"/>
  <c r="I8" i="13"/>
  <c r="I4" i="11"/>
  <c r="I4" i="13"/>
  <c r="K35" i="13"/>
  <c r="K27" i="13"/>
  <c r="K19" i="13"/>
  <c r="K15" i="13"/>
  <c r="K11" i="13"/>
  <c r="K7" i="13"/>
  <c r="K3" i="13"/>
  <c r="J15" i="13"/>
  <c r="C36" i="11"/>
  <c r="C36" i="13"/>
  <c r="C20" i="11"/>
  <c r="C20" i="13"/>
  <c r="F28" i="11"/>
  <c r="F28" i="13"/>
  <c r="F12" i="11"/>
  <c r="F12" i="13"/>
  <c r="J34" i="13"/>
  <c r="I14" i="13"/>
  <c r="H14" i="13"/>
  <c r="K29" i="13"/>
  <c r="K13" i="13"/>
  <c r="I3" i="13"/>
  <c r="H35" i="13"/>
  <c r="H27" i="13"/>
  <c r="H19" i="13"/>
  <c r="H41" i="11"/>
  <c r="H41" i="13"/>
  <c r="H33" i="11"/>
  <c r="H33" i="13"/>
  <c r="H25" i="11"/>
  <c r="H25" i="13"/>
  <c r="H17" i="11"/>
  <c r="H17" i="13"/>
  <c r="I17" i="11"/>
  <c r="I17" i="13"/>
  <c r="K4" i="13"/>
  <c r="J36" i="13"/>
  <c r="J28" i="13"/>
  <c r="K44" i="11"/>
  <c r="J51" i="7"/>
  <c r="C47" i="11"/>
  <c r="C50" i="11"/>
  <c r="C53" i="11"/>
  <c r="C44" i="11"/>
  <c r="J54" i="4"/>
  <c r="J54" i="13" s="1"/>
  <c r="E54" i="4"/>
  <c r="E54" i="13" s="1"/>
  <c r="J50" i="4"/>
  <c r="J50" i="13" s="1"/>
  <c r="B33" i="5"/>
  <c r="B29" i="5"/>
  <c r="B31" i="5"/>
  <c r="B27" i="5"/>
  <c r="C27" i="5"/>
  <c r="D44" i="4"/>
  <c r="D44" i="13" s="1"/>
  <c r="E52" i="4"/>
  <c r="E52" i="13" s="1"/>
  <c r="E48" i="4"/>
  <c r="E48" i="13" s="1"/>
  <c r="E44" i="4"/>
  <c r="E44" i="13" s="1"/>
  <c r="J44" i="4"/>
  <c r="J44" i="13" s="1"/>
  <c r="J52" i="7"/>
  <c r="J55" i="4"/>
  <c r="J55" i="13" s="1"/>
  <c r="J47" i="4"/>
  <c r="J47" i="13" s="1"/>
  <c r="B6" i="7"/>
  <c r="B7" i="7"/>
  <c r="D53" i="4"/>
  <c r="D53" i="13" s="1"/>
  <c r="B11" i="7"/>
  <c r="B3" i="7"/>
  <c r="D3" i="4" s="1"/>
  <c r="D54" i="4"/>
  <c r="D54" i="13" s="1"/>
  <c r="D52" i="4"/>
  <c r="D52" i="13" s="1"/>
  <c r="B10" i="7"/>
  <c r="B2" i="7"/>
  <c r="B9" i="7"/>
  <c r="B5" i="7"/>
  <c r="D55" i="4"/>
  <c r="D55" i="13" s="1"/>
  <c r="B12" i="7"/>
  <c r="B8" i="7"/>
  <c r="B4" i="7"/>
  <c r="F16" i="4"/>
  <c r="F16" i="13" s="1"/>
  <c r="F36" i="4"/>
  <c r="F36" i="13" s="1"/>
  <c r="F8" i="4"/>
  <c r="O3" i="14" s="1"/>
  <c r="C28" i="4"/>
  <c r="F20" i="4"/>
  <c r="O5" i="14" s="1"/>
  <c r="E39" i="4"/>
  <c r="D27" i="4"/>
  <c r="D15" i="4"/>
  <c r="D35" i="4"/>
  <c r="C15" i="4"/>
  <c r="F14" i="4"/>
  <c r="O4" i="14" s="1"/>
  <c r="I47" i="4"/>
  <c r="I47" i="13" s="1"/>
  <c r="H47" i="4"/>
  <c r="H47" i="13" s="1"/>
  <c r="D29" i="4"/>
  <c r="D13" i="4"/>
  <c r="D51" i="4"/>
  <c r="D51" i="13" s="1"/>
  <c r="K51" i="4"/>
  <c r="D47" i="4"/>
  <c r="D47" i="13" s="1"/>
  <c r="I51" i="4"/>
  <c r="I51" i="13" s="1"/>
  <c r="K47" i="4"/>
  <c r="J51" i="4"/>
  <c r="J51" i="13" s="1"/>
  <c r="D50" i="4"/>
  <c r="D50" i="13" s="1"/>
  <c r="E50" i="4"/>
  <c r="E50" i="13" s="1"/>
  <c r="E46" i="4"/>
  <c r="E46" i="13" s="1"/>
  <c r="F50" i="4"/>
  <c r="F46" i="4"/>
  <c r="F46" i="13" s="1"/>
  <c r="I54" i="4"/>
  <c r="I54" i="13" s="1"/>
  <c r="I50" i="4"/>
  <c r="I46" i="4"/>
  <c r="I46" i="13" s="1"/>
  <c r="J46" i="4"/>
  <c r="J46" i="13" s="1"/>
  <c r="K50" i="4"/>
  <c r="K46" i="4"/>
  <c r="C49" i="4"/>
  <c r="C49" i="13" s="1"/>
  <c r="D49" i="4"/>
  <c r="D49" i="13" s="1"/>
  <c r="D45" i="4"/>
  <c r="D45" i="13" s="1"/>
  <c r="E49" i="4"/>
  <c r="E49" i="13" s="1"/>
  <c r="F53" i="4"/>
  <c r="F53" i="13" s="1"/>
  <c r="F45" i="4"/>
  <c r="F45" i="13" s="1"/>
  <c r="H49" i="4"/>
  <c r="H49" i="13" s="1"/>
  <c r="H45" i="4"/>
  <c r="H45" i="13" s="1"/>
  <c r="I49" i="4"/>
  <c r="I49" i="13" s="1"/>
  <c r="I45" i="4"/>
  <c r="I45" i="13" s="1"/>
  <c r="J53" i="4"/>
  <c r="J53" i="13" s="1"/>
  <c r="J49" i="4"/>
  <c r="J49" i="13" s="1"/>
  <c r="K53" i="4"/>
  <c r="K49" i="4"/>
  <c r="K45" i="4"/>
  <c r="G44" i="4" a="1"/>
  <c r="G44" i="4" s="1"/>
  <c r="G44" i="13" s="1"/>
  <c r="D48" i="4"/>
  <c r="D48" i="13" s="1"/>
  <c r="H48" i="4"/>
  <c r="H48" i="13" s="1"/>
  <c r="I48" i="4"/>
  <c r="I48" i="13" s="1"/>
  <c r="J52" i="4"/>
  <c r="J52" i="13" s="1"/>
  <c r="J48" i="4"/>
  <c r="J48" i="13" s="1"/>
  <c r="K48" i="4"/>
  <c r="G47" i="4" a="1"/>
  <c r="G47" i="4" s="1"/>
  <c r="G47" i="13" s="1"/>
  <c r="K12" i="4"/>
  <c r="K16" i="4"/>
  <c r="K24" i="4"/>
  <c r="J27" i="4"/>
  <c r="J23" i="4"/>
  <c r="J19" i="4"/>
  <c r="H15" i="4"/>
  <c r="H7" i="4"/>
  <c r="H3" i="4"/>
  <c r="I28" i="4"/>
  <c r="I20" i="4"/>
  <c r="Q5" i="14" s="1"/>
  <c r="K33" i="4"/>
  <c r="K31" i="4"/>
  <c r="K30" i="4"/>
  <c r="I41" i="4"/>
  <c r="I37" i="4"/>
  <c r="I36" i="4"/>
  <c r="E34" i="4"/>
  <c r="C14" i="4"/>
  <c r="N4" i="14" s="1"/>
  <c r="H26" i="4"/>
  <c r="P6" i="14" s="1"/>
  <c r="I15" i="4"/>
  <c r="H30" i="4"/>
  <c r="K40" i="4"/>
  <c r="C22" i="5" s="1"/>
  <c r="C41" i="4"/>
  <c r="C33" i="4"/>
  <c r="C25" i="4"/>
  <c r="C21" i="4"/>
  <c r="F37" i="4"/>
  <c r="F37" i="13" s="1"/>
  <c r="F33" i="4"/>
  <c r="F33" i="13" s="1"/>
  <c r="F29" i="4"/>
  <c r="F29" i="13" s="1"/>
  <c r="F25" i="4"/>
  <c r="F25" i="13" s="1"/>
  <c r="F21" i="4"/>
  <c r="F21" i="13" s="1"/>
  <c r="F17" i="4"/>
  <c r="F17" i="13" s="1"/>
  <c r="F13" i="4"/>
  <c r="F13" i="13" s="1"/>
  <c r="G55" i="4" a="1"/>
  <c r="G55" i="4" s="1"/>
  <c r="G55" i="13" s="1"/>
  <c r="G48" i="4" a="1"/>
  <c r="G48" i="4" s="1"/>
  <c r="G48" i="13" s="1"/>
  <c r="D26" i="4"/>
  <c r="D23" i="4"/>
  <c r="D22" i="4"/>
  <c r="D14" i="4"/>
  <c r="K14" i="4"/>
  <c r="K18" i="4"/>
  <c r="K22" i="4"/>
  <c r="K26" i="4"/>
  <c r="H29" i="4"/>
  <c r="H21" i="4"/>
  <c r="H13" i="4"/>
  <c r="J33" i="4"/>
  <c r="J32" i="4"/>
  <c r="J31" i="4"/>
  <c r="J30" i="4"/>
  <c r="H38" i="4"/>
  <c r="F11" i="14" s="1" a="1"/>
  <c r="F11" i="14" s="1"/>
  <c r="H37" i="4"/>
  <c r="H36" i="4"/>
  <c r="H34" i="4"/>
  <c r="C40" i="4"/>
  <c r="D12" i="14" s="1"/>
  <c r="C32" i="4"/>
  <c r="N7" i="14" s="1"/>
  <c r="C24" i="4"/>
  <c r="C16" i="4"/>
  <c r="C12" i="4"/>
  <c r="C8" i="4"/>
  <c r="N3" i="14" s="1"/>
  <c r="C4" i="4"/>
  <c r="F40" i="4"/>
  <c r="E12" i="14" s="1"/>
  <c r="F32" i="4"/>
  <c r="O7" i="14" s="1"/>
  <c r="F24" i="4"/>
  <c r="F24" i="13" s="1"/>
  <c r="G54" i="4" a="1"/>
  <c r="G54" i="4" s="1"/>
  <c r="G54" i="13" s="1"/>
  <c r="K8" i="4"/>
  <c r="K20" i="4"/>
  <c r="K28" i="4"/>
  <c r="H23" i="4"/>
  <c r="H11" i="4"/>
  <c r="K32" i="4"/>
  <c r="I38" i="4"/>
  <c r="G11" i="14" s="1"/>
  <c r="E41" i="4"/>
  <c r="E38" i="4"/>
  <c r="J14" i="4"/>
  <c r="H22" i="4"/>
  <c r="H18" i="4"/>
  <c r="H31" i="4"/>
  <c r="K41" i="4"/>
  <c r="E22" i="5" s="1"/>
  <c r="K39" i="4"/>
  <c r="E21" i="5" s="1"/>
  <c r="K38" i="4"/>
  <c r="C21" i="5" s="1"/>
  <c r="K34" i="4"/>
  <c r="C37" i="4"/>
  <c r="C29" i="4"/>
  <c r="C17" i="4"/>
  <c r="F41" i="4"/>
  <c r="F41" i="13" s="1"/>
  <c r="F9" i="4"/>
  <c r="F9" i="13" s="1"/>
  <c r="G51" i="4" a="1"/>
  <c r="G51" i="4" s="1"/>
  <c r="G51" i="13" s="1"/>
  <c r="D28" i="4"/>
  <c r="D25" i="4"/>
  <c r="D24" i="4"/>
  <c r="D30" i="4"/>
  <c r="D31" i="4"/>
  <c r="D32" i="4"/>
  <c r="D33" i="4"/>
  <c r="D34" i="4"/>
  <c r="K23" i="4"/>
  <c r="J24" i="4"/>
  <c r="J16" i="4"/>
  <c r="J12" i="4"/>
  <c r="J8" i="4"/>
  <c r="J4" i="4"/>
  <c r="H28" i="4"/>
  <c r="H24" i="4"/>
  <c r="H20" i="4"/>
  <c r="P5" i="14" s="1"/>
  <c r="I29" i="4"/>
  <c r="I25" i="4"/>
  <c r="I21" i="4"/>
  <c r="I13" i="4"/>
  <c r="I9" i="4"/>
  <c r="I5" i="4"/>
  <c r="I33" i="4"/>
  <c r="I31" i="4"/>
  <c r="E30" i="4"/>
  <c r="J40" i="4"/>
  <c r="J39" i="4"/>
  <c r="J38" i="4"/>
  <c r="J37" i="4"/>
  <c r="J35" i="4"/>
  <c r="C39" i="4"/>
  <c r="C35" i="4"/>
  <c r="C31" i="4"/>
  <c r="C27" i="4"/>
  <c r="C23" i="4"/>
  <c r="C19" i="4"/>
  <c r="F19" i="4"/>
  <c r="F19" i="13" s="1"/>
  <c r="F15" i="4"/>
  <c r="F15" i="13" s="1"/>
  <c r="F11" i="4"/>
  <c r="F11" i="13" s="1"/>
  <c r="G49" i="4" a="1"/>
  <c r="G49" i="4" s="1"/>
  <c r="G49" i="13" s="1"/>
  <c r="G52" i="4" a="1"/>
  <c r="G52" i="4" s="1"/>
  <c r="G52" i="13" s="1"/>
  <c r="K37" i="4"/>
  <c r="K25" i="4"/>
  <c r="K21" i="4"/>
  <c r="K17" i="4"/>
  <c r="K9" i="4"/>
  <c r="K5" i="4"/>
  <c r="K36" i="4"/>
  <c r="K10" i="4"/>
  <c r="K6" i="4"/>
  <c r="K2" i="4"/>
  <c r="J41" i="4"/>
  <c r="J29" i="4"/>
  <c r="J25" i="4"/>
  <c r="J21" i="4"/>
  <c r="J17" i="4"/>
  <c r="J13" i="4"/>
  <c r="J9" i="4"/>
  <c r="J5" i="4"/>
  <c r="J11" i="4"/>
  <c r="J7" i="4"/>
  <c r="J3" i="4"/>
  <c r="J26" i="4"/>
  <c r="J22" i="4"/>
  <c r="J18" i="4"/>
  <c r="J10" i="4"/>
  <c r="J6" i="4"/>
  <c r="J2" i="4"/>
  <c r="I39" i="4"/>
  <c r="I35" i="4"/>
  <c r="I27" i="4"/>
  <c r="I23" i="4"/>
  <c r="I19" i="4"/>
  <c r="I11" i="4"/>
  <c r="I7" i="4"/>
  <c r="I34" i="4"/>
  <c r="I30" i="4"/>
  <c r="I26" i="4"/>
  <c r="Q6" i="14" s="1"/>
  <c r="I22" i="4"/>
  <c r="I18" i="4"/>
  <c r="I10" i="4"/>
  <c r="I6" i="4"/>
  <c r="I2" i="4"/>
  <c r="Q2" i="14" s="1"/>
  <c r="H9" i="4"/>
  <c r="H5" i="4"/>
  <c r="H40" i="4"/>
  <c r="F12" i="14" s="1" a="1"/>
  <c r="F12" i="14" s="1"/>
  <c r="H32" i="4"/>
  <c r="P7" i="14" s="1"/>
  <c r="H39" i="4"/>
  <c r="H10" i="4"/>
  <c r="H6" i="4"/>
  <c r="H2" i="4"/>
  <c r="P2" i="14" s="1"/>
  <c r="F4" i="4"/>
  <c r="F4" i="13" s="1"/>
  <c r="F39" i="4"/>
  <c r="F39" i="13" s="1"/>
  <c r="F35" i="4"/>
  <c r="F35" i="13" s="1"/>
  <c r="F31" i="4"/>
  <c r="F31" i="13" s="1"/>
  <c r="F27" i="4"/>
  <c r="F27" i="13" s="1"/>
  <c r="F23" i="4"/>
  <c r="F23" i="13" s="1"/>
  <c r="F7" i="4"/>
  <c r="F7" i="13" s="1"/>
  <c r="F3" i="4"/>
  <c r="F3" i="13" s="1"/>
  <c r="G12" i="4" a="1"/>
  <c r="G12" i="4" s="1"/>
  <c r="F38" i="4"/>
  <c r="E11" i="14" s="1"/>
  <c r="F34" i="4"/>
  <c r="F34" i="13" s="1"/>
  <c r="F30" i="4"/>
  <c r="F30" i="13" s="1"/>
  <c r="F26" i="4"/>
  <c r="O6" i="14" s="1"/>
  <c r="F22" i="4"/>
  <c r="F22" i="13" s="1"/>
  <c r="F18" i="4"/>
  <c r="F18" i="13" s="1"/>
  <c r="F10" i="4"/>
  <c r="F10" i="13" s="1"/>
  <c r="F6" i="4"/>
  <c r="F6" i="13" s="1"/>
  <c r="F2" i="4"/>
  <c r="O2" i="14" s="1"/>
  <c r="E40" i="4"/>
  <c r="D21" i="4"/>
  <c r="D20" i="4"/>
  <c r="D16" i="4"/>
  <c r="C11" i="4"/>
  <c r="C7" i="4"/>
  <c r="C3" i="4"/>
  <c r="C38" i="4"/>
  <c r="D11" i="14" s="1"/>
  <c r="C34" i="4"/>
  <c r="C30" i="4"/>
  <c r="C26" i="4"/>
  <c r="N6" i="14" s="1"/>
  <c r="C22" i="4"/>
  <c r="C18" i="4"/>
  <c r="C10" i="4"/>
  <c r="C6" i="4"/>
  <c r="C2" i="4"/>
  <c r="N2" i="14" s="1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5" i="13" s="1"/>
  <c r="E51" i="4"/>
  <c r="E51" i="13" s="1"/>
  <c r="E47" i="4"/>
  <c r="E47" i="13" s="1"/>
  <c r="O170" i="1"/>
  <c r="O166" i="1"/>
  <c r="O162" i="1"/>
  <c r="O142" i="1"/>
  <c r="O138" i="1"/>
  <c r="O114" i="1"/>
  <c r="O110" i="1"/>
  <c r="E53" i="4"/>
  <c r="E53" i="13" s="1"/>
  <c r="O171" i="1"/>
  <c r="O169" i="1"/>
  <c r="B47" i="4"/>
  <c r="E9" i="5"/>
  <c r="E5" i="5"/>
  <c r="E10" i="5"/>
  <c r="E13" i="5"/>
  <c r="G5" i="4" a="1"/>
  <c r="G5" i="4" s="1"/>
  <c r="E3" i="5"/>
  <c r="B53" i="4"/>
  <c r="B50" i="4"/>
  <c r="B49" i="4"/>
  <c r="B46" i="4"/>
  <c r="B45" i="4"/>
  <c r="B48" i="4"/>
  <c r="G28" i="4" a="1"/>
  <c r="G28" i="4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H6" i="14" l="1" a="1"/>
  <c r="H6" i="14" s="1"/>
  <c r="J6" i="14" a="1"/>
  <c r="J6" i="14" s="1"/>
  <c r="L6" i="14" a="1"/>
  <c r="L6" i="14" s="1"/>
  <c r="I6" i="14" a="1"/>
  <c r="I6" i="14" s="1"/>
  <c r="M6" i="14" a="1"/>
  <c r="M6" i="14" s="1"/>
  <c r="K6" i="14" a="1"/>
  <c r="K6" i="14" s="1"/>
  <c r="H5" i="14" a="1"/>
  <c r="H5" i="14" s="1"/>
  <c r="K5" i="14" a="1"/>
  <c r="K5" i="14" s="1"/>
  <c r="H7" i="14" a="1"/>
  <c r="H7" i="14" s="1"/>
  <c r="J7" i="14" a="1"/>
  <c r="J7" i="14" s="1"/>
  <c r="L7" i="14" a="1"/>
  <c r="L7" i="14" s="1"/>
  <c r="K7" i="14" a="1"/>
  <c r="K7" i="14" s="1"/>
  <c r="I7" i="14" a="1"/>
  <c r="I7" i="14" s="1"/>
  <c r="M7" i="14" a="1"/>
  <c r="M7" i="14" s="1"/>
  <c r="J4" i="14" a="1"/>
  <c r="J4" i="14" s="1"/>
  <c r="L4" i="14" a="1"/>
  <c r="L4" i="14" s="1"/>
  <c r="K4" i="14" a="1"/>
  <c r="K4" i="14" s="1"/>
  <c r="I4" i="14" a="1"/>
  <c r="I4" i="14" s="1"/>
  <c r="M4" i="14" a="1"/>
  <c r="M4" i="14" s="1"/>
  <c r="H3" i="14" a="1"/>
  <c r="H3" i="14" s="1"/>
  <c r="J3" i="14" a="1"/>
  <c r="J3" i="14" s="1"/>
  <c r="L3" i="14" a="1"/>
  <c r="L3" i="14" s="1"/>
  <c r="K3" i="14" a="1"/>
  <c r="K3" i="14" s="1"/>
  <c r="M3" i="14" a="1"/>
  <c r="M3" i="14" s="1"/>
  <c r="I3" i="14" a="1"/>
  <c r="I3" i="14" s="1"/>
  <c r="I2" i="14" a="1"/>
  <c r="I2" i="14" s="1"/>
  <c r="K2" i="14" a="1"/>
  <c r="K2" i="14" s="1"/>
  <c r="M2" i="14" a="1"/>
  <c r="M2" i="14" s="1"/>
  <c r="J2" i="14" a="1"/>
  <c r="J2" i="14" s="1"/>
  <c r="L2" i="14" a="1"/>
  <c r="L2" i="14" s="1"/>
  <c r="H2" i="14" a="1"/>
  <c r="H2" i="14" s="1"/>
  <c r="S3" i="14"/>
  <c r="S2" i="14"/>
  <c r="S4" i="14"/>
  <c r="S7" i="14"/>
  <c r="S6" i="14"/>
  <c r="S5" i="14"/>
  <c r="F38" i="13"/>
  <c r="F40" i="13"/>
  <c r="I12" i="14"/>
  <c r="M41" i="13" s="1"/>
  <c r="B21" i="5"/>
  <c r="B22" i="5"/>
  <c r="I50" i="13"/>
  <c r="F50" i="13"/>
  <c r="F2" i="13"/>
  <c r="H20" i="13"/>
  <c r="H2" i="13"/>
  <c r="H32" i="13"/>
  <c r="I2" i="13"/>
  <c r="I20" i="13"/>
  <c r="I26" i="13"/>
  <c r="H26" i="13"/>
  <c r="K51" i="13"/>
  <c r="E30" i="5"/>
  <c r="K46" i="13"/>
  <c r="E27" i="5"/>
  <c r="K45" i="13"/>
  <c r="E26" i="5"/>
  <c r="K48" i="13"/>
  <c r="E28" i="5"/>
  <c r="K49" i="13"/>
  <c r="E29" i="5"/>
  <c r="C2" i="13"/>
  <c r="B2" i="5"/>
  <c r="B3" i="5"/>
  <c r="B10" i="5"/>
  <c r="B11" i="5"/>
  <c r="B8" i="5"/>
  <c r="B9" i="5"/>
  <c r="B12" i="5"/>
  <c r="B13" i="5"/>
  <c r="B16" i="5"/>
  <c r="B17" i="5"/>
  <c r="B6" i="5"/>
  <c r="B7" i="5"/>
  <c r="K28" i="13"/>
  <c r="K31" i="13"/>
  <c r="K47" i="13"/>
  <c r="K6" i="13"/>
  <c r="K9" i="13"/>
  <c r="K37" i="13"/>
  <c r="K33" i="13"/>
  <c r="K50" i="13"/>
  <c r="K25" i="13"/>
  <c r="K12" i="13"/>
  <c r="K10" i="13"/>
  <c r="K34" i="13"/>
  <c r="K22" i="13"/>
  <c r="K24" i="13"/>
  <c r="K36" i="13"/>
  <c r="K21" i="13"/>
  <c r="K18" i="13"/>
  <c r="K30" i="13"/>
  <c r="K16" i="13"/>
  <c r="K53" i="13"/>
  <c r="B48" i="11"/>
  <c r="M48" i="11" s="1"/>
  <c r="B48" i="13"/>
  <c r="B50" i="11"/>
  <c r="M50" i="11" s="1"/>
  <c r="B50" i="13"/>
  <c r="B49" i="11"/>
  <c r="M49" i="11" s="1"/>
  <c r="B49" i="13"/>
  <c r="B47" i="11"/>
  <c r="M47" i="11" s="1"/>
  <c r="B47" i="13"/>
  <c r="B45" i="11"/>
  <c r="M45" i="11" s="1"/>
  <c r="B45" i="13"/>
  <c r="B53" i="11"/>
  <c r="M53" i="11" s="1"/>
  <c r="B53" i="13"/>
  <c r="B46" i="11"/>
  <c r="M46" i="11" s="1"/>
  <c r="B46" i="13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10" i="13"/>
  <c r="C30" i="11"/>
  <c r="C30" i="13"/>
  <c r="C7" i="11"/>
  <c r="C7" i="13"/>
  <c r="D20" i="11"/>
  <c r="D20" i="13"/>
  <c r="F26" i="11"/>
  <c r="F26" i="13"/>
  <c r="G12" i="11"/>
  <c r="G12" i="13"/>
  <c r="H39" i="11"/>
  <c r="H39" i="13"/>
  <c r="H9" i="11"/>
  <c r="H9" i="13"/>
  <c r="I18" i="11"/>
  <c r="I18" i="13"/>
  <c r="I34" i="11"/>
  <c r="I34" i="13"/>
  <c r="I23" i="11"/>
  <c r="I23" i="13"/>
  <c r="J2" i="11"/>
  <c r="J2" i="13"/>
  <c r="J22" i="11"/>
  <c r="J22" i="13"/>
  <c r="J11" i="11"/>
  <c r="J11" i="13"/>
  <c r="J17" i="11"/>
  <c r="J17" i="13"/>
  <c r="J41" i="11"/>
  <c r="J41" i="13"/>
  <c r="C19" i="11"/>
  <c r="C19" i="13"/>
  <c r="C35" i="11"/>
  <c r="C35" i="13"/>
  <c r="J38" i="11"/>
  <c r="J38" i="13"/>
  <c r="I31" i="11"/>
  <c r="I31" i="13"/>
  <c r="I13" i="11"/>
  <c r="I13" i="13"/>
  <c r="J8" i="11"/>
  <c r="J8" i="13"/>
  <c r="K23" i="11"/>
  <c r="K23" i="13"/>
  <c r="D31" i="11"/>
  <c r="D31" i="13"/>
  <c r="D28" i="11"/>
  <c r="D28" i="13"/>
  <c r="C17" i="11"/>
  <c r="C17" i="13"/>
  <c r="K38" i="11"/>
  <c r="K38" i="13"/>
  <c r="H18" i="11"/>
  <c r="H18" i="13"/>
  <c r="E41" i="11"/>
  <c r="E41" i="13"/>
  <c r="H23" i="11"/>
  <c r="H23" i="13"/>
  <c r="C4" i="11"/>
  <c r="C4" i="13"/>
  <c r="C24" i="11"/>
  <c r="C24" i="13"/>
  <c r="H36" i="11"/>
  <c r="H36" i="13"/>
  <c r="J31" i="11"/>
  <c r="J31" i="13"/>
  <c r="H21" i="11"/>
  <c r="H21" i="13"/>
  <c r="D23" i="11"/>
  <c r="D23" i="13"/>
  <c r="C25" i="11"/>
  <c r="C25" i="13"/>
  <c r="H30" i="11"/>
  <c r="H30" i="13"/>
  <c r="E34" i="11"/>
  <c r="E34" i="13"/>
  <c r="I28" i="11"/>
  <c r="I28" i="13"/>
  <c r="J19" i="11"/>
  <c r="J19" i="13"/>
  <c r="D35" i="11"/>
  <c r="D35" i="13"/>
  <c r="F20" i="11"/>
  <c r="F20" i="13"/>
  <c r="G28" i="11"/>
  <c r="G28" i="13"/>
  <c r="G5" i="11"/>
  <c r="G5" i="13"/>
  <c r="C18" i="11"/>
  <c r="C18" i="13"/>
  <c r="C34" i="11"/>
  <c r="C34" i="13"/>
  <c r="C11" i="11"/>
  <c r="C11" i="13"/>
  <c r="D21" i="11"/>
  <c r="D21" i="13"/>
  <c r="I22" i="11"/>
  <c r="I22" i="13"/>
  <c r="I7" i="11"/>
  <c r="I7" i="13"/>
  <c r="I27" i="11"/>
  <c r="I27" i="13"/>
  <c r="J6" i="11"/>
  <c r="J6" i="13"/>
  <c r="J26" i="11"/>
  <c r="J26" i="13"/>
  <c r="J5" i="11"/>
  <c r="J5" i="13"/>
  <c r="J21" i="11"/>
  <c r="J21" i="13"/>
  <c r="K2" i="11"/>
  <c r="K2" i="13"/>
  <c r="K5" i="11"/>
  <c r="K5" i="13"/>
  <c r="C23" i="11"/>
  <c r="C23" i="13"/>
  <c r="C39" i="11"/>
  <c r="C39" i="13"/>
  <c r="J39" i="11"/>
  <c r="J39" i="13"/>
  <c r="I33" i="11"/>
  <c r="I33" i="13"/>
  <c r="I21" i="11"/>
  <c r="I21" i="13"/>
  <c r="H24" i="11"/>
  <c r="H24" i="13"/>
  <c r="J12" i="11"/>
  <c r="J12" i="13"/>
  <c r="D34" i="11"/>
  <c r="D34" i="13"/>
  <c r="D30" i="11"/>
  <c r="D30" i="13"/>
  <c r="C29" i="11"/>
  <c r="C29" i="13"/>
  <c r="K39" i="11"/>
  <c r="K39" i="13"/>
  <c r="H22" i="11"/>
  <c r="H22" i="13"/>
  <c r="I38" i="11"/>
  <c r="I38" i="13"/>
  <c r="C8" i="11"/>
  <c r="C8" i="13"/>
  <c r="C32" i="11"/>
  <c r="C32" i="13"/>
  <c r="H37" i="11"/>
  <c r="H37" i="13"/>
  <c r="J32" i="11"/>
  <c r="J32" i="13"/>
  <c r="H29" i="11"/>
  <c r="H29" i="13"/>
  <c r="K14" i="11"/>
  <c r="K14" i="13"/>
  <c r="D26" i="11"/>
  <c r="D26" i="13"/>
  <c r="C33" i="11"/>
  <c r="C33" i="13"/>
  <c r="I15" i="11"/>
  <c r="I15" i="13"/>
  <c r="I36" i="11"/>
  <c r="I36" i="13"/>
  <c r="H3" i="11"/>
  <c r="H3" i="13"/>
  <c r="J23" i="11"/>
  <c r="J23" i="13"/>
  <c r="D15" i="11"/>
  <c r="D15" i="13"/>
  <c r="C28" i="11"/>
  <c r="C28" i="13"/>
  <c r="C22" i="11"/>
  <c r="C22" i="13"/>
  <c r="C38" i="11"/>
  <c r="C38" i="13"/>
  <c r="D3" i="11"/>
  <c r="D3" i="13"/>
  <c r="E40" i="11"/>
  <c r="E40" i="13"/>
  <c r="H6" i="11"/>
  <c r="H6" i="13"/>
  <c r="H40" i="11"/>
  <c r="H40" i="13"/>
  <c r="I6" i="11"/>
  <c r="I6" i="13"/>
  <c r="I11" i="11"/>
  <c r="I11" i="13"/>
  <c r="I35" i="11"/>
  <c r="I35" i="13"/>
  <c r="J10" i="11"/>
  <c r="J10" i="13"/>
  <c r="J3" i="11"/>
  <c r="J3" i="13"/>
  <c r="J9" i="11"/>
  <c r="J9" i="13"/>
  <c r="J25" i="11"/>
  <c r="J25" i="13"/>
  <c r="C27" i="11"/>
  <c r="C27" i="13"/>
  <c r="J35" i="11"/>
  <c r="J35" i="13"/>
  <c r="J40" i="11"/>
  <c r="J40" i="13"/>
  <c r="I5" i="11"/>
  <c r="I5" i="13"/>
  <c r="I25" i="11"/>
  <c r="I25" i="13"/>
  <c r="H28" i="11"/>
  <c r="H28" i="13"/>
  <c r="J16" i="11"/>
  <c r="J16" i="13"/>
  <c r="D33" i="11"/>
  <c r="D33" i="13"/>
  <c r="D24" i="11"/>
  <c r="D24" i="13"/>
  <c r="C37" i="11"/>
  <c r="C37" i="13"/>
  <c r="K41" i="11"/>
  <c r="K41" i="13"/>
  <c r="J14" i="11"/>
  <c r="J14" i="13"/>
  <c r="K32" i="11"/>
  <c r="K32" i="13"/>
  <c r="K20" i="11"/>
  <c r="K20" i="13"/>
  <c r="F32" i="11"/>
  <c r="F32" i="13"/>
  <c r="C12" i="11"/>
  <c r="C12" i="13"/>
  <c r="C40" i="11"/>
  <c r="C40" i="13"/>
  <c r="H38" i="11"/>
  <c r="H38" i="13"/>
  <c r="J33" i="11"/>
  <c r="J33" i="13"/>
  <c r="K26" i="11"/>
  <c r="K26" i="13"/>
  <c r="D14" i="11"/>
  <c r="D14" i="13"/>
  <c r="C41" i="11"/>
  <c r="C41" i="13"/>
  <c r="I37" i="11"/>
  <c r="I37" i="13"/>
  <c r="H7" i="11"/>
  <c r="H7" i="13"/>
  <c r="J27" i="11"/>
  <c r="J27" i="13"/>
  <c r="D13" i="11"/>
  <c r="D13" i="13"/>
  <c r="F14" i="11"/>
  <c r="F14" i="13"/>
  <c r="D27" i="11"/>
  <c r="D27" i="13"/>
  <c r="F8" i="11"/>
  <c r="F8" i="13"/>
  <c r="C6" i="11"/>
  <c r="C6" i="13"/>
  <c r="C26" i="11"/>
  <c r="C26" i="13"/>
  <c r="C3" i="11"/>
  <c r="C3" i="13"/>
  <c r="D16" i="11"/>
  <c r="D16" i="13"/>
  <c r="H10" i="11"/>
  <c r="H10" i="13"/>
  <c r="H5" i="11"/>
  <c r="H5" i="13"/>
  <c r="I10" i="11"/>
  <c r="I10" i="13"/>
  <c r="I30" i="11"/>
  <c r="I30" i="13"/>
  <c r="I19" i="11"/>
  <c r="I19" i="13"/>
  <c r="I39" i="11"/>
  <c r="I39" i="13"/>
  <c r="J18" i="11"/>
  <c r="J18" i="13"/>
  <c r="J7" i="11"/>
  <c r="J7" i="13"/>
  <c r="J13" i="11"/>
  <c r="J13" i="13"/>
  <c r="J29" i="11"/>
  <c r="J29" i="13"/>
  <c r="K17" i="11"/>
  <c r="K17" i="13"/>
  <c r="C31" i="11"/>
  <c r="C31" i="13"/>
  <c r="J37" i="11"/>
  <c r="J37" i="13"/>
  <c r="E30" i="11"/>
  <c r="E30" i="13"/>
  <c r="I9" i="11"/>
  <c r="I9" i="13"/>
  <c r="I29" i="11"/>
  <c r="I29" i="13"/>
  <c r="J4" i="11"/>
  <c r="J4" i="13"/>
  <c r="J24" i="11"/>
  <c r="J24" i="13"/>
  <c r="D32" i="11"/>
  <c r="D32" i="13"/>
  <c r="D25" i="11"/>
  <c r="D25" i="13"/>
  <c r="H31" i="11"/>
  <c r="H31" i="13"/>
  <c r="E38" i="11"/>
  <c r="E38" i="13"/>
  <c r="H11" i="11"/>
  <c r="H11" i="13"/>
  <c r="K8" i="11"/>
  <c r="K8" i="13"/>
  <c r="C16" i="11"/>
  <c r="C16" i="13"/>
  <c r="H34" i="11"/>
  <c r="H34" i="13"/>
  <c r="J30" i="11"/>
  <c r="J30" i="13"/>
  <c r="H13" i="11"/>
  <c r="H13" i="13"/>
  <c r="D22" i="11"/>
  <c r="D22" i="13"/>
  <c r="C21" i="11"/>
  <c r="C21" i="13"/>
  <c r="K40" i="11"/>
  <c r="K40" i="13"/>
  <c r="C14" i="11"/>
  <c r="C14" i="13"/>
  <c r="I41" i="11"/>
  <c r="I41" i="13"/>
  <c r="H15" i="11"/>
  <c r="H15" i="13"/>
  <c r="D29" i="11"/>
  <c r="D29" i="13"/>
  <c r="C15" i="11"/>
  <c r="C15" i="13"/>
  <c r="E39" i="11"/>
  <c r="E39" i="13"/>
  <c r="G45" i="4" a="1"/>
  <c r="G45" i="4" s="1"/>
  <c r="G45" i="13" s="1"/>
  <c r="F45" i="11"/>
  <c r="G53" i="4" a="1"/>
  <c r="G53" i="4" s="1"/>
  <c r="G53" i="13" s="1"/>
  <c r="F53" i="11"/>
  <c r="G50" i="4" a="1"/>
  <c r="G50" i="4" s="1"/>
  <c r="G50" i="13" s="1"/>
  <c r="F50" i="11"/>
  <c r="G46" i="4" a="1"/>
  <c r="G46" i="4" s="1"/>
  <c r="G46" i="13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F6" i="11"/>
  <c r="G4" i="4" a="1"/>
  <c r="G4" i="4" s="1"/>
  <c r="F4" i="11"/>
  <c r="G10" i="4" a="1"/>
  <c r="G10" i="4" s="1"/>
  <c r="F10" i="11"/>
  <c r="G30" i="4" a="1"/>
  <c r="G30" i="4" s="1"/>
  <c r="F30" i="11"/>
  <c r="G3" i="4" a="1"/>
  <c r="G3" i="4" s="1"/>
  <c r="F3" i="11"/>
  <c r="G31" i="4" a="1"/>
  <c r="G31" i="4" s="1"/>
  <c r="F31" i="11"/>
  <c r="G40" i="4" a="1"/>
  <c r="G40" i="4" s="1"/>
  <c r="F40" i="11"/>
  <c r="G21" i="4" a="1"/>
  <c r="G21" i="4" s="1"/>
  <c r="F21" i="11"/>
  <c r="G37" i="4" a="1"/>
  <c r="G37" i="4" s="1"/>
  <c r="F37" i="11"/>
  <c r="G27" i="4" a="1"/>
  <c r="G27" i="4" s="1"/>
  <c r="F27" i="11"/>
  <c r="G19" i="4" a="1"/>
  <c r="G19" i="4" s="1"/>
  <c r="F19" i="11"/>
  <c r="G33" i="4" a="1"/>
  <c r="G33" i="4" s="1"/>
  <c r="F33" i="11"/>
  <c r="G16" i="4" a="1"/>
  <c r="G16" i="4" s="1"/>
  <c r="F16" i="11"/>
  <c r="G18" i="4" a="1"/>
  <c r="G18" i="4" s="1"/>
  <c r="F18" i="11"/>
  <c r="G34" i="4" a="1"/>
  <c r="G34" i="4" s="1"/>
  <c r="F34" i="11"/>
  <c r="G7" i="4" a="1"/>
  <c r="G7" i="4" s="1"/>
  <c r="F7" i="11"/>
  <c r="G35" i="4" a="1"/>
  <c r="G35" i="4" s="1"/>
  <c r="F35" i="11"/>
  <c r="G11" i="4" a="1"/>
  <c r="G11" i="4" s="1"/>
  <c r="F11" i="11"/>
  <c r="G9" i="4" a="1"/>
  <c r="G9" i="4" s="1"/>
  <c r="F9" i="11"/>
  <c r="G25" i="4" a="1"/>
  <c r="G25" i="4" s="1"/>
  <c r="F25" i="11"/>
  <c r="G17" i="4" a="1"/>
  <c r="G17" i="4" s="1"/>
  <c r="F17" i="11"/>
  <c r="G2" i="4" a="1"/>
  <c r="G2" i="4" s="1"/>
  <c r="F2" i="11"/>
  <c r="G22" i="4" a="1"/>
  <c r="G22" i="4" s="1"/>
  <c r="F22" i="11"/>
  <c r="G38" i="4" a="1"/>
  <c r="G38" i="4" s="1"/>
  <c r="F38" i="11"/>
  <c r="G23" i="4" a="1"/>
  <c r="G23" i="4" s="1"/>
  <c r="F23" i="11"/>
  <c r="G39" i="4" a="1"/>
  <c r="G39" i="4" s="1"/>
  <c r="F39" i="11"/>
  <c r="G15" i="4" a="1"/>
  <c r="G15" i="4" s="1"/>
  <c r="F15" i="11"/>
  <c r="G41" i="4" a="1"/>
  <c r="G41" i="4" s="1"/>
  <c r="F41" i="11"/>
  <c r="G24" i="4" a="1"/>
  <c r="G24" i="4" s="1"/>
  <c r="F24" i="11"/>
  <c r="G13" i="4" a="1"/>
  <c r="G13" i="4" s="1"/>
  <c r="F13" i="11"/>
  <c r="G29" i="4" a="1"/>
  <c r="G29" i="4" s="1"/>
  <c r="F29" i="11"/>
  <c r="G36" i="4" a="1"/>
  <c r="G36" i="4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8" i="4"/>
  <c r="D5" i="4"/>
  <c r="D10" i="4"/>
  <c r="D12" i="4"/>
  <c r="D9" i="4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11" i="4"/>
  <c r="D6" i="4"/>
  <c r="D2" i="4"/>
  <c r="D46" i="4"/>
  <c r="D46" i="13" s="1"/>
  <c r="B44" i="4"/>
  <c r="B54" i="4"/>
  <c r="E45" i="4"/>
  <c r="E45" i="13" s="1"/>
  <c r="B52" i="4"/>
  <c r="J5" i="14" s="1" a="1"/>
  <c r="J5" i="14" s="1"/>
  <c r="B55" i="4"/>
  <c r="M5" i="14" s="1" a="1"/>
  <c r="M5" i="14" s="1"/>
  <c r="E13" i="4"/>
  <c r="E14" i="4"/>
  <c r="E24" i="4"/>
  <c r="B26" i="4"/>
  <c r="B6" i="14" s="1" a="1"/>
  <c r="B6" i="14" s="1"/>
  <c r="B35" i="4"/>
  <c r="E7" i="14" s="1" a="1"/>
  <c r="E7" i="14" s="1"/>
  <c r="B12" i="4"/>
  <c r="F3" i="14" s="1" a="1"/>
  <c r="F3" i="14" s="1"/>
  <c r="B5" i="4"/>
  <c r="E2" i="14" s="1" a="1"/>
  <c r="E2" i="14" s="1"/>
  <c r="B37" i="4"/>
  <c r="G7" i="14" s="1" a="1"/>
  <c r="G7" i="14" s="1"/>
  <c r="D38" i="4"/>
  <c r="E35" i="4"/>
  <c r="E17" i="4"/>
  <c r="E18" i="4"/>
  <c r="E23" i="4"/>
  <c r="E12" i="4"/>
  <c r="B14" i="4"/>
  <c r="B4" i="14" s="1" a="1"/>
  <c r="B4" i="14" s="1"/>
  <c r="B7" i="4"/>
  <c r="G2" i="14" s="1" a="1"/>
  <c r="G2" i="14" s="1"/>
  <c r="B39" i="4"/>
  <c r="F21" i="5" s="1"/>
  <c r="B16" i="4"/>
  <c r="D4" i="14" s="1" a="1"/>
  <c r="D4" i="14" s="1"/>
  <c r="B9" i="4"/>
  <c r="C3" i="14" s="1" a="1"/>
  <c r="C3" i="14" s="1"/>
  <c r="B41" i="4"/>
  <c r="F22" i="5" s="1"/>
  <c r="D37" i="4"/>
  <c r="E6" i="4"/>
  <c r="E11" i="4"/>
  <c r="E16" i="4"/>
  <c r="B34" i="4"/>
  <c r="D7" i="14" s="1" a="1"/>
  <c r="D7" i="14" s="1"/>
  <c r="B27" i="4"/>
  <c r="C6" i="14" s="1" a="1"/>
  <c r="C6" i="14" s="1"/>
  <c r="B20" i="4"/>
  <c r="B5" i="14" s="1" a="1"/>
  <c r="B5" i="14" s="1"/>
  <c r="B29" i="4"/>
  <c r="E6" i="14" s="1" a="1"/>
  <c r="E6" i="14" s="1"/>
  <c r="E29" i="4"/>
  <c r="E3" i="4"/>
  <c r="E8" i="4"/>
  <c r="B10" i="4"/>
  <c r="D3" i="14" s="1" a="1"/>
  <c r="D3" i="14" s="1"/>
  <c r="B3" i="4"/>
  <c r="C2" i="14" s="1" a="1"/>
  <c r="C2" i="14" s="1"/>
  <c r="B19" i="4"/>
  <c r="G4" i="14" s="1" a="1"/>
  <c r="G4" i="14" s="1"/>
  <c r="B28" i="4"/>
  <c r="D6" i="14" s="1" a="1"/>
  <c r="D6" i="14" s="1"/>
  <c r="B21" i="4"/>
  <c r="C5" i="14" s="1" a="1"/>
  <c r="C5" i="14" s="1"/>
  <c r="E33" i="4"/>
  <c r="E31" i="4"/>
  <c r="E2" i="4"/>
  <c r="E7" i="4"/>
  <c r="B30" i="4"/>
  <c r="F6" i="14" s="1" a="1"/>
  <c r="F6" i="14" s="1"/>
  <c r="B23" i="4"/>
  <c r="E5" i="14" s="1" a="1"/>
  <c r="E5" i="14" s="1"/>
  <c r="B32" i="4"/>
  <c r="B7" i="14" s="1" a="1"/>
  <c r="B7" i="14" s="1"/>
  <c r="B25" i="4"/>
  <c r="G5" i="14" s="1" a="1"/>
  <c r="G5" i="14" s="1"/>
  <c r="E32" i="4"/>
  <c r="E5" i="4"/>
  <c r="E21" i="4"/>
  <c r="E22" i="4"/>
  <c r="E27" i="4"/>
  <c r="B2" i="4"/>
  <c r="B2" i="14" s="1" a="1"/>
  <c r="B2" i="14" s="1"/>
  <c r="B18" i="4"/>
  <c r="F4" i="14" s="1" a="1"/>
  <c r="F4" i="14" s="1"/>
  <c r="B11" i="4"/>
  <c r="E3" i="14" s="1" a="1"/>
  <c r="E3" i="14" s="1"/>
  <c r="B4" i="4"/>
  <c r="D2" i="14" s="1" a="1"/>
  <c r="D2" i="14" s="1"/>
  <c r="B36" i="4"/>
  <c r="F7" i="14" s="1" a="1"/>
  <c r="F7" i="14" s="1"/>
  <c r="B13" i="4"/>
  <c r="G3" i="14" s="1" a="1"/>
  <c r="G3" i="14" s="1"/>
  <c r="E9" i="4"/>
  <c r="E25" i="4"/>
  <c r="E10" i="4"/>
  <c r="E26" i="4"/>
  <c r="E15" i="4"/>
  <c r="E4" i="4"/>
  <c r="E20" i="4"/>
  <c r="B6" i="4"/>
  <c r="F2" i="14" s="1" a="1"/>
  <c r="F2" i="14" s="1"/>
  <c r="B22" i="4"/>
  <c r="D5" i="14" s="1" a="1"/>
  <c r="D5" i="14" s="1"/>
  <c r="B38" i="4"/>
  <c r="D21" i="5" s="1"/>
  <c r="B15" i="4"/>
  <c r="C4" i="14" s="1" a="1"/>
  <c r="C4" i="14" s="1"/>
  <c r="B31" i="4"/>
  <c r="G6" i="14" s="1" a="1"/>
  <c r="G6" i="14" s="1"/>
  <c r="B8" i="4"/>
  <c r="B3" i="14" s="1" a="1"/>
  <c r="B3" i="14" s="1"/>
  <c r="B24" i="4"/>
  <c r="F5" i="14" s="1" a="1"/>
  <c r="F5" i="14" s="1"/>
  <c r="B40" i="4"/>
  <c r="D22" i="5" s="1"/>
  <c r="B17" i="4"/>
  <c r="E4" i="14" s="1" a="1"/>
  <c r="E4" i="14" s="1"/>
  <c r="B33" i="4"/>
  <c r="C7" i="14" s="1" a="1"/>
  <c r="C7" i="14" s="1"/>
  <c r="E19" i="4"/>
  <c r="E28" i="4"/>
  <c r="E36" i="4"/>
  <c r="E37" i="4"/>
  <c r="D19" i="4"/>
  <c r="D36" i="4"/>
  <c r="D41" i="4"/>
  <c r="D40" i="4"/>
  <c r="D17" i="4"/>
  <c r="D18" i="4"/>
  <c r="D39" i="4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8" i="4" a="1"/>
  <c r="G8" i="4" s="1"/>
  <c r="G14" i="4" a="1"/>
  <c r="G14" i="4" s="1"/>
  <c r="G20" i="4" a="1"/>
  <c r="G20" i="4" s="1"/>
  <c r="G32" i="4" a="1"/>
  <c r="G32" i="4" s="1"/>
  <c r="M48" i="7"/>
  <c r="M45" i="7"/>
  <c r="M53" i="7"/>
  <c r="M47" i="7"/>
  <c r="M51" i="7"/>
  <c r="M52" i="7"/>
  <c r="M55" i="7"/>
  <c r="M50" i="7"/>
  <c r="M49" i="7"/>
  <c r="M56" i="7"/>
  <c r="M46" i="7"/>
  <c r="M54" i="7"/>
  <c r="M44" i="13" l="1"/>
  <c r="M48" i="13"/>
  <c r="N48" i="13" s="1"/>
  <c r="M45" i="13"/>
  <c r="N45" i="13" s="1"/>
  <c r="M49" i="13"/>
  <c r="N49" i="13" s="1"/>
  <c r="M46" i="13"/>
  <c r="N46" i="13" s="1"/>
  <c r="M47" i="13"/>
  <c r="N47" i="13" s="1"/>
  <c r="M52" i="13"/>
  <c r="M53" i="13"/>
  <c r="N53" i="13" s="1"/>
  <c r="M50" i="13"/>
  <c r="N50" i="13" s="1"/>
  <c r="M54" i="13"/>
  <c r="M51" i="13"/>
  <c r="M55" i="13"/>
  <c r="H4" i="14" a="1"/>
  <c r="H4" i="14" s="1"/>
  <c r="T4" i="14" s="1"/>
  <c r="I5" i="14" a="1"/>
  <c r="I5" i="14" s="1"/>
  <c r="L5" i="14" a="1"/>
  <c r="L5" i="14" s="1"/>
  <c r="T3" i="14"/>
  <c r="T6" i="14"/>
  <c r="T7" i="14"/>
  <c r="T2" i="14"/>
  <c r="C12" i="14" a="1"/>
  <c r="C12" i="14" s="1"/>
  <c r="B11" i="14" a="1"/>
  <c r="B11" i="14" s="1"/>
  <c r="C11" i="14" a="1"/>
  <c r="C11" i="14" s="1"/>
  <c r="M40" i="13"/>
  <c r="I11" i="14"/>
  <c r="B12" i="14" a="1"/>
  <c r="B12" i="14" s="1"/>
  <c r="B41" i="13"/>
  <c r="N41" i="13" s="1"/>
  <c r="B54" i="11"/>
  <c r="M54" i="11" s="1"/>
  <c r="B54" i="13"/>
  <c r="B52" i="11"/>
  <c r="M52" i="11" s="1"/>
  <c r="B52" i="13"/>
  <c r="B51" i="11"/>
  <c r="M51" i="11" s="1"/>
  <c r="B51" i="13"/>
  <c r="N51" i="13" s="1"/>
  <c r="B44" i="11"/>
  <c r="M44" i="11" s="1"/>
  <c r="B44" i="13"/>
  <c r="B55" i="11"/>
  <c r="M55" i="11" s="1"/>
  <c r="B55" i="13"/>
  <c r="N55" i="13" s="1"/>
  <c r="D46" i="11"/>
  <c r="G50" i="11"/>
  <c r="G45" i="11"/>
  <c r="E45" i="11"/>
  <c r="G46" i="11"/>
  <c r="G53" i="11"/>
  <c r="G20" i="11"/>
  <c r="G20" i="13"/>
  <c r="G8" i="11"/>
  <c r="G8" i="13"/>
  <c r="D39" i="11"/>
  <c r="D39" i="13"/>
  <c r="D41" i="11"/>
  <c r="D41" i="13"/>
  <c r="E36" i="11"/>
  <c r="E36" i="13"/>
  <c r="B33" i="11"/>
  <c r="M33" i="11" s="1"/>
  <c r="B33" i="13"/>
  <c r="B8" i="11"/>
  <c r="M8" i="11" s="1"/>
  <c r="B8" i="13"/>
  <c r="B22" i="11"/>
  <c r="M22" i="11" s="1"/>
  <c r="B22" i="13"/>
  <c r="E15" i="11"/>
  <c r="E15" i="13"/>
  <c r="E9" i="11"/>
  <c r="E9" i="13"/>
  <c r="B11" i="11"/>
  <c r="M11" i="11" s="1"/>
  <c r="B11" i="13"/>
  <c r="E22" i="11"/>
  <c r="E22" i="13"/>
  <c r="B25" i="11"/>
  <c r="M25" i="11" s="1"/>
  <c r="B25" i="13"/>
  <c r="E7" i="11"/>
  <c r="E7" i="13"/>
  <c r="B21" i="11"/>
  <c r="M21" i="11" s="1"/>
  <c r="B21" i="13"/>
  <c r="B10" i="11"/>
  <c r="M10" i="11" s="1"/>
  <c r="B10" i="13"/>
  <c r="B29" i="11"/>
  <c r="M29" i="11" s="1"/>
  <c r="B29" i="13"/>
  <c r="E16" i="11"/>
  <c r="E16" i="13"/>
  <c r="B7" i="11"/>
  <c r="M7" i="11" s="1"/>
  <c r="B7" i="13"/>
  <c r="E18" i="11"/>
  <c r="E18" i="13"/>
  <c r="B37" i="11"/>
  <c r="M37" i="11" s="1"/>
  <c r="B37" i="13"/>
  <c r="B26" i="11"/>
  <c r="M26" i="11" s="1"/>
  <c r="B26" i="13"/>
  <c r="D6" i="11"/>
  <c r="D6" i="13"/>
  <c r="D9" i="11"/>
  <c r="D9" i="13"/>
  <c r="D8" i="11"/>
  <c r="D8" i="13"/>
  <c r="D18" i="11"/>
  <c r="D18" i="13"/>
  <c r="D36" i="11"/>
  <c r="D36" i="13"/>
  <c r="E28" i="11"/>
  <c r="E28" i="13"/>
  <c r="B17" i="11"/>
  <c r="M17" i="11" s="1"/>
  <c r="B17" i="13"/>
  <c r="B31" i="11"/>
  <c r="M31" i="11" s="1"/>
  <c r="B31" i="13"/>
  <c r="B6" i="11"/>
  <c r="M6" i="11" s="1"/>
  <c r="B6" i="13"/>
  <c r="E26" i="11"/>
  <c r="E26" i="13"/>
  <c r="B13" i="11"/>
  <c r="M13" i="11" s="1"/>
  <c r="B13" i="13"/>
  <c r="B18" i="11"/>
  <c r="M18" i="11" s="1"/>
  <c r="B18" i="13"/>
  <c r="E21" i="11"/>
  <c r="E21" i="13"/>
  <c r="B32" i="11"/>
  <c r="M32" i="11" s="1"/>
  <c r="B32" i="13"/>
  <c r="E2" i="11"/>
  <c r="E2" i="13"/>
  <c r="B28" i="11"/>
  <c r="M28" i="11" s="1"/>
  <c r="B28" i="13"/>
  <c r="E8" i="11"/>
  <c r="E8" i="13"/>
  <c r="B20" i="11"/>
  <c r="M20" i="11" s="1"/>
  <c r="B20" i="13"/>
  <c r="E11" i="11"/>
  <c r="E11" i="13"/>
  <c r="B9" i="11"/>
  <c r="M9" i="11" s="1"/>
  <c r="B9" i="13"/>
  <c r="B14" i="11"/>
  <c r="M14" i="11" s="1"/>
  <c r="B14" i="13"/>
  <c r="E17" i="11"/>
  <c r="E17" i="13"/>
  <c r="B5" i="11"/>
  <c r="M5" i="11" s="1"/>
  <c r="B5" i="13"/>
  <c r="E24" i="11"/>
  <c r="E24" i="13"/>
  <c r="D11" i="11"/>
  <c r="D11" i="13"/>
  <c r="D12" i="11"/>
  <c r="D12" i="13"/>
  <c r="D4" i="11"/>
  <c r="D4" i="13"/>
  <c r="G36" i="11"/>
  <c r="G36" i="13"/>
  <c r="G13" i="11"/>
  <c r="G13" i="13"/>
  <c r="G41" i="11"/>
  <c r="G41" i="13"/>
  <c r="G39" i="11"/>
  <c r="G39" i="13"/>
  <c r="G38" i="11"/>
  <c r="G38" i="13"/>
  <c r="G2" i="11"/>
  <c r="G2" i="13"/>
  <c r="G25" i="11"/>
  <c r="G25" i="13"/>
  <c r="G11" i="11"/>
  <c r="G11" i="13"/>
  <c r="G7" i="11"/>
  <c r="G7" i="13"/>
  <c r="G18" i="11"/>
  <c r="G18" i="13"/>
  <c r="G33" i="11"/>
  <c r="G33" i="13"/>
  <c r="G27" i="11"/>
  <c r="G27" i="13"/>
  <c r="G21" i="11"/>
  <c r="G21" i="13"/>
  <c r="G31" i="11"/>
  <c r="G31" i="13"/>
  <c r="G30" i="11"/>
  <c r="G30" i="13"/>
  <c r="G4" i="11"/>
  <c r="G4" i="13"/>
  <c r="G32" i="11"/>
  <c r="G32" i="13"/>
  <c r="G14" i="11"/>
  <c r="G14" i="13"/>
  <c r="G26" i="11"/>
  <c r="G26" i="13"/>
  <c r="D17" i="11"/>
  <c r="D17" i="13"/>
  <c r="D19" i="11"/>
  <c r="D19" i="13"/>
  <c r="E19" i="11"/>
  <c r="E19" i="13"/>
  <c r="B40" i="11"/>
  <c r="M40" i="11" s="1"/>
  <c r="B40" i="13"/>
  <c r="B15" i="11"/>
  <c r="M15" i="11" s="1"/>
  <c r="B15" i="13"/>
  <c r="E20" i="11"/>
  <c r="E20" i="13"/>
  <c r="E10" i="11"/>
  <c r="E10" i="13"/>
  <c r="B36" i="11"/>
  <c r="M36" i="11" s="1"/>
  <c r="B36" i="13"/>
  <c r="B2" i="11"/>
  <c r="M2" i="11" s="1"/>
  <c r="B2" i="13"/>
  <c r="E5" i="11"/>
  <c r="E5" i="13"/>
  <c r="B23" i="11"/>
  <c r="M23" i="11" s="1"/>
  <c r="B23" i="13"/>
  <c r="E31" i="11"/>
  <c r="E31" i="13"/>
  <c r="B19" i="11"/>
  <c r="M19" i="11" s="1"/>
  <c r="B19" i="13"/>
  <c r="E3" i="11"/>
  <c r="E3" i="13"/>
  <c r="B27" i="11"/>
  <c r="M27" i="11" s="1"/>
  <c r="B27" i="13"/>
  <c r="E6" i="11"/>
  <c r="E6" i="13"/>
  <c r="B16" i="11"/>
  <c r="M16" i="11" s="1"/>
  <c r="B16" i="13"/>
  <c r="E12" i="11"/>
  <c r="E12" i="13"/>
  <c r="E35" i="11"/>
  <c r="E35" i="13"/>
  <c r="B12" i="11"/>
  <c r="M12" i="11" s="1"/>
  <c r="B12" i="13"/>
  <c r="E14" i="11"/>
  <c r="E14" i="13"/>
  <c r="D7" i="11"/>
  <c r="D7" i="13"/>
  <c r="D10" i="11"/>
  <c r="D10" i="13"/>
  <c r="D40" i="11"/>
  <c r="D40" i="13"/>
  <c r="E37" i="11"/>
  <c r="E37" i="13"/>
  <c r="B24" i="11"/>
  <c r="M24" i="11" s="1"/>
  <c r="B24" i="13"/>
  <c r="B38" i="11"/>
  <c r="M38" i="11" s="1"/>
  <c r="B38" i="13"/>
  <c r="E4" i="11"/>
  <c r="E4" i="13"/>
  <c r="E25" i="11"/>
  <c r="E25" i="13"/>
  <c r="B4" i="11"/>
  <c r="M4" i="11" s="1"/>
  <c r="B4" i="13"/>
  <c r="E27" i="11"/>
  <c r="E27" i="13"/>
  <c r="E32" i="11"/>
  <c r="E32" i="13"/>
  <c r="B30" i="11"/>
  <c r="M30" i="11" s="1"/>
  <c r="B30" i="13"/>
  <c r="E33" i="11"/>
  <c r="E33" i="13"/>
  <c r="B3" i="11"/>
  <c r="M3" i="11" s="1"/>
  <c r="B3" i="13"/>
  <c r="E29" i="11"/>
  <c r="E29" i="13"/>
  <c r="B34" i="11"/>
  <c r="M34" i="11" s="1"/>
  <c r="B34" i="13"/>
  <c r="D37" i="11"/>
  <c r="D37" i="13"/>
  <c r="B39" i="11"/>
  <c r="M39" i="11" s="1"/>
  <c r="B39" i="13"/>
  <c r="E23" i="11"/>
  <c r="E23" i="13"/>
  <c r="D38" i="11"/>
  <c r="D38" i="13"/>
  <c r="B35" i="11"/>
  <c r="M35" i="11" s="1"/>
  <c r="B35" i="13"/>
  <c r="E13" i="11"/>
  <c r="E13" i="13"/>
  <c r="D2" i="11"/>
  <c r="D2" i="13"/>
  <c r="D5" i="11"/>
  <c r="D5" i="13"/>
  <c r="G29" i="11"/>
  <c r="G29" i="13"/>
  <c r="G24" i="11"/>
  <c r="G24" i="13"/>
  <c r="G15" i="11"/>
  <c r="G15" i="13"/>
  <c r="G23" i="11"/>
  <c r="G23" i="13"/>
  <c r="G22" i="11"/>
  <c r="G22" i="13"/>
  <c r="G17" i="11"/>
  <c r="G17" i="13"/>
  <c r="G9" i="11"/>
  <c r="G9" i="13"/>
  <c r="G35" i="11"/>
  <c r="G35" i="13"/>
  <c r="G34" i="11"/>
  <c r="G34" i="13"/>
  <c r="G16" i="11"/>
  <c r="G16" i="13"/>
  <c r="G19" i="11"/>
  <c r="G19" i="13"/>
  <c r="G37" i="11"/>
  <c r="G37" i="13"/>
  <c r="G40" i="11"/>
  <c r="G40" i="13"/>
  <c r="G3" i="11"/>
  <c r="G3" i="13"/>
  <c r="G10" i="11"/>
  <c r="G10" i="13"/>
  <c r="G6" i="11"/>
  <c r="G6" i="13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M20" i="13"/>
  <c r="M32" i="13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N54" i="13" l="1"/>
  <c r="N44" i="13"/>
  <c r="N52" i="13"/>
  <c r="N40" i="13"/>
  <c r="N20" i="13"/>
  <c r="N32" i="13"/>
  <c r="T5" i="14"/>
  <c r="J12" i="14"/>
  <c r="J11" i="14"/>
  <c r="M39" i="13"/>
  <c r="N39" i="13" s="1"/>
  <c r="M17" i="13"/>
  <c r="N17" i="13" s="1"/>
  <c r="M19" i="13"/>
  <c r="N19" i="13" s="1"/>
  <c r="M16" i="13"/>
  <c r="N16" i="13" s="1"/>
  <c r="M18" i="13"/>
  <c r="N18" i="13" s="1"/>
  <c r="M15" i="13"/>
  <c r="N15" i="13" s="1"/>
  <c r="M7" i="13"/>
  <c r="N7" i="13" s="1"/>
  <c r="M6" i="13"/>
  <c r="N6" i="13" s="1"/>
  <c r="M3" i="13"/>
  <c r="N3" i="13" s="1"/>
  <c r="M4" i="13"/>
  <c r="N4" i="13" s="1"/>
  <c r="M5" i="13"/>
  <c r="N5" i="13" s="1"/>
  <c r="M38" i="13"/>
  <c r="N38" i="13" s="1"/>
  <c r="M21" i="13"/>
  <c r="N21" i="13" s="1"/>
  <c r="M24" i="13"/>
  <c r="N24" i="13" s="1"/>
  <c r="M22" i="13"/>
  <c r="N22" i="13" s="1"/>
  <c r="M23" i="13"/>
  <c r="N23" i="13" s="1"/>
  <c r="M25" i="13"/>
  <c r="N25" i="13" s="1"/>
  <c r="M10" i="13"/>
  <c r="N10" i="13" s="1"/>
  <c r="M12" i="13"/>
  <c r="N12" i="13" s="1"/>
  <c r="M9" i="13"/>
  <c r="N9" i="13" s="1"/>
  <c r="M11" i="13"/>
  <c r="N11" i="13" s="1"/>
  <c r="M13" i="13"/>
  <c r="N13" i="13" s="1"/>
  <c r="M2" i="13"/>
  <c r="N2" i="13" s="1"/>
  <c r="M14" i="13"/>
  <c r="N14" i="13" s="1"/>
  <c r="M36" i="13"/>
  <c r="N36" i="13" s="1"/>
  <c r="M33" i="13"/>
  <c r="N33" i="13" s="1"/>
  <c r="M35" i="13"/>
  <c r="N35" i="13" s="1"/>
  <c r="M37" i="13"/>
  <c r="N37" i="13" s="1"/>
  <c r="M34" i="13"/>
  <c r="N34" i="13" s="1"/>
  <c r="M30" i="13"/>
  <c r="N30" i="13" s="1"/>
  <c r="M29" i="13"/>
  <c r="N29" i="13" s="1"/>
  <c r="M27" i="13"/>
  <c r="N27" i="13" s="1"/>
  <c r="M28" i="13"/>
  <c r="N28" i="13" s="1"/>
  <c r="M31" i="13"/>
  <c r="N31" i="13" s="1"/>
  <c r="M26" i="13"/>
  <c r="N26" i="13" s="1"/>
  <c r="M8" i="13"/>
  <c r="N8" i="13" s="1"/>
  <c r="H29" i="5"/>
  <c r="H28" i="5"/>
  <c r="H27" i="5"/>
  <c r="H31" i="5"/>
  <c r="H33" i="5"/>
  <c r="H26" i="5"/>
  <c r="H30" i="5"/>
  <c r="H32" i="5"/>
  <c r="H21" i="5"/>
  <c r="H5" i="5"/>
  <c r="K5" i="5" s="1"/>
  <c r="H8" i="5"/>
  <c r="K8" i="5" s="1"/>
  <c r="H4" i="5"/>
  <c r="K4" i="5" s="1"/>
  <c r="H6" i="5"/>
  <c r="K6" i="5" s="1"/>
  <c r="H9" i="5"/>
  <c r="K9" i="5" s="1"/>
  <c r="H7" i="5"/>
  <c r="K7" i="5" s="1"/>
  <c r="H13" i="5"/>
  <c r="K13" i="5" s="1"/>
  <c r="H11" i="5"/>
  <c r="K11" i="5" s="1"/>
  <c r="H2" i="5"/>
  <c r="K2" i="5" s="1"/>
  <c r="H16" i="5"/>
  <c r="K16" i="5" s="1"/>
  <c r="H14" i="5"/>
  <c r="K14" i="5" s="1"/>
  <c r="H10" i="5"/>
  <c r="K10" i="5" s="1"/>
  <c r="H3" i="5"/>
  <c r="K3" i="5" s="1"/>
  <c r="H15" i="5"/>
  <c r="K15" i="5" s="1"/>
  <c r="H17" i="5"/>
  <c r="K17" i="5" s="1"/>
  <c r="H12" i="5"/>
  <c r="K12" i="5" s="1"/>
  <c r="H22" i="5"/>
  <c r="B25" i="15" l="1"/>
  <c r="C25" i="15" s="1"/>
  <c r="K26" i="5"/>
  <c r="B27" i="15"/>
  <c r="C27" i="15" s="1"/>
  <c r="K28" i="5"/>
  <c r="B29" i="15"/>
  <c r="C29" i="15" s="1"/>
  <c r="K30" i="5"/>
  <c r="B26" i="15"/>
  <c r="C26" i="15" s="1"/>
  <c r="K27" i="5"/>
  <c r="B32" i="15"/>
  <c r="C32" i="15" s="1"/>
  <c r="K33" i="5"/>
  <c r="B28" i="15"/>
  <c r="C28" i="15" s="1"/>
  <c r="K29" i="5"/>
  <c r="B31" i="15"/>
  <c r="C31" i="15" s="1"/>
  <c r="K32" i="5"/>
  <c r="B30" i="15"/>
  <c r="C30" i="15" s="1"/>
  <c r="K31" i="5"/>
  <c r="B21" i="15"/>
  <c r="C21" i="15" s="1"/>
  <c r="K22" i="5"/>
  <c r="B20" i="15"/>
  <c r="C20" i="15" s="1"/>
  <c r="K21" i="5"/>
  <c r="J22" i="5"/>
  <c r="B14" i="15"/>
  <c r="C14" i="15" s="1"/>
  <c r="B4" i="15"/>
  <c r="C4" i="15" s="1"/>
  <c r="B7" i="15"/>
  <c r="C7" i="15" s="1"/>
  <c r="B17" i="15"/>
  <c r="C17" i="15" s="1"/>
  <c r="B15" i="15"/>
  <c r="C15" i="15" s="1"/>
  <c r="B8" i="15"/>
  <c r="C8" i="15" s="1"/>
  <c r="B3" i="15"/>
  <c r="C3" i="15" s="1"/>
  <c r="B2" i="15"/>
  <c r="C2" i="15" s="1"/>
  <c r="B9" i="15"/>
  <c r="C9" i="15" s="1"/>
  <c r="B5" i="15"/>
  <c r="C5" i="15" s="1"/>
  <c r="B13" i="15"/>
  <c r="C13" i="15" s="1"/>
  <c r="B16" i="15"/>
  <c r="C16" i="15" s="1"/>
  <c r="J12" i="5"/>
  <c r="B12" i="15"/>
  <c r="C12" i="15" s="1"/>
  <c r="B10" i="15"/>
  <c r="C10" i="15" s="1"/>
  <c r="B11" i="15"/>
  <c r="C11" i="15" s="1"/>
  <c r="B6" i="15"/>
  <c r="C6" i="15" s="1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<sst xmlns="http://schemas.openxmlformats.org/spreadsheetml/2006/main" count="1525" uniqueCount="185">
  <si>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</si>
  <si>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</si>
  <si>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</si>
  <si>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</si>
  <si>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</si>
  <si>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</si>
  <si>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</si>
  <si>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</si>
  <si>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</si>
  <si>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</si>
  <si>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</si>
  <si>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</si>
  <si>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</si>
  <si>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</si>
  <si>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</si>
  <si>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</si>
  <si>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</si>
  <si>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</si>
  <si>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</si>
  <si>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</si>
  <si>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</si>
  <si>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</si>
  <si>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</si>
  <si>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</si>
  <si>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</si>
  <si>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</si>
  <si>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</si>
  <si>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</si>
  <si>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</si>
  <si>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</si>
  <si>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</si>
  <si>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</si>
  <si>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</si>
  <si>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</si>
  <si>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</si>
  <si>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</si>
  <si>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</si>
  <si>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</si>
  <si>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</si>
  <si>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</si>
  <si>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</si>
  <si>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</si>
  <si>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</si>
  <si>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</si>
  <si>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</si>
  <si>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</si>
  <si>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</si>
  <si>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</si>
  <si>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</si>
  <si>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</si>
  <si>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</si>
  <si>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</si>
  <si>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</si>
  <si>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</si>
  <si>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</si>
  <si>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</si>
  <si>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</si>
  <si>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</si>
  <si>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</si>
  <si>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</si>
  <si>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</si>
  <si>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</si>
  <si>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</si>
  <si>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</si>
  <si>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</si>
  <si>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</si>
  <si>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</si>
  <si>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</si>
  <si>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</si>
  <si>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</si>
  <si>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</si>
  <si>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</si>
  <si>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</si>
  <si>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</si>
  <si>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</si>
  <si>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</si>
  <si>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</si>
  <si>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</si>
  <si>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</si>
  <si>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</si>
  <si>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</si>
  <si>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</si>
  <si>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</si>
  <si>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</si>
  <si>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</si>
  <si>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</si>
  <si>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</si>
  <si>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</si>
  <si>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</si>
  <si>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</si>
  <si>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</si>
  <si>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</si>
  <si>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</si>
  <si>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</si>
  <si>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</si>
  <si>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</si>
  <si>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</si>
  <si>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</si>
  <si>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</si>
  <si>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</si>
  <si>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</si>
  <si>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</si>
  <si>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</si>
  <si>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</si>
  <si>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</si>
  <si>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</si>
  <si>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</si>
  <si>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</si>
  <si>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</si>
  <si>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</si>
  <si>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</si>
  <si>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</si>
  <si>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</si>
  <si>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</si>
  <si>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</si>
  <si>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</si>
  <si>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</si>
  <si>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</si>
  <si>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</si>
  <si>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</si>
  <si>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</si>
  <si>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</si>
  <si>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</si>
  <si>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</si>
  <si>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</si>
  <si>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</si>
  <si>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</si>
  <si>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</si>
  <si>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</si>
  <si>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</si>
  <si>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</si>
  <si>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</si>
  <si>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</si>
  <si>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</si>
  <si>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</si>
  <si>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</si>
  <si>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</si>
  <si>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</si>
  <si>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</si>
  <si>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</si>
  <si>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</si>
  <si>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</si>
  <si>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</si>
  <si>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</si>
  <si>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</si>
  <si>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</si>
  <si>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</si>
  <si>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</si>
  <si>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</si>
  <si>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</si>
  <si>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</si>
  <si>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</si>
  <si>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</si>
  <si>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</si>
  <si>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</si>
  <si>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</si>
  <si>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</si>
  <si>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</si>
  <si>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</si>
  <si>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</si>
  <si>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</si>
  <si>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</si>
  <si>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</si>
  <si>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</si>
  <si>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</si>
  <si>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dir_12</t>
  </si>
  <si>
    <t>treatment_1</t>
  </si>
  <si>
    <t>treatment_2</t>
  </si>
  <si>
    <t>dir_3</t>
  </si>
  <si>
    <t>treatments_out</t>
  </si>
  <si>
    <t>plots/histogram_3d</t>
  </si>
  <si>
    <t>command</t>
  </si>
  <si>
    <t>id</t>
  </si>
  <si>
    <t>dir_4</t>
  </si>
  <si>
    <t>dir_5</t>
  </si>
  <si>
    <t>dir_6</t>
  </si>
  <si>
    <t>layouts</t>
  </si>
  <si>
    <t>common_layout_dir</t>
  </si>
  <si>
    <t>dir_7</t>
  </si>
  <si>
    <t>dir_8</t>
  </si>
  <si>
    <t>dir_9</t>
  </si>
  <si>
    <t>dir_10</t>
  </si>
  <si>
    <t>dir_11</t>
  </si>
  <si>
    <t>plots/graphs/individual</t>
  </si>
  <si>
    <t>plots/graphs/combined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</si>
</sst>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1" fillId="0" borderId="1" xfId="0" applyNumberFormat="1" applyFont="1" applyBorder="1"/>
    <xf numFmtId="0" fontId="4" fillId="2" borderId="2" xfId="0" applyFont="1" applyFill="1" applyBorder="1"/>
  </cellXfs>
  <cellStyles count="2">
    <cellStyle name="Normal" xfId="0" builtinId="0"/>
    <cellStyle name="Normal 2" xfId="1" xr:uid="{FFD19645-61C4-4244-A560-0232B787F38C}"/>
  </cellStyles>
  <dxfs count="2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162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01">
  <autoFilter ref="A1:O173" xr:uid="{22A90416-B904-4D3D-A6DB-EFCB9FD1EAED}"/>
  <tableColumns count="15">
    <tableColumn id="15" xr3:uid="{A06DA701-31D6-44A5-8655-82CAD7E3082B}" name="index" dataDxfId="115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00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9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8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7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61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6">
      <calculatedColumnFormula>IF(LEFT(table_1[[#This Row],[dsb_type]], 1) = "2", 50, 130)</calculatedColumnFormula>
    </tableColumn>
    <tableColumn id="14" xr3:uid="{DF3C46EA-690D-4E6A-99CF-BBC2B2F74AFF}" name="command_filter_nhej" dataDxfId="174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95">
  <autoFilter ref="A1:S41" xr:uid="{DE05925F-1FF6-4367-AF1E-BAECCA464E36}"/>
  <tableColumns count="19">
    <tableColumn id="1" xr3:uid="{C373869E-A92E-4B06-B8E5-C5A873420ED4}" name="index" dataDxfId="194"/>
    <tableColumn id="2" xr3:uid="{A28AAC50-FA09-494A-B052-8489F07A5A70}" name="ref" dataDxfId="126">
      <calculatedColumnFormula>OFFSET(table_1[ref], 4 * (table_2_1[[#This Row],[index]] - 1), 0, 1, 1)</calculatedColumnFormula>
    </tableColumn>
    <tableColumn id="18" xr3:uid="{07D57089-9737-4983-8884-C4ACCDCFF6CB}" name="control" dataDxfId="125">
      <calculatedColumnFormula>OFFSET(table_1[control], 4 * (table_2_1[[#This Row],[index]] - 1), 0, 1, 1)</calculatedColumnFormula>
    </tableColumn>
    <tableColumn id="19" xr3:uid="{C6423FEA-272F-48D3-BC6A-909FCA937DA9}" name="dsb_type" dataDxfId="124">
      <calculatedColumnFormula>OFFSET(table_1[dsb_type], 4 * (table_2_1[[#This Row],[index]] - 1), 0, 1, 1)</calculatedColumnFormula>
    </tableColumn>
    <tableColumn id="3" xr3:uid="{B8F61088-5FFA-4860-BF4E-1BFB301A31D9}" name="dsb_pos" dataDxfId="123">
      <calculatedColumnFormula>OFFSET(table_1[dsb_pos], 4 * (table_2_1[[#This Row],[index]] - 1), 0, 1, 1)</calculatedColumnFormula>
    </tableColumn>
    <tableColumn id="4" xr3:uid="{524D5B3D-BB20-420D-B7E9-93A7F77CA728}" name="cell" dataDxfId="122">
      <calculatedColumnFormula>OFFSET(table_1[cell], 4 * (table_2_1[[#This Row],[index]] - 1), 0, 1, 1)</calculatedColumnFormula>
    </tableColumn>
    <tableColumn id="5" xr3:uid="{CC918D20-5D79-4223-9717-2CA0EFFA213F}" name="strand" dataDxfId="121">
      <calculatedColumnFormula>OFFSET(table_1[strand], 4 * (table_2_1[[#This Row],[index]] - 1), 0, 1, 1)</calculatedColumnFormula>
    </tableColumn>
    <tableColumn id="6" xr3:uid="{B2851465-D533-4787-80C4-E844BB2ABB8C}" name="treatment" dataDxfId="120">
      <calculatedColumnFormula>OFFSET(table_1[treatment], 4 * (table_2_1[[#This Row],[index]] - 1), 0, 1, 1)</calculatedColumnFormula>
    </tableColumn>
    <tableColumn id="7" xr3:uid="{849BE448-7739-4815-A2C5-5843F62D83D7}" name="hguide" dataDxfId="119">
      <calculatedColumnFormula>OFFSET(table_1[hguide], 4 * (table_2_1[[#This Row],[index]] - 1), 0, 1, 1)</calculatedColumnFormula>
    </tableColumn>
    <tableColumn id="8" xr3:uid="{343716D9-C3A9-4F90-A58A-42B1B9C79EBF}" name="output_dir" dataDxfId="186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18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17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93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92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91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16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82"/>
    <tableColumn id="2" xr3:uid="{B00239B6-16E0-4472-B8C9-F25D625D21DD}" name="ref" dataDxfId="114">
      <calculatedColumnFormula>OFFSET(table_1[ref], table_2_2[[#This Row],[index]] +  var_2_nodsb_offset - 1, 0, 1, 1)</calculatedColumnFormula>
    </tableColumn>
    <tableColumn id="3" xr3:uid="{47FE94A7-C208-4138-B063-127D4AE215A0}" name="control" dataDxfId="113">
      <calculatedColumnFormula>OFFSET(table_1[control], table_2_2[[#This Row],[index]] +  var_2_nodsb_offset - 1, 0, 1, 1)</calculatedColumnFormula>
    </tableColumn>
    <tableColumn id="4" xr3:uid="{43B4F550-AB35-4206-AAAB-820BBA723DEA}" name="dsb_type" dataDxfId="112">
      <calculatedColumnFormula>OFFSET(table_1[dsb_type], table_2_2[[#This Row],[index]] +  var_2_nodsb_offset - 1, 0, 1, 1)</calculatedColumnFormula>
    </tableColumn>
    <tableColumn id="5" xr3:uid="{7233C674-8249-48C9-814C-599A94DF6097}" name="dsb_pos" dataDxfId="111">
      <calculatedColumnFormula>OFFSET(table_1[dsb_pos], table_2_2[[#This Row],[index]] +  var_2_nodsb_offset - 1, 0, 1, 1)</calculatedColumnFormula>
    </tableColumn>
    <tableColumn id="6" xr3:uid="{8FD419DF-3888-4BC8-ACF7-F31E7AB24754}" name="cell" dataDxfId="110">
      <calculatedColumnFormula>OFFSET(table_1[cell], table_2_2[[#This Row],[index]] +  var_2_nodsb_offset - 1, 0, 1, 1)</calculatedColumnFormula>
    </tableColumn>
    <tableColumn id="7" xr3:uid="{612FF909-1004-49E1-BC8F-F65A8C97EEFC}" name="strand" dataDxfId="109">
      <calculatedColumnFormula>OFFSET(table_1[strand], table_2_2[[#This Row],[index]] +  var_2_nodsb_offset - 1, 0, 1, 1)</calculatedColumnFormula>
    </tableColumn>
    <tableColumn id="8" xr3:uid="{C57AB4D7-F308-46D6-8F19-069619F8CF1B}" name="treatment" dataDxfId="108">
      <calculatedColumnFormula>OFFSET(table_1[treatment], table_2_2[[#This Row],[index]] +  var_2_nodsb_offset - 1, 0, 1, 1)</calculatedColumnFormula>
    </tableColumn>
    <tableColumn id="9" xr3:uid="{27DAC4C9-BDB2-4621-A4F1-0094D063284E}" name="hguide" dataDxfId="107">
      <calculatedColumnFormula>OFFSET(table_1[hguide], table_2_2[[#This Row],[index]] +  var_2_nodsb_offset - 1, 0, 1, 1)</calculatedColumnFormula>
    </tableColumn>
    <tableColumn id="10" xr3:uid="{E0E9E8C1-4E85-4EFB-8220-84140FBAAF8E}" name="output_dir" dataDxfId="106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05">
      <calculatedColumnFormula>OFFSET(table_1[file_out], table_2_2[[#This Row],[index]] +  var_2_nodsb_offset - 1, 0, 1, 1)</calculatedColumnFormula>
    </tableColumn>
    <tableColumn id="12" xr3:uid="{BB84920E-3487-4670-93ED-5671EACD3061}" name="total_reads" dataDxfId="104">
      <calculatedColumnFormula>OFFSET(table_1[total_reads], table_2_2[[#This Row],[index]] +  var_2_nodsb_offset - 1, 0, 1, 1)</calculatedColumnFormula>
    </tableColumn>
    <tableColumn id="13" xr3:uid="{0CE6DAF6-0C4C-4EC5-8FE5-9B3840A02412}" name="command" dataDxfId="173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90">
  <autoFilter ref="A1:N41" xr:uid="{5C7BFDB7-8825-4FA5-A5E3-550303D41F99}"/>
  <tableColumns count="14">
    <tableColumn id="25" xr3:uid="{93D2F09B-24D5-4FE1-BF34-C037E361889F}" name="index" dataDxfId="189"/>
    <tableColumn id="1" xr3:uid="{2F28DC66-449D-4F81-AA63-8F24B25F33D1}" name="dir" dataDxfId="149">
      <calculatedColumnFormula>OFFSET(table_2_1[output_dir], table_3_1[[#This Row],[index]] - 1, 0, 1, 1)</calculatedColumnFormula>
    </tableColumn>
    <tableColumn id="13" xr3:uid="{3DF6F698-1F9A-4B05-A310-657CCFCE9F66}" name="control" dataDxfId="148">
      <calculatedColumnFormula>OFFSET(table_2_1[control], table_3_1[[#This Row],[index]] - 1, 0, 1, 1)</calculatedColumnFormula>
    </tableColumn>
    <tableColumn id="2" xr3:uid="{362C2395-52F7-4A62-B7BA-2DD97ED5E6FB}" name="ref" dataDxfId="147">
      <calculatedColumnFormula>OFFSET(table_2_1[ref], table_3_1[[#This Row],[index]] - 1, 0, 1, 1)</calculatedColumnFormula>
    </tableColumn>
    <tableColumn id="3" xr3:uid="{5F0895D9-2EF2-4524-8BC7-15A33FE68636}" name="dsb_pos" dataDxfId="146">
      <calculatedColumnFormula>OFFSET(table_2_1[dsb_pos], table_3_1[[#This Row],[index]] - 1, 0, 1, 1)</calculatedColumnFormula>
    </tableColumn>
    <tableColumn id="4" xr3:uid="{C6D28829-46E6-4D97-8EA4-0AD12EF6CF10}" name="dsb_type" dataDxfId="145">
      <calculatedColumnFormula>OFFSET(table_2_1[dsb_type], table_3_1[[#This Row],[index]] - 1, 0, 1, 1)</calculatedColumnFormula>
    </tableColumn>
    <tableColumn id="12" xr3:uid="{E8B2E211-C273-4602-86F0-60EA4259B7A4}" name="dsb_type_command" dataDxfId="188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44">
      <calculatedColumnFormula>OFFSET(table_2_1[strand], table_3_1[[#This Row],[index]] - 1, 0, 1, 1)</calculatedColumnFormula>
    </tableColumn>
    <tableColumn id="6" xr3:uid="{3366AC40-6578-4797-B607-19265E7DBF5C}" name="hguide" dataDxfId="143">
      <calculatedColumnFormula>MID(OFFSET(table_2_1[hguide], table_3_1[[#This Row],[index]] - 1, 0, 1, 1), 3, 100)</calculatedColumnFormula>
    </tableColumn>
    <tableColumn id="7" xr3:uid="{554F4E79-98DE-474B-A5C8-D4B536772E95}" name="cell" dataDxfId="142">
      <calculatedColumnFormula>OFFSET(table_2_1[cell], table_3_1[[#This Row],[index]] - 1, 0, 1, 1)</calculatedColumnFormula>
    </tableColumn>
    <tableColumn id="8" xr3:uid="{32FC5061-DD85-4234-9ED8-FEAF6D9E3BC0}" name="treatment" dataDxfId="141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67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72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0">
  <autoFilter ref="A43:N55" xr:uid="{D5160C95-D2BA-47CB-B22B-E91EC7D3F498}"/>
  <tableColumns count="14">
    <tableColumn id="25" xr3:uid="{B2894846-EBB9-47DC-8DE1-7F1DA571A0B9}" name="index" dataDxfId="139"/>
    <tableColumn id="1" xr3:uid="{98269DFC-71F0-4066-B063-59597431C1C3}" name="dir" dataDxfId="135">
      <calculatedColumnFormula>OFFSET(table_2_2[output_dir], table_3_2[[#This Row],[index]] - 1, 0, 1, 1)</calculatedColumnFormula>
    </tableColumn>
    <tableColumn id="13" xr3:uid="{EB55B964-D8E2-4E0C-B7CF-07043E026664}" name="control" dataDxfId="134">
      <calculatedColumnFormula>OFFSET(table_2_2[control], table_3_2[[#This Row],[index]] - 1, 0, 1, 1)</calculatedColumnFormula>
    </tableColumn>
    <tableColumn id="2" xr3:uid="{7A83EC55-03CE-4608-92D6-6F1C53B539FE}" name="ref" dataDxfId="133">
      <calculatedColumnFormula>OFFSET(table_2_2[ref], table_3_2[[#This Row],[index]] - 1, 0, 1, 1)</calculatedColumnFormula>
    </tableColumn>
    <tableColumn id="3" xr3:uid="{13E984FC-9FD2-479F-AB4C-B74DDF5FD234}" name="dsb_pos" dataDxfId="132">
      <calculatedColumnFormula>OFFSET(table_2_2[dsb_pos], table_3_2[[#This Row],[index]] - 1, 0, 1, 1)</calculatedColumnFormula>
    </tableColumn>
    <tableColumn id="4" xr3:uid="{EF0F2447-2FA1-4517-A5CE-D8DDAAC8D3F2}" name="dsb_type" dataDxfId="131">
      <calculatedColumnFormula>OFFSET(table_2_2[dsb_type], table_3_2[[#This Row],[index]] - 1, 0, 1, 1)</calculatedColumnFormula>
    </tableColumn>
    <tableColumn id="12" xr3:uid="{A1849AE1-952B-42B5-99EE-20BD2E4C5A6A}" name="dsb_type_command" dataDxfId="138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0">
      <calculatedColumnFormula>OFFSET(table_2_2[strand], table_3_2[[#This Row],[index]] - 1, 0, 1, 1)</calculatedColumnFormula>
    </tableColumn>
    <tableColumn id="6" xr3:uid="{0ABF747E-328F-4A80-85AA-4AF871C860C1}" name="hguide" dataDxfId="129">
      <calculatedColumnFormula>MID(OFFSET(table_2_2[hguide], table_3_2[[#This Row],[index]] - 1, 0, 1, 1), 3, 100)</calculatedColumnFormula>
    </tableColumn>
    <tableColumn id="7" xr3:uid="{29D6C48B-05B8-42C6-88A9-0939BC454FE0}" name="cell" dataDxfId="128">
      <calculatedColumnFormula>OFFSET(table_2_2[cell], table_3_2[[#This Row],[index]] - 1, 0, 1, 1)</calculatedColumnFormula>
    </tableColumn>
    <tableColumn id="8" xr3:uid="{BD269EBE-94A9-4B57-B984-C7566AC259DE}" name="treatment" dataDxfId="127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7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6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87">
  <autoFilter ref="A1:K17" xr:uid="{3ADBC687-3D92-491E-B36B-6CC1BB3B3380}"/>
  <tableColumns count="11">
    <tableColumn id="1" xr3:uid="{B7EC223D-BA24-48F1-9EE3-DC56DEFDE4C2}" name="index" dataDxfId="185"/>
    <tableColumn id="7" xr3:uid="{D9F1ADDA-18A2-4F81-862D-6B0F786079FF}" name="control" dataDxfId="50">
      <calculatedColumnFormula>OFFSET(table_3_1[control], 3 * QUOTIENT(table_4_1[[#This Row],[index]] - 1, 2), 0, 1, 1)</calculatedColumnFormula>
    </tableColumn>
    <tableColumn id="8" xr3:uid="{0EA5A81F-6EA1-4256-9717-03273165F7BF}" name="treatment_1" dataDxfId="157">
      <calculatedColumnFormula>OFFSET(table_3_1[treatment], 3 * QUOTIENT(table_4_1[[#This Row],[index]] - 1, 2), 0, 1, 1)</calculatedColumnFormula>
    </tableColumn>
    <tableColumn id="2" xr3:uid="{5F6D005A-96D8-4801-93E2-101BAE551BA8}" name="dir_1" dataDxfId="159">
      <calculatedColumnFormula>OFFSET(table_3_1[dir], 3 * QUOTIENT(table_4_1[[#This Row],[index]] - 1, 2), 0, 1, 1)</calculatedColumnFormula>
    </tableColumn>
    <tableColumn id="9" xr3:uid="{C21D1AF7-7ABE-4181-AA2A-42227869A8DD}" name="treatment_2" dataDxfId="150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58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79">
      <calculatedColumnFormula>_xlfn.CONCAT(table_4_1[[#This Row],[treatment_1]], "_", table_4_1[[#This Row],[treatment_2]])</calculatedColumnFormula>
    </tableColumn>
    <tableColumn id="4" xr3:uid="{519A6397-7A3C-4009-B8B9-A71C0B3A591B}" name="dir_out" dataDxfId="178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75">
      <calculatedColumnFormula>subst_type</calculatedColumnFormula>
    </tableColumn>
    <tableColumn id="6" xr3:uid="{BC9117A0-CB6F-4D3C-A0E4-BF8395854D9A}" name="command_main_data_combined" dataDxfId="171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0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84">
  <autoFilter ref="A20:K22" xr:uid="{44E39C67-02E4-4910-8670-BA7FFCEEEAF8}"/>
  <tableColumns count="11">
    <tableColumn id="1" xr3:uid="{7F5A3A15-751D-407C-A035-61B2605E693F}" name="index" dataDxfId="183"/>
    <tableColumn id="7" xr3:uid="{45863AB0-FD32-49FE-B4BF-F8EE865F7604}" name="control" dataDxfId="49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0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9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8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80">
      <calculatedColumnFormula>_xlfn.CONCAT(table_4_2[[#This Row],[treatment_1]], "_", table_4_2[[#This Row],[treatment_2]])</calculatedColumnFormula>
    </tableColumn>
    <tableColumn id="4" xr3:uid="{AE1A14DC-D0C9-4818-B8CC-09A571E73BC2}" name="dir_out" dataDxfId="181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70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2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56">
  <autoFilter ref="A25:K33" xr:uid="{7D35E6FC-E7CD-464B-90E4-DB03DC258109}"/>
  <tableColumns count="11">
    <tableColumn id="1" xr3:uid="{33AF3495-7432-4F03-9832-525A370EADEC}" name="index" dataDxfId="155"/>
    <tableColumn id="7" xr3:uid="{3D66515C-5022-4D48-A834-4320DA4E73F6}" name="control" dataDxfId="100">
      <calculatedColumnFormula>OFFSET(table_3_2[control], 3 * QUOTIENT(table_4_3[[#This Row],[index]] - 1, 2), 0, 1, 1)</calculatedColumnFormula>
    </tableColumn>
    <tableColumn id="8" xr3:uid="{294B17A9-F0F9-42CA-8342-55C00648E3A5}" name="treatment_1" dataDxfId="103">
      <calculatedColumnFormula>OFFSET(table_3_2[treatment], 3 * QUOTIENT(table_4_3[[#This Row],[index]] - 1, 2), 0, 1, 1)</calculatedColumnFormula>
    </tableColumn>
    <tableColumn id="2" xr3:uid="{E13C38CF-C105-4AB5-8602-7D32E688C737}" name="dir_1" dataDxfId="102">
      <calculatedColumnFormula>OFFSET(table_3_2[dir], 3 * QUOTIENT(table_4_3[[#This Row],[index]] - 1, 2), 0, 1, 1)</calculatedColumnFormula>
    </tableColumn>
    <tableColumn id="9" xr3:uid="{15B3CC7F-2A3C-4026-8417-A9DD21E4F004}" name="treatment_2" dataDxfId="48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1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54">
      <calculatedColumnFormula>_xlfn.CONCAT(table_4_3[[#This Row],[treatment_1]], "_", table_4_3[[#This Row],[treatment_2]])</calculatedColumnFormula>
    </tableColumn>
    <tableColumn id="4" xr3:uid="{77F1D6F0-DE95-4E63-9E7E-D3CA3CF85F37}" name="dir_out" dataDxfId="153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52">
      <calculatedColumnFormula>subst_type</calculatedColumnFormula>
    </tableColumn>
    <tableColumn id="6" xr3:uid="{9434BF8B-81C5-43DF-BCB7-FA7146BF2FE8}" name="command_main_data_combined" dataDxfId="151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177">
  <autoFilter ref="A1:M41" xr:uid="{73BF8355-0AB0-4422-8F65-2A32E222946E}"/>
  <tableColumns count="13">
    <tableColumn id="25" xr3:uid="{43F57146-0E56-46F3-A0E3-717A41010F4A}" name="index" dataDxfId="176"/>
    <tableColumn id="1" xr3:uid="{B0B3F6B0-7577-49AC-B865-1E873B4DC53C}" name="dir" dataDxfId="99">
      <calculatedColumnFormula>table_3_1[[#This Row],[dir]]</calculatedColumnFormula>
    </tableColumn>
    <tableColumn id="13" xr3:uid="{D04F356F-9288-416D-ACDA-6BFE128B70D7}" name="control" dataDxfId="98">
      <calculatedColumnFormula>table_3_1[[#This Row],[control]]</calculatedColumnFormula>
    </tableColumn>
    <tableColumn id="2" xr3:uid="{9C168B22-F534-40D4-947C-918239C33FD9}" name="ref" dataDxfId="97">
      <calculatedColumnFormula>table_3_1[[#This Row],[ref]]</calculatedColumnFormula>
    </tableColumn>
    <tableColumn id="3" xr3:uid="{6F64477B-0C66-4251-9156-22307A6D70A0}" name="dsb_pos" dataDxfId="96">
      <calculatedColumnFormula>table_3_1[[#This Row],[dsb_pos]]</calculatedColumnFormula>
    </tableColumn>
    <tableColumn id="4" xr3:uid="{D037F4F2-543F-4D7D-AB36-0B253FD61B0D}" name="dsb_type" dataDxfId="95">
      <calculatedColumnFormula>table_3_1[[#This Row],[dsb_type]]</calculatedColumnFormula>
    </tableColumn>
    <tableColumn id="12" xr3:uid="{407AC5E6-13CB-409A-8E78-64B8CC121882}" name="dsb_type_command" dataDxfId="94">
      <calculatedColumnFormula>table_3_1[[#This Row],[dsb_type_command]]</calculatedColumnFormula>
    </tableColumn>
    <tableColumn id="5" xr3:uid="{1A24C844-2A10-4394-818F-0C25A569B414}" name="strand" dataDxfId="93">
      <calculatedColumnFormula>table_3_1[[#This Row],[strand]]</calculatedColumnFormula>
    </tableColumn>
    <tableColumn id="6" xr3:uid="{4F0A02F9-5555-489E-BA41-E3CBF81D1114}" name="hguide" dataDxfId="92">
      <calculatedColumnFormula>table_3_1[[#This Row],[hguide]]</calculatedColumnFormula>
    </tableColumn>
    <tableColumn id="7" xr3:uid="{FAE741F2-7C1B-41F2-8875-9F7A2EF40A54}" name="cell" dataDxfId="91">
      <calculatedColumnFormula>table_3_1[[#This Row],[cell]]</calculatedColumnFormula>
    </tableColumn>
    <tableColumn id="8" xr3:uid="{FE3ED128-2534-43D1-9244-11AB1FB57650}" name="treatment" dataDxfId="90">
      <calculatedColumnFormula>table_3_1[[#This Row],[treatment]]</calculatedColumnFormula>
    </tableColumn>
    <tableColumn id="9" xr3:uid="{65ACBC9C-0EC8-4074-B310-05F4B70BFAD5}" name="subst_type" dataDxfId="169">
      <calculatedColumnFormula>"with"</calculatedColumnFormula>
    </tableColumn>
    <tableColumn id="10" xr3:uid="{F80F6FB9-4F35-4819-8285-D77131C6EFCE}" name="command" dataDxfId="78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9">
      <calculatedColumnFormula>table_3_2[[#This Row],[dir]]</calculatedColumnFormula>
    </tableColumn>
    <tableColumn id="3" xr3:uid="{483E3D73-4059-4B65-84EC-5DC4E7008F35}" name="control" dataDxfId="88">
      <calculatedColumnFormula>table_3_2[[#This Row],[control]]</calculatedColumnFormula>
    </tableColumn>
    <tableColumn id="4" xr3:uid="{5859A8DB-4C52-4451-BBB6-C6BEBF497540}" name="ref" dataDxfId="87">
      <calculatedColumnFormula>table_3_2[[#This Row],[ref]]</calculatedColumnFormula>
    </tableColumn>
    <tableColumn id="5" xr3:uid="{06FC4099-C18C-436C-B1E6-9739B71C7F22}" name="dsb_pos" dataDxfId="86">
      <calculatedColumnFormula>table_3_2[[#This Row],[dsb_pos]]</calculatedColumnFormula>
    </tableColumn>
    <tableColumn id="6" xr3:uid="{8F043A8E-C5E7-4596-AE13-3E495C6DB33E}" name="dsb_type" dataDxfId="85">
      <calculatedColumnFormula>table_3_2[[#This Row],[dsb_type]]</calculatedColumnFormula>
    </tableColumn>
    <tableColumn id="7" xr3:uid="{E2DB136E-6FA9-4095-8B91-F094974333AF}" name="dsb_type_command" dataDxfId="84">
      <calculatedColumnFormula>table_3_2[[#This Row],[dsb_type_command]]</calculatedColumnFormula>
    </tableColumn>
    <tableColumn id="8" xr3:uid="{55CDC54E-3E43-4365-B1C9-5359F747A157}" name="strand" dataDxfId="83">
      <calculatedColumnFormula>table_3_2[[#This Row],[strand]]</calculatedColumnFormula>
    </tableColumn>
    <tableColumn id="9" xr3:uid="{056BD8A0-CC40-4C61-9F22-EE7382045F66}" name="hguide" dataDxfId="82">
      <calculatedColumnFormula>table_3_2[[#This Row],[hguide]]</calculatedColumnFormula>
    </tableColumn>
    <tableColumn id="10" xr3:uid="{489E156D-888A-4DDC-BB23-A4721D588249}" name="cell" dataDxfId="81">
      <calculatedColumnFormula>table_3_2[[#This Row],[cell]]</calculatedColumnFormula>
    </tableColumn>
    <tableColumn id="11" xr3:uid="{0F1B5F9E-B10D-4258-9052-90BCDC89F0B0}" name="treatment" dataDxfId="80">
      <calculatedColumnFormula>table_3_2[[#This Row],[treatment]]</calculatedColumnFormula>
    </tableColumn>
    <tableColumn id="12" xr3:uid="{A2723EF6-80E8-4D8D-A6DC-7556C1996222}" name="subst_type" dataDxfId="168">
      <calculatedColumnFormula>"with"</calculatedColumnFormula>
    </tableColumn>
    <tableColumn id="13" xr3:uid="{02531CCA-6CDE-42BA-80E3-31C0F97A3546}" name="command" dataDxfId="79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9D37F2-5006-44FB-A873-CCC98F8BA522}" name="table_6_1" displayName="table_6_1" ref="A1:T7" totalsRowShown="0" headerRowDxfId="47">
  <autoFilter ref="A1:T7" xr:uid="{E39D37F2-5006-44FB-A873-CCC98F8BA522}"/>
  <tableColumns count="20">
    <tableColumn id="25" xr3:uid="{CD5CCC3B-8B5B-4C20-98D1-63A7E1FB075B}" name="index" dataDxfId="46"/>
    <tableColumn id="18" xr3:uid="{A6E432BE-5846-48EE-948A-BE81A4E2B6F5}" name="dir_1" dataDxfId="17">
      <calculatedColumnFormula array="1">_xlfn.CONCAT(libraries_4, "/", OFFSET(table_3_1[[dir]:[dir]], 6 * (table_6_1[[#This Row],[index]:[index]] - 1) + COLUMN(table_6_1[dir_1]) - COLUMN(table_6_1[[dir_1]:[dir_1]]), 0, 1, 1))</calculatedColumnFormula>
    </tableColumn>
    <tableColumn id="17" xr3:uid="{A826EC7B-673B-4DCB-8792-35762AD6C5ED}" name="dir_2" dataDxfId="45">
      <calculatedColumnFormula array="1">_xlfn.CONCAT(libraries_4, "/", OFFSET(table_3_1[[dir]:[dir]], 6 * (table_6_1[[#This Row],[index]:[index]] - 1) + COLUMN(table_6_1[dir_2]) - COLUMN(table_6_1[[dir_1]:[dir_1]]), 0, 1, 1))</calculatedColumnFormula>
    </tableColumn>
    <tableColumn id="16" xr3:uid="{F6910118-048E-4746-9072-727F3B1847FE}" name="dir_3" dataDxfId="44">
      <calculatedColumnFormula array="1">_xlfn.CONCAT(libraries_4, "/", OFFSET(table_3_1[[dir]:[dir]], 6 * (table_6_1[[#This Row],[index]:[index]] - 1) + COLUMN(table_6_1[dir_3]) - COLUMN(table_6_1[[dir_1]:[dir_1]]), 0, 1, 1))</calculatedColumnFormula>
    </tableColumn>
    <tableColumn id="15" xr3:uid="{0BBECB52-3A0A-4374-9C43-DA21C4CA365C}" name="dir_4" dataDxfId="43">
      <calculatedColumnFormula array="1">_xlfn.CONCAT(libraries_4, "/", OFFSET(table_3_1[[dir]:[dir]], 6 * (table_6_1[[#This Row],[index]:[index]] - 1) + COLUMN(table_6_1[dir_4]) - COLUMN(table_6_1[[dir_1]:[dir_1]]), 0, 1, 1))</calculatedColumnFormula>
    </tableColumn>
    <tableColumn id="14" xr3:uid="{6E2A95BE-29B1-4454-9E5B-BED35BBC5239}" name="dir_5" dataDxfId="42">
      <calculatedColumnFormula array="1">_xlfn.CONCAT(libraries_4, "/", OFFSET(table_3_1[[dir]:[dir]], 6 * (table_6_1[[#This Row],[index]:[index]] - 1) + COLUMN(table_6_1[dir_5]) - COLUMN(table_6_1[[dir_1]:[dir_1]]), 0, 1, 1))</calculatedColumnFormula>
    </tableColumn>
    <tableColumn id="1" xr3:uid="{4BDBAB17-9D30-4F82-92E5-FBABD10C580E}" name="dir_6" dataDxfId="41">
      <calculatedColumnFormula array="1">_xlfn.CONCAT(libraries_4, "/", OFFSET(table_3_1[[dir]:[dir]], 6 * (table_6_1[[#This Row],[index]:[index]] - 1) + COLUMN(table_6_1[dir_6]) - COLUMN(table_6_1[[dir_1]:[dir_1]]), 0, 1, 1))</calculatedColumnFormula>
    </tableColumn>
    <tableColumn id="21" xr3:uid="{8377C5E1-81CB-41A4-9754-5BDCCCB5D946}" name="dir_7" dataDxfId="15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calculatedColumnFormula>
    </tableColumn>
    <tableColumn id="23" xr3:uid="{0BBDCF08-0538-454A-A8A3-33839702EB7D}" name="dir_8" dataDxfId="22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calculatedColumnFormula>
    </tableColumn>
    <tableColumn id="24" xr3:uid="{362AFBD7-D8FE-484B-A796-99C68A4873AF}" name="dir_9" dataDxfId="21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calculatedColumnFormula>
    </tableColumn>
    <tableColumn id="26" xr3:uid="{F8401415-A0F2-4302-B6F1-2F4769D22B7D}" name="dir_10" dataDxfId="20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calculatedColumnFormula>
    </tableColumn>
    <tableColumn id="27" xr3:uid="{EB5FA985-8547-4A83-8A97-6BDBC99AFC75}" name="dir_11" dataDxfId="19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calculatedColumnFormula>
    </tableColumn>
    <tableColumn id="28" xr3:uid="{531860AE-4501-4DFE-ABC6-8AEC03CA2891}" name="dir_12" dataDxfId="18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calculatedColumnFormula>
    </tableColumn>
    <tableColumn id="13" xr3:uid="{991CDA96-8100-4EC0-BA2D-509D87E3B77E}" name="control" dataDxfId="28">
      <calculatedColumnFormula>OFFSET(table_3_1[control], 6 * (table_6_1[[#This Row],[index]] - 1), 0, 1, 1)</calculatedColumnFormula>
    </tableColumn>
    <tableColumn id="4" xr3:uid="{AB636280-F214-4141-A265-B2AC639CF4A7}" name="dsb_type" dataDxfId="27">
      <calculatedColumnFormula>OFFSET(table_3_1[dsb_type], 6 * (table_6_1[[#This Row],[index]] - 1), 0, 1, 1)</calculatedColumnFormula>
    </tableColumn>
    <tableColumn id="5" xr3:uid="{56C39C59-71CD-4F29-9AA2-7C1BE588DDCF}" name="strand" dataDxfId="26">
      <calculatedColumnFormula>OFFSET(table_3_1[strand], 6 * (table_6_1[[#This Row],[index]] - 1), 0, 1, 1)</calculatedColumnFormula>
    </tableColumn>
    <tableColumn id="6" xr3:uid="{77B8B06C-E91A-4366-BAAD-4D98914358E6}" name="hguide" dataDxfId="25">
      <calculatedColumnFormula>OFFSET(table_3_1[hguide], 6 * (table_6_1[[#This Row],[index]] - 1), 0, 1, 1)</calculatedColumnFormula>
    </tableColumn>
    <tableColumn id="9" xr3:uid="{64A9E7E6-7F9F-4F61-9A23-E4157ABDCFAC}" name="subst_type" dataDxfId="24">
      <calculatedColumnFormula>subst_type</calculatedColumnFormula>
    </tableColumn>
    <tableColumn id="19" xr3:uid="{B53E652A-5D37-4D63-8F38-4B8DBDB37226}" name="dir_out" dataDxfId="23">
      <calculatedColumnFormula>_xlfn.CONCAT(table_6_1[[#This Row],[dsb_type]], "_", table_6_1[[#This Row],[strand]], IF(table_6_1[[#This Row],[control]]&lt;&gt;"none", _xlfn.CONCAT("_", table_6_1[[#This Row],[control]]), ""))</calculatedColumnFormula>
    </tableColumn>
    <tableColumn id="10" xr3:uid="{9C3C4C97-49A2-40B9-BCC3-5739C07213CD}" name="command" dataDxfId="16">
      <calculatedColumnFormula>_xlfn.CONCAT("python 2_graph_processing/make_common_layout.py ", "-i ", _xlfn.TEXTJOIN(" ", TRUE, table_6_1[[#This Row],[dir_1]:[dir_12]]), " -o ", layouts, "/", table_6_1[[#This Row],[dir_out]], " --subst_type ", table_6_1[[#This Row],[subst_type]])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FFA4758-C47A-4F1C-9890-69E7F39BE130}" name="table_6_2" displayName="table_6_2" ref="A10:J12" totalsRowShown="0" headerRowDxfId="37" headerRowBorderDxfId="39" tableBorderDxfId="40">
  <autoFilter ref="A10:J12" xr:uid="{5FFA4758-C47A-4F1C-9890-69E7F39BE130}"/>
  <tableColumns count="10">
    <tableColumn id="1" xr3:uid="{40A0667B-C93C-4531-B41F-A65EDE89F51E}" name="index"/>
    <tableColumn id="2" xr3:uid="{A54C9A1D-E384-4C87-B6DD-98A7ADBAD240}" name="dir_1" dataDxfId="36">
      <calculatedColumnFormula array="1">_xlfn.CONCAT(libraries_4, "/", OFFSET(table_3_1[[dir]:[dir]], var_6_anti_offset - 1 + COLUMN() - 2 + 2 * (table_6_2[[#This Row],[index]:[index]] - 1), 0, 1, 1))</calculatedColumnFormula>
    </tableColumn>
    <tableColumn id="3" xr3:uid="{7CACC7DC-6834-41E4-A17F-74F62473FF4D}" name="dir_2" dataDxfId="38">
      <calculatedColumnFormula array="1">_xlfn.CONCAT(libraries_4, "/", OFFSET(table_3_1[[dir]:[dir]], var_6_anti_offset - 1 + COLUMN() - 2 + 2 * (table_6_2[[#This Row],[index]:[index]] - 1), 0, 1, 1))</calculatedColumnFormula>
    </tableColumn>
    <tableColumn id="4" xr3:uid="{BEB4CA3E-14C3-4D70-BAFF-DBFFE398E04E}" name="control" dataDxfId="31">
      <calculatedColumnFormula>OFFSET(table_3_1[control], var_6_anti_offset - 1 + 2 * (table_6_2[[#This Row],[index]] - 1), 0, 1, 1)</calculatedColumnFormula>
    </tableColumn>
    <tableColumn id="5" xr3:uid="{08F18E8F-5127-4F55-95E0-05877340A45E}" name="dsb_type" dataDxfId="32">
      <calculatedColumnFormula>OFFSET(table_3_1[dsb_type], var_6_anti_offset - 1 + 2 * (table_6_2[[#This Row],[index]] - 1), 0, 1, 1)</calculatedColumnFormula>
    </tableColumn>
    <tableColumn id="6" xr3:uid="{B0010190-2798-4D5F-A1DA-8D1F1A867502}" name="strand" dataDxfId="33">
      <calculatedColumnFormula array="1">OFFSET(table_3_1[strand], var_6_anti_offset - 1 + 2 * (table_6_2[[#This Row],[index]:[index]] - 1), 0, 1, 1)</calculatedColumnFormula>
    </tableColumn>
    <tableColumn id="7" xr3:uid="{689C42CC-8508-4116-808A-19A0641C3F05}" name="hguide" dataDxfId="30">
      <calculatedColumnFormula>OFFSET(table_3_1[hguide], var_6_anti_offset - 1 + 2 * (table_6_2[[#This Row],[index]] - 1), 0, 1, 1)</calculatedColumnFormula>
    </tableColumn>
    <tableColumn id="8" xr3:uid="{48005280-1CD9-4496-941A-723AEDDD9036}" name="subst_type">
      <calculatedColumnFormula>subst_type</calculatedColumnFormula>
    </tableColumn>
    <tableColumn id="9" xr3:uid="{5F8C6AF1-A602-4306-A909-592B4268C611}" name="dir_out" dataDxfId="35">
      <calculatedColumnFormula>_xlfn.CONCAT(table_6_2[[#This Row],[dsb_type]], "_", table_6_2[[#This Row],[strand]], IF(table_6_2[[#This Row],[control]]&lt;&gt;"none", _xlfn.CONCAT("_", table_6_2[[#This Row],[control]]), ""))</calculatedColumnFormula>
    </tableColumn>
    <tableColumn id="10" xr3:uid="{3AEE0650-E928-4CB1-8CCF-22F967A16636}" name="command" dataDxfId="34">
      <calculatedColumnFormula>_xlfn.CONCAT("python 2_graph_processing/make_common_layout.py ", "-i ", _xlfn.TEXTJOIN(" ", TRUE, table_6_2[[#This Row],[dir_1]:[dir_2]]), " -o ", layouts, "/", table_6_2[[#This Row],[dir_out]], " --subst_type ", table_6_2[[#This Row],[subst_type]])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1:N41" totalsRowShown="0" headerRowDxfId="166">
  <autoFilter ref="A1:N41" xr:uid="{73BF8355-0AB0-4422-8F65-2A32E222946E}"/>
  <tableColumns count="14">
    <tableColumn id="25" xr3:uid="{C323C376-24D3-4404-9E0F-6E9361862271}" name="index" dataDxfId="165"/>
    <tableColumn id="1" xr3:uid="{AC070029-7A36-442E-A851-71CD7EB80F28}" name="dir" dataDxfId="77">
      <calculatedColumnFormula>table_3_1[[#This Row],[dir]]</calculatedColumnFormula>
    </tableColumn>
    <tableColumn id="13" xr3:uid="{6A4B6748-6DA2-44B2-95C1-9C2BF9C21AC6}" name="control" dataDxfId="76">
      <calculatedColumnFormula>table_3_1[[#This Row],[control]]</calculatedColumnFormula>
    </tableColumn>
    <tableColumn id="2" xr3:uid="{46183BCF-754C-4289-9E28-8DB2FB5F3E2E}" name="ref" dataDxfId="75">
      <calculatedColumnFormula>table_3_1[[#This Row],[ref]]</calculatedColumnFormula>
    </tableColumn>
    <tableColumn id="3" xr3:uid="{01CE35D5-BD5A-4DBE-911A-523BA86E9558}" name="dsb_pos" dataDxfId="74">
      <calculatedColumnFormula>table_3_1[[#This Row],[dsb_pos]]</calculatedColumnFormula>
    </tableColumn>
    <tableColumn id="4" xr3:uid="{0171B01F-9599-42EC-9AD8-75EE9608FE15}" name="dsb_type" dataDxfId="73">
      <calculatedColumnFormula>table_3_1[[#This Row],[dsb_type]]</calculatedColumnFormula>
    </tableColumn>
    <tableColumn id="12" xr3:uid="{2D9967F2-F905-4DDC-BC13-BE494C96FD78}" name="dsb_type_command" dataDxfId="72">
      <calculatedColumnFormula>table_3_1[[#This Row],[dsb_type_command]]</calculatedColumnFormula>
    </tableColumn>
    <tableColumn id="5" xr3:uid="{B8E237AE-E973-40A0-86E3-7BF5DEC7FC87}" name="strand" dataDxfId="71">
      <calculatedColumnFormula>table_3_1[[#This Row],[strand]]</calculatedColumnFormula>
    </tableColumn>
    <tableColumn id="6" xr3:uid="{647E20CB-AEBC-4627-AE45-391FD9784E21}" name="hguide" dataDxfId="70">
      <calculatedColumnFormula>table_3_1[[#This Row],[hguide]]</calculatedColumnFormula>
    </tableColumn>
    <tableColumn id="7" xr3:uid="{EAED7BDD-3E55-428C-8CC0-D27D2F2EF394}" name="cell" dataDxfId="69">
      <calculatedColumnFormula>table_3_1[[#This Row],[cell]]</calculatedColumnFormula>
    </tableColumn>
    <tableColumn id="8" xr3:uid="{8D720D5E-95C1-4847-85D5-656085769184}" name="treatment" dataDxfId="68">
      <calculatedColumnFormula>table_3_1[[#This Row],[treatment]]</calculatedColumnFormula>
    </tableColumn>
    <tableColumn id="9" xr3:uid="{D6F4320B-CD2D-4288-B9EC-64E8C7BA2DDE}" name="subst_type" dataDxfId="164">
      <calculatedColumnFormula>"with"</calculatedColumnFormula>
    </tableColumn>
    <tableColumn id="14" xr3:uid="{C107BDC5-6E3A-4EAC-9D60-3D3C790CFE24}" name="common_layout_dir" dataDxfId="29">
      <calculatedColumnFormula>IF(table_7_1[[#This Row],[dsb_type]]="2DSBanti", OFFSET(table_6_2[dir_out],QUOTIENT( table_7_1[[#This Row],[index]] - 37, 2), 0, 1, 1), OFFSET(table_6_1[dir_out], QUOTIENT(table_7_1[[#This Row],[index]] - 1, 6), 0, 1, 1))</calculatedColumnFormula>
    </tableColumn>
    <tableColumn id="10" xr3:uid="{927D810C-70D6-4266-8FCE-04D49787D147}" name="command" dataDxfId="13">
      <calculatedColumnFormula>_xlfn.CONCAT("python 2_graph_processing/plot_graph.py ", "-i ", libraries_4, "/", table_7_1[[#This Row],[dir]], " -o ", graphs_individual, " ", " --layout_dir ", layouts, "/", table_7_1[[#This Row],[common_layout_dir]])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_7_2" displayName="table_7_2" ref="A43:N55" totalsRowShown="0">
  <autoFilter ref="A43:N55" xr:uid="{D74A5276-1A50-4DA1-9131-9669404C8622}"/>
  <tableColumns count="14">
    <tableColumn id="1" xr3:uid="{488C5146-A746-4F74-BCC8-806E4DC740CE}" name="index" dataDxfId="160"/>
    <tableColumn id="2" xr3:uid="{C2A88DF4-2444-4C4C-A089-6CF9ADE79BD8}" name="dir" dataDxfId="67">
      <calculatedColumnFormula>table_3_2[[#This Row],[dir]]</calculatedColumnFormula>
    </tableColumn>
    <tableColumn id="3" xr3:uid="{7698ACE3-2351-400D-B00F-5A70184F8A33}" name="control" dataDxfId="66">
      <calculatedColumnFormula>table_3_2[[#This Row],[control]]</calculatedColumnFormula>
    </tableColumn>
    <tableColumn id="4" xr3:uid="{5E82B04C-FF09-492C-8A23-7E43B5990149}" name="ref" dataDxfId="65">
      <calculatedColumnFormula>table_3_2[[#This Row],[ref]]</calculatedColumnFormula>
    </tableColumn>
    <tableColumn id="5" xr3:uid="{F4D36A0E-549B-4F3A-BCA9-75E151448998}" name="dsb_pos" dataDxfId="64">
      <calculatedColumnFormula>table_3_2[[#This Row],[dsb_pos]]</calculatedColumnFormula>
    </tableColumn>
    <tableColumn id="6" xr3:uid="{AEBBBB88-8CE2-409D-AE19-9C23263250A9}" name="dsb_type" dataDxfId="63">
      <calculatedColumnFormula>table_3_2[[#This Row],[dsb_type]]</calculatedColumnFormula>
    </tableColumn>
    <tableColumn id="7" xr3:uid="{3E71E7D2-0FA5-4FD5-BDC3-2955A091A9E6}" name="dsb_type_command" dataDxfId="62">
      <calculatedColumnFormula>table_3_2[[#This Row],[dsb_type_command]]</calculatedColumnFormula>
    </tableColumn>
    <tableColumn id="8" xr3:uid="{EBD35881-E696-4202-9149-75A4EFFFAAD6}" name="strand" dataDxfId="61">
      <calculatedColumnFormula>table_3_2[[#This Row],[strand]]</calculatedColumnFormula>
    </tableColumn>
    <tableColumn id="9" xr3:uid="{123CA279-0CB6-41C1-9CD8-20D375B9B66D}" name="hguide" dataDxfId="60">
      <calculatedColumnFormula>table_3_2[[#This Row],[hguide]]</calculatedColumnFormula>
    </tableColumn>
    <tableColumn id="10" xr3:uid="{3DCE3F3A-187D-411E-93FC-8C6C3EE9CAA2}" name="cell" dataDxfId="59">
      <calculatedColumnFormula>table_3_2[[#This Row],[cell]]</calculatedColumnFormula>
    </tableColumn>
    <tableColumn id="11" xr3:uid="{9E585D29-AB3E-4D04-8C1D-24F78339C9A3}" name="treatment" dataDxfId="58">
      <calculatedColumnFormula>table_3_2[[#This Row],[treatment]]</calculatedColumnFormula>
    </tableColumn>
    <tableColumn id="12" xr3:uid="{928286B8-23FB-4375-B52B-617DD59D6098}" name="subst_type" dataDxfId="163">
      <calculatedColumnFormula>"with"</calculatedColumnFormula>
    </tableColumn>
    <tableColumn id="15" xr3:uid="{E18D2025-56E8-4128-9201-9E0BF8A67AC0}" name="common_layout_dir" dataDxfId="14">
      <calculatedColumnFormula>OFFSET(table_6_1[[dir_out]:[dir_out]], QUOTIENT(table_7_2[[#This Row],[index]] - 1, 6) + 2, 0, 1, 1)</calculatedColumnFormula>
    </tableColumn>
    <tableColumn id="13" xr3:uid="{0917AB98-1545-4642-9BE8-618AAA1E404A}" name="command" dataDxfId="12">
      <calculatedColumnFormula>_xlfn.CONCAT("python 2_graph_processing/plot_graph.py ", "-i ", libraries_4, "/", table_7_2[[#This Row],[dir]], " -o ", graphs_individual, " ", " --layout_dir ", layouts, "/", table_7_2[[#This Row],[common_layout_dir]])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7_3" displayName="table_7_3" ref="A1:C17" totalsRowShown="0" headerRowDxfId="57">
  <autoFilter ref="A1:C17" xr:uid="{B76EEC45-4FC3-44D5-9B2E-9183DF724F60}"/>
  <tableColumns count="3">
    <tableColumn id="1" xr3:uid="{FAFADB73-BF3B-401A-8C48-9FCB5D3C4CB6}" name="index" dataDxfId="56"/>
    <tableColumn id="4" xr3:uid="{8541A14E-3250-4B9C-B315-969FC11BE60A}" name="dir" dataDxfId="51">
      <calculatedColumnFormula>table_4_1[[#This Row],[dir_out]]</calculatedColumnFormula>
    </tableColumn>
    <tableColumn id="6" xr3:uid="{EAD6D5EC-B61E-4A98-B4FD-4932757CFEA3}" name="command" dataDxfId="5">
      <calculatedColumnFormula>_xlfn.CONCAT("python 2_graph_processing/plot_graph.py ", "-i ", libraries_4, "/", table_7_3[[#This Row],[dir]], " -o ", graphs_combined, " --layout_dir ", layouts, "/", OFFSET(table_6_1[[dir_out]:[dir_out]], QUOTIENT(table_7_3[[#This Row],[index]] - 1, 4), 0, 1, 1))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4E853A-A4F1-4022-B857-226C57559A5F}" name="table_7_4" displayName="table_7_4" ref="A19:C21" totalsRowShown="0" headerRowDxfId="55">
  <autoFilter ref="A19:C21" xr:uid="{8B4E853A-A4F1-4022-B857-226C57559A5F}"/>
  <tableColumns count="3">
    <tableColumn id="1" xr3:uid="{1ECF32A2-E353-4754-B4C5-11C46AACF6C0}" name="index" dataDxfId="54"/>
    <tableColumn id="4" xr3:uid="{181C59FC-364D-4421-8E54-98DFF4CA7C05}" name="dir" dataDxfId="7">
      <calculatedColumnFormula>OFFSET(table_4_2[[dir_out]:[dir_out]], table_7_4[[#This Row],[index]] - 1, 0, 1, 1)</calculatedColumnFormula>
    </tableColumn>
    <tableColumn id="6" xr3:uid="{6D8CC942-572B-44F2-BCA6-4D31A25A4067}" name="command" dataDxfId="4">
      <calculatedColumnFormula>_xlfn.CONCAT("python 2_graph_processing/plot_graph.py ", "-i ", libraries_4, "/", table_7_4[[#This Row],[dir]], " -o ", graphs_combined, " --layout_dir ", layouts, "/", OFFSET(table_6_2[[dir_out]:[dir_out]],table_7_4[[#This Row],[index]] - 1, 0, 1, 1))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8F5EC27-BD76-45AE-8D38-F4E705EF79E9}" name="table_7_5" displayName="table_7_5" ref="A24:C32" totalsRowShown="0" headerRowDxfId="53">
  <autoFilter ref="A24:C32" xr:uid="{58F5EC27-BD76-45AE-8D38-F4E705EF79E9}"/>
  <tableColumns count="3">
    <tableColumn id="1" xr3:uid="{AAC1476C-44CE-49FD-8254-50BAEAA6929C}" name="index" dataDxfId="52"/>
    <tableColumn id="4" xr3:uid="{1222E48F-ED5C-48AA-BA39-1443B841BC9F}" name="dir" dataDxfId="6">
      <calculatedColumnFormula>OFFSET(table_4_3[[dir_out]:[dir_out]], table_7_5[[#This Row],[index]] - 1, 0, 1, 1)</calculatedColumnFormula>
    </tableColumn>
    <tableColumn id="6" xr3:uid="{89B7E589-2097-43FC-B96B-19D2EF777E97}" name="command_main_data_combined" dataDxfId="3">
      <calculatedColumnFormula>_xlfn.CONCAT("python 2_graph_processing/plot_graph.py ", "-i ", libraries_4, "/", table_7_5[[#This Row],[dir]], " -o ", graphs_combined, " --layout_dir ", layouts, "/", OFFSET(table_6_1[[dir_out]:[dir_out]], 2 + QUOTIENT(table_7_5[[#This Row],[index]] - 1, 4), 0, 1, 1))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B1" sqref="B1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170</v>
      </c>
    </row>
    <row r="6" spans="1:2" x14ac:dyDescent="0.25">
      <c r="A6" t="s">
        <v>183</v>
      </c>
    </row>
    <row r="7" spans="1:2" x14ac:dyDescent="0.25">
      <c r="A7" t="s">
        <v>184</v>
      </c>
    </row>
    <row r="8" spans="1:2" x14ac:dyDescent="0.25">
      <c r="A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topLeftCell="A109" workbookViewId="0"/>
  </sheetViews>
  <sheetFormatPr defaultRowHeight="15" x14ac:dyDescent="0.25"/>
  <cols>
    <col min="3" max="3" width="16.7109375" customWidth="1"/>
  </cols>
  <sheetData>
    <row r="1" spans="1:4" x14ac:dyDescent="0.25">
      <c r="A1" t="s">
        <v>172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workbookViewId="0">
      <selection activeCell="F11" sqref="F11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58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171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171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>subst_type</f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>subst_type</f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>subst_type</f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>subst_type</f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>subst_type</f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>subst_type</f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>subst_type</f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>subst_type</f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>subst_type</f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>subst_type</f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>subst_type</f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>subst_type</f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>subst_type</f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>subst_type</f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>subst_type</f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>subst_type</f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>subst_type</f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>subst_type</f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>subst_type</f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>subst_type</f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>subst_type</f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>subst_type</f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>subst_type</f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>subst_type</f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>subst_type</f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>subst_type</f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>subst_type</f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>subst_type</f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>subst_type</f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>subst_type</f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>subst_type</f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>subst_type</f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>subst_type</f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>subst_type</f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>subst_type</f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>subst_type</f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>subst_type</f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>subst_type</f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>subst_type</f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>subst_type</f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>subst_type</f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>subst_type</f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>subst_type</f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>subst_type</f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>subst_type</f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>subst_type</f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>subst_type</f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>subst_type</f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>subst_type</f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>subst_type</f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E1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166</v>
      </c>
      <c r="D1" s="1" t="s">
        <v>109</v>
      </c>
      <c r="E1" s="1" t="s">
        <v>167</v>
      </c>
      <c r="F1" s="1" t="s">
        <v>110</v>
      </c>
      <c r="G1" s="1" t="s">
        <v>169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7" t="str">
        <f ca="1">OFFSET(table_3_1[control], 3 * QUOTIENT(table_4_1[[#This Row],[index]] - 1, 2), 0, 1, 1)</f>
        <v>none</v>
      </c>
      <c r="C2" s="7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7" t="str">
        <f ca="1">OFFSET(table_3_1[control], 3 * QUOTIENT(table_4_1[[#This Row],[index]] - 1, 2), 0, 1, 1)</f>
        <v>none</v>
      </c>
      <c r="C3" s="7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>subst_type</f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6" t="str">
        <f ca="1">OFFSET(table_3_1[control], 3 * QUOTIENT(table_4_1[[#This Row],[index]] - 1, 2), 0, 1, 1)</f>
        <v>none</v>
      </c>
      <c r="C4" s="6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>subst_type</f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6" t="str">
        <f ca="1">OFFSET(table_3_1[control], 3 * QUOTIENT(table_4_1[[#This Row],[index]] - 1, 2), 0, 1, 1)</f>
        <v>none</v>
      </c>
      <c r="C5" s="6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>subst_type</f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6" t="str">
        <f ca="1">OFFSET(table_3_1[control], 3 * QUOTIENT(table_4_1[[#This Row],[index]] - 1, 2), 0, 1, 1)</f>
        <v>none</v>
      </c>
      <c r="C6" s="6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>subst_type</f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6" t="str">
        <f ca="1">OFFSET(table_3_1[control], 3 * QUOTIENT(table_4_1[[#This Row],[index]] - 1, 2), 0, 1, 1)</f>
        <v>none</v>
      </c>
      <c r="C7" s="6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>subst_type</f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6" t="str">
        <f ca="1">OFFSET(table_3_1[control], 3 * QUOTIENT(table_4_1[[#This Row],[index]] - 1, 2), 0, 1, 1)</f>
        <v>none</v>
      </c>
      <c r="C8" s="6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>subst_type</f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6" t="str">
        <f ca="1">OFFSET(table_3_1[control], 3 * QUOTIENT(table_4_1[[#This Row],[index]] - 1, 2), 0, 1, 1)</f>
        <v>none</v>
      </c>
      <c r="C9" s="6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>subst_type</f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6" t="str">
        <f ca="1">OFFSET(table_3_1[control], 3 * QUOTIENT(table_4_1[[#This Row],[index]] - 1, 2), 0, 1, 1)</f>
        <v>none</v>
      </c>
      <c r="C10" s="6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>subst_type</f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6" t="str">
        <f ca="1">OFFSET(table_3_1[control], 3 * QUOTIENT(table_4_1[[#This Row],[index]] - 1, 2), 0, 1, 1)</f>
        <v>none</v>
      </c>
      <c r="C11" s="6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>subst_type</f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6" t="str">
        <f ca="1">OFFSET(table_3_1[control], 3 * QUOTIENT(table_4_1[[#This Row],[index]] - 1, 2), 0, 1, 1)</f>
        <v>none</v>
      </c>
      <c r="C12" s="6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>subst_type</f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6" t="str">
        <f ca="1">OFFSET(table_3_1[control], 3 * QUOTIENT(table_4_1[[#This Row],[index]] - 1, 2), 0, 1, 1)</f>
        <v>none</v>
      </c>
      <c r="C13" s="6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>subst_type</f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6" t="str">
        <f ca="1">OFFSET(table_3_1[control], 3 * QUOTIENT(table_4_1[[#This Row],[index]] - 1, 2), 0, 1, 1)</f>
        <v>none</v>
      </c>
      <c r="C14" s="6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>subst_type</f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6" t="str">
        <f ca="1">OFFSET(table_3_1[control], 3 * QUOTIENT(table_4_1[[#This Row],[index]] - 1, 2), 0, 1, 1)</f>
        <v>none</v>
      </c>
      <c r="C15" s="6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>subst_type</f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6" t="str">
        <f ca="1">OFFSET(table_3_1[control], 3 * QUOTIENT(table_4_1[[#This Row],[index]] - 1, 2), 0, 1, 1)</f>
        <v>none</v>
      </c>
      <c r="C16" s="6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>subst_type</f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6" t="str">
        <f ca="1">OFFSET(table_3_1[control], 3 * QUOTIENT(table_4_1[[#This Row],[index]] - 1, 2), 0, 1, 1)</f>
        <v>none</v>
      </c>
      <c r="C17" s="6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>subst_type</f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166</v>
      </c>
      <c r="D20" s="1" t="s">
        <v>109</v>
      </c>
      <c r="E20" s="1" t="s">
        <v>167</v>
      </c>
      <c r="F20" s="1" t="s">
        <v>110</v>
      </c>
      <c r="G20" s="1" t="s">
        <v>169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6" t="str">
        <f ca="1">OFFSET(table_3_1[control], var_4_anti_offset + 2 * (table_4_2[[#This Row],[index]] - 1), 0, 1, 1)</f>
        <v>none</v>
      </c>
      <c r="C21" s="6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6" t="str">
        <f ca="1">OFFSET(table_3_1[control], var_4_anti_offset + 2 * (table_4_2[[#This Row],[index]] - 1), 0, 1, 1)</f>
        <v>none</v>
      </c>
      <c r="C22" s="6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6"/>
      <c r="C23" s="6"/>
      <c r="K23" s="2"/>
    </row>
    <row r="25" spans="1:11" x14ac:dyDescent="0.25">
      <c r="A25" s="1" t="s">
        <v>112</v>
      </c>
      <c r="B25" s="1" t="s">
        <v>134</v>
      </c>
      <c r="C25" s="1" t="s">
        <v>166</v>
      </c>
      <c r="D25" s="1" t="s">
        <v>109</v>
      </c>
      <c r="E25" s="1" t="s">
        <v>167</v>
      </c>
      <c r="F25" s="1" t="s">
        <v>110</v>
      </c>
      <c r="G25" s="1" t="s">
        <v>169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7" t="str">
        <f ca="1">OFFSET(table_3_2[control], 3 * QUOTIENT(table_4_3[[#This Row],[index]] - 1, 2), 0, 1, 1)</f>
        <v>nodsb</v>
      </c>
      <c r="C26" s="7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7" t="str">
        <f ca="1">OFFSET(table_3_2[control], 3 * QUOTIENT(table_4_3[[#This Row],[index]] - 1, 2), 0, 1, 1)</f>
        <v>nodsb</v>
      </c>
      <c r="C27" s="7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>subst_type</f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6" t="str">
        <f ca="1">OFFSET(table_3_2[control], 3 * QUOTIENT(table_4_3[[#This Row],[index]] - 1, 2), 0, 1, 1)</f>
        <v>nodsb</v>
      </c>
      <c r="C28" s="6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>subst_type</f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6" t="str">
        <f ca="1">OFFSET(table_3_2[control], 3 * QUOTIENT(table_4_3[[#This Row],[index]] - 1, 2), 0, 1, 1)</f>
        <v>nodsb</v>
      </c>
      <c r="C29" s="6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>subst_type</f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6" t="str">
        <f ca="1">OFFSET(table_3_2[control], 3 * QUOTIENT(table_4_3[[#This Row],[index]] - 1, 2), 0, 1, 1)</f>
        <v>nodsb</v>
      </c>
      <c r="C30" s="6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>subst_type</f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6" t="str">
        <f ca="1">OFFSET(table_3_2[control], 3 * QUOTIENT(table_4_3[[#This Row],[index]] - 1, 2), 0, 1, 1)</f>
        <v>nodsb</v>
      </c>
      <c r="C31" s="6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>subst_type</f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6" t="str">
        <f ca="1">OFFSET(table_3_2[control], 3 * QUOTIENT(table_4_3[[#This Row],[index]] - 1, 2), 0, 1, 1)</f>
        <v>nodsb</v>
      </c>
      <c r="C32" s="6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>subst_type</f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6" t="str">
        <f ca="1">OFFSET(table_3_2[control], 3 * QUOTIENT(table_4_3[[#This Row],[index]] - 1, 2), 0, 1, 1)</f>
        <v>nodsb</v>
      </c>
      <c r="C33" s="6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>subst_type</f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topLeftCell="C19" workbookViewId="0">
      <selection activeCell="B44" sqref="B44:L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171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171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 t="shared" ref="L44" si="1"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4:L55" si="2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2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2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2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2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2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2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2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2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2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2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T19"/>
  <sheetViews>
    <sheetView topLeftCell="E1" workbookViewId="0">
      <selection activeCell="T2" sqref="T2:T7"/>
    </sheetView>
  </sheetViews>
  <sheetFormatPr defaultRowHeight="15" x14ac:dyDescent="0.25"/>
  <cols>
    <col min="1" max="1" width="8.28515625" bestFit="1" customWidth="1"/>
    <col min="2" max="2" width="3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12.85546875" customWidth="1"/>
    <col min="9" max="9" width="11.42578125" bestFit="1" customWidth="1"/>
    <col min="10" max="10" width="11.85546875" customWidth="1"/>
    <col min="13" max="13" width="12.5703125" customWidth="1"/>
  </cols>
  <sheetData>
    <row r="1" spans="1:20" x14ac:dyDescent="0.25">
      <c r="A1" s="1" t="s">
        <v>112</v>
      </c>
      <c r="B1" s="1" t="s">
        <v>109</v>
      </c>
      <c r="C1" s="1" t="s">
        <v>110</v>
      </c>
      <c r="D1" s="1" t="s">
        <v>168</v>
      </c>
      <c r="E1" s="1" t="s">
        <v>173</v>
      </c>
      <c r="F1" s="1" t="s">
        <v>174</v>
      </c>
      <c r="G1" s="1" t="s">
        <v>175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165</v>
      </c>
      <c r="N1" s="1" t="s">
        <v>134</v>
      </c>
      <c r="O1" s="1" t="s">
        <v>102</v>
      </c>
      <c r="P1" s="1" t="s">
        <v>82</v>
      </c>
      <c r="Q1" s="1" t="s">
        <v>103</v>
      </c>
      <c r="R1" s="1" t="s">
        <v>105</v>
      </c>
      <c r="S1" s="1" t="s">
        <v>111</v>
      </c>
      <c r="T1" s="1" t="s">
        <v>171</v>
      </c>
    </row>
    <row r="2" spans="1:20" x14ac:dyDescent="0.25">
      <c r="A2" s="3">
        <v>1</v>
      </c>
      <c r="B2" s="7" t="str" cm="1">
        <f t="array" aca="1" ref="B2" ca="1">_xlfn.CONCAT(libraries_4, "/", OFFSET(table_3_1[[dir]:[dir]], 6 * (table_6_1[[#This Row],[index]:[index]] - 1) + COLUMN(table_6_1[dir_1]) - COLUMN(table_6_1[[dir_1]:[dir_1]]), 0, 1, 1))</f>
        <v>libraries_4/WT_sgAB_R1_sense</v>
      </c>
      <c r="C2" s="7" t="str" cm="1">
        <f t="array" aca="1" ref="C2" ca="1">_xlfn.CONCAT(libraries_4, "/", OFFSET(table_3_1[[dir]:[dir]], 6 * (table_6_1[[#This Row],[index]:[index]] - 1) + COLUMN(table_6_1[dir_2]) - COLUMN(table_6_1[[dir_1]:[dir_1]]), 0, 1, 1))</f>
        <v>libraries_4/WT_sgAB_R1_branch</v>
      </c>
      <c r="D2" s="7" t="str" cm="1">
        <f t="array" aca="1" ref="D2" ca="1">_xlfn.CONCAT(libraries_4, "/", OFFSET(table_3_1[[dir]:[dir]], 6 * (table_6_1[[#This Row],[index]:[index]] - 1) + COLUMN(table_6_1[dir_3]) - COLUMN(table_6_1[[dir_1]:[dir_1]]), 0, 1, 1))</f>
        <v>libraries_4/WT_sgAB_R1_cmv</v>
      </c>
      <c r="E2" s="7" t="str" cm="1">
        <f t="array" aca="1" ref="E2" ca="1">_xlfn.CONCAT(libraries_4, "/", OFFSET(table_3_1[[dir]:[dir]], 6 * (table_6_1[[#This Row],[index]:[index]] - 1) + COLUMN(table_6_1[dir_4]) - COLUMN(table_6_1[[dir_1]:[dir_1]]), 0, 1, 1))</f>
        <v>libraries_4/KO_sgAB_R1_sense</v>
      </c>
      <c r="F2" s="7" t="str" cm="1">
        <f t="array" aca="1" ref="F2" ca="1">_xlfn.CONCAT(libraries_4, "/", OFFSET(table_3_1[[dir]:[dir]], 6 * (table_6_1[[#This Row],[index]:[index]] - 1) + COLUMN(table_6_1[dir_5]) - COLUMN(table_6_1[[dir_1]:[dir_1]]), 0, 1, 1))</f>
        <v>libraries_4/KO_sgAB_R1_branch</v>
      </c>
      <c r="G2" s="7" t="str" cm="1">
        <f t="array" aca="1" ref="G2" ca="1">_xlfn.CONCAT(libraries_4, "/", OFFSET(table_3_1[[dir]:[dir]], 6 * (table_6_1[[#This Row],[index]:[index]] - 1) + COLUMN(table_6_1[dir_6]) - COLUMN(table_6_1[[dir_1]:[dir_1]]), 0, 1, 1))</f>
        <v>libraries_4/KO_sgAB_R1_cmv</v>
      </c>
      <c r="H2" s="7" t="str" cm="1">
        <f t="array" aca="1" ref="H2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2" s="7" t="str" cm="1">
        <f t="array" aca="1" ref="I2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2" s="7" t="str" cm="1">
        <f t="array" aca="1" ref="J2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2" s="7" t="str" cm="1">
        <f t="array" aca="1" ref="K2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2" s="7" t="str" cm="1">
        <f t="array" aca="1" ref="L2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2" s="7" t="str" cm="1">
        <f t="array" aca="1" ref="M2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2" t="str">
        <f ca="1">OFFSET(table_3_1[control], 6 * (table_6_1[[#This Row],[index]] - 1), 0, 1, 1)</f>
        <v>none</v>
      </c>
      <c r="O2" t="str">
        <f ca="1">OFFSET(table_3_1[dsb_type], 6 * (table_6_1[[#This Row],[index]] - 1), 0, 1, 1)</f>
        <v>2DSB</v>
      </c>
      <c r="P2" t="str">
        <f ca="1">OFFSET(table_3_1[strand], 6 * (table_6_1[[#This Row],[index]] - 1), 0, 1, 1)</f>
        <v>R1</v>
      </c>
      <c r="Q2" t="str">
        <f ca="1">OFFSET(table_3_1[hguide], 6 * (table_6_1[[#This Row],[index]] - 1), 0, 1, 1)</f>
        <v>AB</v>
      </c>
      <c r="R2" t="str">
        <f>subst_type</f>
        <v>without</v>
      </c>
      <c r="S2" t="str">
        <f ca="1">_xlfn.CONCAT(table_6_1[[#This Row],[dsb_type]], "_", table_6_1[[#This Row],[strand]], IF(table_6_1[[#This Row],[control]]&lt;&gt;"none", _xlfn.CONCAT("_", table_6_1[[#This Row],[control]]), ""))</f>
        <v>2DSB_R1</v>
      </c>
      <c r="T2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libraries_4/WT_sgAB_R1_sense libraries_4/WT_sgAB_R1_branch libraries_4/WT_sgAB_R1_cmv libraries_4/KO_sgAB_R1_sense libraries_4/KO_sgAB_R1_branch libraries_4/KO_sgAB_R1_cmv -o layouts/2DSB_R1 --subst_type without</v>
      </c>
    </row>
    <row r="3" spans="1:20" x14ac:dyDescent="0.25">
      <c r="A3" s="3">
        <v>2</v>
      </c>
      <c r="B3" s="7" t="str" cm="1">
        <f t="array" aca="1" ref="B3" ca="1">_xlfn.CONCAT(libraries_4, "/", OFFSET(table_3_1[[dir]:[dir]], 6 * (table_6_1[[#This Row],[index]:[index]] - 1) + COLUMN(table_6_1[dir_1]) - COLUMN(table_6_1[[dir_1]:[dir_1]]), 0, 1, 1))</f>
        <v>libraries_4/WT_sgAB_R2_sense</v>
      </c>
      <c r="C3" s="7" t="str" cm="1">
        <f t="array" aca="1" ref="C3" ca="1">_xlfn.CONCAT(libraries_4, "/", OFFSET(table_3_1[[dir]:[dir]], 6 * (table_6_1[[#This Row],[index]:[index]] - 1) + COLUMN(table_6_1[dir_2]) - COLUMN(table_6_1[[dir_1]:[dir_1]]), 0, 1, 1))</f>
        <v>libraries_4/WT_sgAB_R2_branch</v>
      </c>
      <c r="D3" s="7" t="str" cm="1">
        <f t="array" aca="1" ref="D3" ca="1">_xlfn.CONCAT(libraries_4, "/", OFFSET(table_3_1[[dir]:[dir]], 6 * (table_6_1[[#This Row],[index]:[index]] - 1) + COLUMN(table_6_1[dir_3]) - COLUMN(table_6_1[[dir_1]:[dir_1]]), 0, 1, 1))</f>
        <v>libraries_4/WT_sgAB_R2_cmv</v>
      </c>
      <c r="E3" s="7" t="str" cm="1">
        <f t="array" aca="1" ref="E3" ca="1">_xlfn.CONCAT(libraries_4, "/", OFFSET(table_3_1[[dir]:[dir]], 6 * (table_6_1[[#This Row],[index]:[index]] - 1) + COLUMN(table_6_1[dir_4]) - COLUMN(table_6_1[[dir_1]:[dir_1]]), 0, 1, 1))</f>
        <v>libraries_4/KO_sgAB_R2_sense</v>
      </c>
      <c r="F3" s="7" t="str" cm="1">
        <f t="array" aca="1" ref="F3" ca="1">_xlfn.CONCAT(libraries_4, "/", OFFSET(table_3_1[[dir]:[dir]], 6 * (table_6_1[[#This Row],[index]:[index]] - 1) + COLUMN(table_6_1[dir_5]) - COLUMN(table_6_1[[dir_1]:[dir_1]]), 0, 1, 1))</f>
        <v>libraries_4/KO_sgAB_R2_branch</v>
      </c>
      <c r="G3" s="7" t="str" cm="1">
        <f t="array" aca="1" ref="G3" ca="1">_xlfn.CONCAT(libraries_4, "/", OFFSET(table_3_1[[dir]:[dir]], 6 * (table_6_1[[#This Row],[index]:[index]] - 1) + COLUMN(table_6_1[dir_6]) - COLUMN(table_6_1[[dir_1]:[dir_1]]), 0, 1, 1))</f>
        <v>libraries_4/KO_sgAB_R2_cmv</v>
      </c>
      <c r="H3" s="7" t="str" cm="1">
        <f t="array" aca="1" ref="H3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3" s="7" t="str" cm="1">
        <f t="array" aca="1" ref="I3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3" s="7" t="str" cm="1">
        <f t="array" aca="1" ref="J3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3" s="7" t="str" cm="1">
        <f t="array" aca="1" ref="K3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3" s="7" t="str" cm="1">
        <f t="array" aca="1" ref="L3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3" s="7" t="str" cm="1">
        <f t="array" aca="1" ref="M3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3" t="str">
        <f ca="1">OFFSET(table_3_1[control], 6 * (table_6_1[[#This Row],[index]] - 1), 0, 1, 1)</f>
        <v>none</v>
      </c>
      <c r="O3" t="str">
        <f ca="1">OFFSET(table_3_1[dsb_type], 6 * (table_6_1[[#This Row],[index]] - 1), 0, 1, 1)</f>
        <v>2DSB</v>
      </c>
      <c r="P3" t="str">
        <f ca="1">OFFSET(table_3_1[strand], 6 * (table_6_1[[#This Row],[index]] - 1), 0, 1, 1)</f>
        <v>R2</v>
      </c>
      <c r="Q3" t="str">
        <f ca="1">OFFSET(table_3_1[hguide], 6 * (table_6_1[[#This Row],[index]] - 1), 0, 1, 1)</f>
        <v>AB</v>
      </c>
      <c r="R3" t="str">
        <f>subst_type</f>
        <v>without</v>
      </c>
      <c r="S3" t="str">
        <f ca="1">_xlfn.CONCAT(table_6_1[[#This Row],[dsb_type]], "_", table_6_1[[#This Row],[strand]], IF(table_6_1[[#This Row],[control]]&lt;&gt;"none", _xlfn.CONCAT("_", table_6_1[[#This Row],[control]]), ""))</f>
        <v>2DSB_R2</v>
      </c>
      <c r="T3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libraries_4/WT_sgAB_R2_sense libraries_4/WT_sgAB_R2_branch libraries_4/WT_sgAB_R2_cmv libraries_4/KO_sgAB_R2_sense libraries_4/KO_sgAB_R2_branch libraries_4/KO_sgAB_R2_cmv -o layouts/2DSB_R2 --subst_type without</v>
      </c>
    </row>
    <row r="4" spans="1:20" x14ac:dyDescent="0.25">
      <c r="A4" s="3">
        <v>3</v>
      </c>
      <c r="B4" s="7" t="str" cm="1">
        <f t="array" aca="1" ref="B4" ca="1">_xlfn.CONCAT(libraries_4, "/", OFFSET(table_3_1[[dir]:[dir]], 6 * (table_6_1[[#This Row],[index]:[index]] - 1) + COLUMN(table_6_1[dir_1]) - COLUMN(table_6_1[[dir_1]:[dir_1]]), 0, 1, 1))</f>
        <v>libraries_4/WT_sgA_R1_sense</v>
      </c>
      <c r="C4" s="7" t="str" cm="1">
        <f t="array" aca="1" ref="C4" ca="1">_xlfn.CONCAT(libraries_4, "/", OFFSET(table_3_1[[dir]:[dir]], 6 * (table_6_1[[#This Row],[index]:[index]] - 1) + COLUMN(table_6_1[dir_2]) - COLUMN(table_6_1[[dir_1]:[dir_1]]), 0, 1, 1))</f>
        <v>libraries_4/WT_sgA_R1_branch</v>
      </c>
      <c r="D4" s="7" t="str" cm="1">
        <f t="array" aca="1" ref="D4" ca="1">_xlfn.CONCAT(libraries_4, "/", OFFSET(table_3_1[[dir]:[dir]], 6 * (table_6_1[[#This Row],[index]:[index]] - 1) + COLUMN(table_6_1[dir_3]) - COLUMN(table_6_1[[dir_1]:[dir_1]]), 0, 1, 1))</f>
        <v>libraries_4/WT_sgA_R1_cmv</v>
      </c>
      <c r="E4" s="7" t="str" cm="1">
        <f t="array" aca="1" ref="E4" ca="1">_xlfn.CONCAT(libraries_4, "/", OFFSET(table_3_1[[dir]:[dir]], 6 * (table_6_1[[#This Row],[index]:[index]] - 1) + COLUMN(table_6_1[dir_4]) - COLUMN(table_6_1[[dir_1]:[dir_1]]), 0, 1, 1))</f>
        <v>libraries_4/KO_sgA_R1_sense</v>
      </c>
      <c r="F4" s="7" t="str" cm="1">
        <f t="array" aca="1" ref="F4" ca="1">_xlfn.CONCAT(libraries_4, "/", OFFSET(table_3_1[[dir]:[dir]], 6 * (table_6_1[[#This Row],[index]:[index]] - 1) + COLUMN(table_6_1[dir_5]) - COLUMN(table_6_1[[dir_1]:[dir_1]]), 0, 1, 1))</f>
        <v>libraries_4/KO_sgA_R1_branch</v>
      </c>
      <c r="G4" s="7" t="str" cm="1">
        <f t="array" aca="1" ref="G4" ca="1">_xlfn.CONCAT(libraries_4, "/", OFFSET(table_3_1[[dir]:[dir]], 6 * (table_6_1[[#This Row],[index]:[index]] - 1) + COLUMN(table_6_1[dir_6]) - COLUMN(table_6_1[[dir_1]:[dir_1]]), 0, 1, 1))</f>
        <v>libraries_4/KO_sgA_R1_cmv</v>
      </c>
      <c r="H4" s="7" t="str" cm="1">
        <f t="array" aca="1" ref="H4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libraries_4/WT_sgA_R1_sense_nodsb</v>
      </c>
      <c r="I4" s="7" t="str" cm="1">
        <f t="array" aca="1" ref="I4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libraries_4/WT_sgA_R1_branch_nodsb</v>
      </c>
      <c r="J4" s="7" t="str" cm="1">
        <f t="array" aca="1" ref="J4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libraries_4/WT_sgA_R1_cmv_nodsb</v>
      </c>
      <c r="K4" s="7" t="str" cm="1">
        <f t="array" aca="1" ref="K4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libraries_4/KO_sgA_R1_sense_nodsb</v>
      </c>
      <c r="L4" s="7" t="str" cm="1">
        <f t="array" aca="1" ref="L4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libraries_4/KO_sgA_R1_branch_nodsb</v>
      </c>
      <c r="M4" s="7" t="str" cm="1">
        <f t="array" aca="1" ref="M4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libraries_4/KO_sgA_R1_cmv_nodsb</v>
      </c>
      <c r="N4" t="str">
        <f ca="1">OFFSET(table_3_1[control], 6 * (table_6_1[[#This Row],[index]] - 1), 0, 1, 1)</f>
        <v>none</v>
      </c>
      <c r="O4" t="str">
        <f ca="1">OFFSET(table_3_1[dsb_type], 6 * (table_6_1[[#This Row],[index]] - 1), 0, 1, 1)</f>
        <v>1DSB</v>
      </c>
      <c r="P4" t="str">
        <f ca="1">OFFSET(table_3_1[strand], 6 * (table_6_1[[#This Row],[index]] - 1), 0, 1, 1)</f>
        <v>R1</v>
      </c>
      <c r="Q4" t="str">
        <f ca="1">OFFSET(table_3_1[hguide], 6 * (table_6_1[[#This Row],[index]] - 1), 0, 1, 1)</f>
        <v>A</v>
      </c>
      <c r="R4" t="str">
        <f>subst_type</f>
        <v>without</v>
      </c>
      <c r="S4" t="str">
        <f ca="1">_xlfn.CONCAT(table_6_1[[#This Row],[dsb_type]], "_", table_6_1[[#This Row],[strand]], IF(table_6_1[[#This Row],[control]]&lt;&gt;"none", _xlfn.CONCAT("_", table_6_1[[#This Row],[control]]), ""))</f>
        <v>1DSB_R1</v>
      </c>
      <c r="T4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 libraries_4/WT_sgA_R1_branch libraries_4/WT_sgA_R1_cmv libraries_4/KO_sgA_R1_sense libraries_4/KO_sgA_R1_branch libraries_4/KO_sgA_R1_cmv libraries_4/WT_sgA_R1_sense_nodsb libraries_4/WT_sgA_R1_branch_nodsb libraries_4/WT_sgA_R1_cmv_nodsb libraries_4/KO_sgA_R1_sense_nodsb libraries_4/KO_sgA_R1_branch_nodsb libraries_4/KO_sgA_R1_cmv_nodsb -o layouts/1DSB_R1 --subst_type without</v>
      </c>
    </row>
    <row r="5" spans="1:20" x14ac:dyDescent="0.25">
      <c r="A5" s="3">
        <v>4</v>
      </c>
      <c r="B5" s="7" t="str" cm="1">
        <f t="array" aca="1" ref="B5" ca="1">_xlfn.CONCAT(libraries_4, "/", OFFSET(table_3_1[[dir]:[dir]], 6 * (table_6_1[[#This Row],[index]:[index]] - 1) + COLUMN(table_6_1[dir_1]) - COLUMN(table_6_1[[dir_1]:[dir_1]]), 0, 1, 1))</f>
        <v>libraries_4/WT_sgB_R2_sense</v>
      </c>
      <c r="C5" s="7" t="str" cm="1">
        <f t="array" aca="1" ref="C5" ca="1">_xlfn.CONCAT(libraries_4, "/", OFFSET(table_3_1[[dir]:[dir]], 6 * (table_6_1[[#This Row],[index]:[index]] - 1) + COLUMN(table_6_1[dir_2]) - COLUMN(table_6_1[[dir_1]:[dir_1]]), 0, 1, 1))</f>
        <v>libraries_4/WT_sgB_R2_branch</v>
      </c>
      <c r="D5" s="7" t="str" cm="1">
        <f t="array" aca="1" ref="D5" ca="1">_xlfn.CONCAT(libraries_4, "/", OFFSET(table_3_1[[dir]:[dir]], 6 * (table_6_1[[#This Row],[index]:[index]] - 1) + COLUMN(table_6_1[dir_3]) - COLUMN(table_6_1[[dir_1]:[dir_1]]), 0, 1, 1))</f>
        <v>libraries_4/WT_sgB_R2_cmv</v>
      </c>
      <c r="E5" s="7" t="str" cm="1">
        <f t="array" aca="1" ref="E5" ca="1">_xlfn.CONCAT(libraries_4, "/", OFFSET(table_3_1[[dir]:[dir]], 6 * (table_6_1[[#This Row],[index]:[index]] - 1) + COLUMN(table_6_1[dir_4]) - COLUMN(table_6_1[[dir_1]:[dir_1]]), 0, 1, 1))</f>
        <v>libraries_4/KO_sgB_R2_sense</v>
      </c>
      <c r="F5" s="7" t="str" cm="1">
        <f t="array" aca="1" ref="F5" ca="1">_xlfn.CONCAT(libraries_4, "/", OFFSET(table_3_1[[dir]:[dir]], 6 * (table_6_1[[#This Row],[index]:[index]] - 1) + COLUMN(table_6_1[dir_5]) - COLUMN(table_6_1[[dir_1]:[dir_1]]), 0, 1, 1))</f>
        <v>libraries_4/KO_sgB_R2_branch</v>
      </c>
      <c r="G5" s="7" t="str" cm="1">
        <f t="array" aca="1" ref="G5" ca="1">_xlfn.CONCAT(libraries_4, "/", OFFSET(table_3_1[[dir]:[dir]], 6 * (table_6_1[[#This Row],[index]:[index]] - 1) + COLUMN(table_6_1[dir_6]) - COLUMN(table_6_1[[dir_1]:[dir_1]]), 0, 1, 1))</f>
        <v>libraries_4/KO_sgB_R2_cmv</v>
      </c>
      <c r="H5" s="7" t="str" cm="1">
        <f t="array" aca="1" ref="H5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libraries_4/WT_sgB_R2_sense_nodsb</v>
      </c>
      <c r="I5" s="7" t="str" cm="1">
        <f t="array" aca="1" ref="I5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libraries_4/WT_sgB_R2_branch_nodsb</v>
      </c>
      <c r="J5" s="7" t="str" cm="1">
        <f t="array" aca="1" ref="J5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libraries_4/WT_sgB_R2_cmv_nodsb</v>
      </c>
      <c r="K5" s="7" t="str" cm="1">
        <f t="array" aca="1" ref="K5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libraries_4/KO_sgB_R2_sense_nodsb</v>
      </c>
      <c r="L5" s="7" t="str" cm="1">
        <f t="array" aca="1" ref="L5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libraries_4/KO_sgB_R2_branch_nodsb</v>
      </c>
      <c r="M5" s="7" t="str" cm="1">
        <f t="array" aca="1" ref="M5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libraries_4/KO_sgB_R2_cmv_nodsb</v>
      </c>
      <c r="N5" t="str">
        <f ca="1">OFFSET(table_3_1[control], 6 * (table_6_1[[#This Row],[index]] - 1), 0, 1, 1)</f>
        <v>none</v>
      </c>
      <c r="O5" t="str">
        <f ca="1">OFFSET(table_3_1[dsb_type], 6 * (table_6_1[[#This Row],[index]] - 1), 0, 1, 1)</f>
        <v>1DSB</v>
      </c>
      <c r="P5" t="str">
        <f ca="1">OFFSET(table_3_1[strand], 6 * (table_6_1[[#This Row],[index]] - 1), 0, 1, 1)</f>
        <v>R2</v>
      </c>
      <c r="Q5" t="str">
        <f ca="1">OFFSET(table_3_1[hguide], 6 * (table_6_1[[#This Row],[index]] - 1), 0, 1, 1)</f>
        <v>B</v>
      </c>
      <c r="R5" t="str">
        <f>subst_type</f>
        <v>without</v>
      </c>
      <c r="S5" t="str">
        <f ca="1">_xlfn.CONCAT(table_6_1[[#This Row],[dsb_type]], "_", table_6_1[[#This Row],[strand]], IF(table_6_1[[#This Row],[control]]&lt;&gt;"none", _xlfn.CONCAT("_", table_6_1[[#This Row],[control]]), ""))</f>
        <v>1DSB_R2</v>
      </c>
      <c r="T5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 libraries_4/WT_sgB_R2_branch libraries_4/WT_sgB_R2_cmv libraries_4/KO_sgB_R2_sense libraries_4/KO_sgB_R2_branch libraries_4/KO_sgB_R2_cmv libraries_4/WT_sgB_R2_sense_nodsb libraries_4/WT_sgB_R2_branch_nodsb libraries_4/WT_sgB_R2_cmv_nodsb libraries_4/KO_sgB_R2_sense_nodsb libraries_4/KO_sgB_R2_branch_nodsb libraries_4/KO_sgB_R2_cmv_nodsb -o layouts/1DSB_R2 --subst_type without</v>
      </c>
    </row>
    <row r="6" spans="1:20" x14ac:dyDescent="0.25">
      <c r="A6" s="3">
        <v>5</v>
      </c>
      <c r="B6" s="7" t="str" cm="1">
        <f t="array" aca="1" ref="B6" ca="1">_xlfn.CONCAT(libraries_4, "/", OFFSET(table_3_1[[dir]:[dir]], 6 * (table_6_1[[#This Row],[index]:[index]] - 1) + COLUMN(table_6_1[dir_1]) - COLUMN(table_6_1[[dir_1]:[dir_1]]), 0, 1, 1))</f>
        <v>libraries_4/WT_sgA_R1_sense_30bpDown</v>
      </c>
      <c r="C6" s="7" t="str" cm="1">
        <f t="array" aca="1" ref="C6" ca="1">_xlfn.CONCAT(libraries_4, "/", OFFSET(table_3_1[[dir]:[dir]], 6 * (table_6_1[[#This Row],[index]:[index]] - 1) + COLUMN(table_6_1[dir_2]) - COLUMN(table_6_1[[dir_1]:[dir_1]]), 0, 1, 1))</f>
        <v>libraries_4/WT_sgA_R1_branch_30bpDown</v>
      </c>
      <c r="D6" s="7" t="str" cm="1">
        <f t="array" aca="1" ref="D6" ca="1">_xlfn.CONCAT(libraries_4, "/", OFFSET(table_3_1[[dir]:[dir]], 6 * (table_6_1[[#This Row],[index]:[index]] - 1) + COLUMN(table_6_1[dir_3]) - COLUMN(table_6_1[[dir_1]:[dir_1]]), 0, 1, 1))</f>
        <v>libraries_4/WT_sgA_R1_cmv_30bpDown</v>
      </c>
      <c r="E6" s="7" t="str" cm="1">
        <f t="array" aca="1" ref="E6" ca="1">_xlfn.CONCAT(libraries_4, "/", OFFSET(table_3_1[[dir]:[dir]], 6 * (table_6_1[[#This Row],[index]:[index]] - 1) + COLUMN(table_6_1[dir_4]) - COLUMN(table_6_1[[dir_1]:[dir_1]]), 0, 1, 1))</f>
        <v>libraries_4/KO_sgA_R1_sense_30bpDown</v>
      </c>
      <c r="F6" s="7" t="str" cm="1">
        <f t="array" aca="1" ref="F6" ca="1">_xlfn.CONCAT(libraries_4, "/", OFFSET(table_3_1[[dir]:[dir]], 6 * (table_6_1[[#This Row],[index]:[index]] - 1) + COLUMN(table_6_1[dir_5]) - COLUMN(table_6_1[[dir_1]:[dir_1]]), 0, 1, 1))</f>
        <v>libraries_4/KO_sgA_R1_branch_30bpDown</v>
      </c>
      <c r="G6" s="7" t="str" cm="1">
        <f t="array" aca="1" ref="G6" ca="1">_xlfn.CONCAT(libraries_4, "/", OFFSET(table_3_1[[dir]:[dir]], 6 * (table_6_1[[#This Row],[index]:[index]] - 1) + COLUMN(table_6_1[dir_6]) - COLUMN(table_6_1[[dir_1]:[dir_1]]), 0, 1, 1))</f>
        <v>libraries_4/KO_sgA_R1_cmv_30bpDown</v>
      </c>
      <c r="H6" s="7" t="str" cm="1">
        <f t="array" aca="1" ref="H6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6" s="7" t="str" cm="1">
        <f t="array" aca="1" ref="I6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6" s="7" t="str" cm="1">
        <f t="array" aca="1" ref="J6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6" s="7" t="str" cm="1">
        <f t="array" aca="1" ref="K6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6" s="7" t="str" cm="1">
        <f t="array" aca="1" ref="L6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6" s="7" t="str" cm="1">
        <f t="array" aca="1" ref="M6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6" t="str">
        <f ca="1">OFFSET(table_3_1[control], 6 * (table_6_1[[#This Row],[index]] - 1), 0, 1, 1)</f>
        <v>30bpDown</v>
      </c>
      <c r="O6" t="str">
        <f ca="1">OFFSET(table_3_1[dsb_type], 6 * (table_6_1[[#This Row],[index]] - 1), 0, 1, 1)</f>
        <v>1DSB</v>
      </c>
      <c r="P6" t="str">
        <f ca="1">OFFSET(table_3_1[strand], 6 * (table_6_1[[#This Row],[index]] - 1), 0, 1, 1)</f>
        <v>R1</v>
      </c>
      <c r="Q6" t="str">
        <f ca="1">OFFSET(table_3_1[hguide], 6 * (table_6_1[[#This Row],[index]] - 1), 0, 1, 1)</f>
        <v>A</v>
      </c>
      <c r="R6" t="str">
        <f>subst_type</f>
        <v>without</v>
      </c>
      <c r="S6" t="str">
        <f ca="1">_xlfn.CONCAT(table_6_1[[#This Row],[dsb_type]], "_", table_6_1[[#This Row],[strand]], IF(table_6_1[[#This Row],[control]]&lt;&gt;"none", _xlfn.CONCAT("_", table_6_1[[#This Row],[control]]), ""))</f>
        <v>1DSB_R1_30bpDown</v>
      </c>
      <c r="T6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libraries_4/WT_sgA_R1_sense_30bpDown libraries_4/WT_sgA_R1_branch_30bpDown libraries_4/WT_sgA_R1_cmv_30bpDown libraries_4/KO_sgA_R1_sense_30bpDown libraries_4/KO_sgA_R1_branch_30bpDown libraries_4/KO_sgA_R1_cmv_30bpDown -o layouts/1DSB_R1_30bpDown --subst_type without</v>
      </c>
    </row>
    <row r="7" spans="1:20" x14ac:dyDescent="0.25">
      <c r="A7" s="3">
        <v>6</v>
      </c>
      <c r="B7" s="7" t="str" cm="1">
        <f t="array" aca="1" ref="B7" ca="1">_xlfn.CONCAT(libraries_4, "/", OFFSET(table_3_1[[dir]:[dir]], 6 * (table_6_1[[#This Row],[index]:[index]] - 1) + COLUMN(table_6_1[dir_1]) - COLUMN(table_6_1[[dir_1]:[dir_1]]), 0, 1, 1))</f>
        <v>libraries_4/WT_sgB_R2_sense_30bpDown</v>
      </c>
      <c r="C7" s="7" t="str" cm="1">
        <f t="array" aca="1" ref="C7" ca="1">_xlfn.CONCAT(libraries_4, "/", OFFSET(table_3_1[[dir]:[dir]], 6 * (table_6_1[[#This Row],[index]:[index]] - 1) + COLUMN(table_6_1[dir_2]) - COLUMN(table_6_1[[dir_1]:[dir_1]]), 0, 1, 1))</f>
        <v>libraries_4/WT_sgB_R2_branch_30bpDown</v>
      </c>
      <c r="D7" s="7" t="str" cm="1">
        <f t="array" aca="1" ref="D7" ca="1">_xlfn.CONCAT(libraries_4, "/", OFFSET(table_3_1[[dir]:[dir]], 6 * (table_6_1[[#This Row],[index]:[index]] - 1) + COLUMN(table_6_1[dir_3]) - COLUMN(table_6_1[[dir_1]:[dir_1]]), 0, 1, 1))</f>
        <v>libraries_4/WT_sgB_R2_cmv_30bpDown</v>
      </c>
      <c r="E7" s="7" t="str" cm="1">
        <f t="array" aca="1" ref="E7" ca="1">_xlfn.CONCAT(libraries_4, "/", OFFSET(table_3_1[[dir]:[dir]], 6 * (table_6_1[[#This Row],[index]:[index]] - 1) + COLUMN(table_6_1[dir_4]) - COLUMN(table_6_1[[dir_1]:[dir_1]]), 0, 1, 1))</f>
        <v>libraries_4/KO_sgB_R2_sense_30bpDown</v>
      </c>
      <c r="F7" s="7" t="str" cm="1">
        <f t="array" aca="1" ref="F7" ca="1">_xlfn.CONCAT(libraries_4, "/", OFFSET(table_3_1[[dir]:[dir]], 6 * (table_6_1[[#This Row],[index]:[index]] - 1) + COLUMN(table_6_1[dir_5]) - COLUMN(table_6_1[[dir_1]:[dir_1]]), 0, 1, 1))</f>
        <v>libraries_4/KO_sgB_R2_branch_30bpDown</v>
      </c>
      <c r="G7" s="7" t="str" cm="1">
        <f t="array" aca="1" ref="G7" ca="1">_xlfn.CONCAT(libraries_4, "/", OFFSET(table_3_1[[dir]:[dir]], 6 * (table_6_1[[#This Row],[index]:[index]] - 1) + COLUMN(table_6_1[dir_6]) - COLUMN(table_6_1[[dir_1]:[dir_1]]), 0, 1, 1))</f>
        <v>libraries_4/KO_sgB_R2_cmv_30bpDown</v>
      </c>
      <c r="H7" s="7" t="str" cm="1">
        <f t="array" aca="1" ref="H7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7" s="7" t="str" cm="1">
        <f t="array" aca="1" ref="I7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7" s="7" t="str" cm="1">
        <f t="array" aca="1" ref="J7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7" s="7" t="str" cm="1">
        <f t="array" aca="1" ref="K7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7" s="7" t="str" cm="1">
        <f t="array" aca="1" ref="L7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7" s="7" t="str" cm="1">
        <f t="array" aca="1" ref="M7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7" t="str">
        <f ca="1">OFFSET(table_3_1[control], 6 * (table_6_1[[#This Row],[index]] - 1), 0, 1, 1)</f>
        <v>30bpDown</v>
      </c>
      <c r="O7" t="str">
        <f ca="1">OFFSET(table_3_1[dsb_type], 6 * (table_6_1[[#This Row],[index]] - 1), 0, 1, 1)</f>
        <v>1DSB</v>
      </c>
      <c r="P7" t="str">
        <f ca="1">OFFSET(table_3_1[strand], 6 * (table_6_1[[#This Row],[index]] - 1), 0, 1, 1)</f>
        <v>R2</v>
      </c>
      <c r="Q7" t="str">
        <f ca="1">OFFSET(table_3_1[hguide], 6 * (table_6_1[[#This Row],[index]] - 1), 0, 1, 1)</f>
        <v>B</v>
      </c>
      <c r="R7" t="str">
        <f>subst_type</f>
        <v>without</v>
      </c>
      <c r="S7" t="str">
        <f ca="1">_xlfn.CONCAT(table_6_1[[#This Row],[dsb_type]], "_", table_6_1[[#This Row],[strand]], IF(table_6_1[[#This Row],[control]]&lt;&gt;"none", _xlfn.CONCAT("_", table_6_1[[#This Row],[control]]), ""))</f>
        <v>1DSB_R2_30bpDown</v>
      </c>
      <c r="T7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libraries_4/WT_sgB_R2_sense_30bpDown libraries_4/WT_sgB_R2_branch_30bpDown libraries_4/WT_sgB_R2_cmv_30bpDown libraries_4/KO_sgB_R2_sense_30bpDown libraries_4/KO_sgB_R2_branch_30bpDown libraries_4/KO_sgB_R2_cmv_30bpDown -o layouts/1DSB_R2_30bpDown --subst_type without</v>
      </c>
    </row>
    <row r="8" spans="1:20" x14ac:dyDescent="0.25">
      <c r="A8" s="3"/>
      <c r="B8" s="7"/>
      <c r="C8" s="7"/>
      <c r="D8" s="7"/>
      <c r="E8" s="7"/>
      <c r="F8" s="7"/>
      <c r="G8" s="7"/>
    </row>
    <row r="9" spans="1:20" x14ac:dyDescent="0.25">
      <c r="A9" s="3">
        <v>37</v>
      </c>
      <c r="B9" s="7"/>
      <c r="C9" s="7"/>
      <c r="D9" s="7"/>
      <c r="E9" s="7"/>
      <c r="F9" s="7"/>
      <c r="G9" s="7"/>
    </row>
    <row r="10" spans="1:20" x14ac:dyDescent="0.25">
      <c r="A10" s="10" t="s">
        <v>112</v>
      </c>
      <c r="B10" s="10" t="s">
        <v>109</v>
      </c>
      <c r="C10" s="10" t="s">
        <v>110</v>
      </c>
      <c r="D10" s="10" t="s">
        <v>134</v>
      </c>
      <c r="E10" s="10" t="s">
        <v>102</v>
      </c>
      <c r="F10" s="10" t="s">
        <v>82</v>
      </c>
      <c r="G10" s="10" t="s">
        <v>103</v>
      </c>
      <c r="H10" s="10" t="s">
        <v>105</v>
      </c>
      <c r="I10" s="10" t="s">
        <v>111</v>
      </c>
      <c r="J10" s="10" t="s">
        <v>171</v>
      </c>
    </row>
    <row r="11" spans="1:20" x14ac:dyDescent="0.25">
      <c r="A11" s="8">
        <v>1</v>
      </c>
      <c r="B11" s="7" t="str" cm="1">
        <f t="array" aca="1" ref="B11" ca="1">_xlfn.CONCAT(libraries_4, "/", OFFSET(table_3_1[[dir]:[dir]], var_6_anti_offset - 1 + COLUMN() - 2 + 2 * (table_6_2[[#This Row],[index]:[index]] - 1), 0, 1, 1))</f>
        <v>libraries_4/WT_sgCD_R1_antisense</v>
      </c>
      <c r="C11" s="7" t="str" cm="1">
        <f t="array" aca="1" ref="C11" ca="1">_xlfn.CONCAT(libraries_4, "/", OFFSET(table_3_1[[dir]:[dir]], var_6_anti_offset - 1 + COLUMN() - 2 + 2 * (table_6_2[[#This Row],[index]:[index]] - 1), 0, 1, 1))</f>
        <v>libraries_4/WT_sgCD_R1_splicing</v>
      </c>
      <c r="D11" s="7" t="str">
        <f ca="1">OFFSET(table_3_1[control], var_6_anti_offset - 1 + 2 * (table_6_2[[#This Row],[index]] - 1), 0, 1, 1)</f>
        <v>none</v>
      </c>
      <c r="E11" s="7" t="str">
        <f ca="1">OFFSET(table_3_1[dsb_type], var_6_anti_offset - 1 + 2 * (table_6_2[[#This Row],[index]] - 1), 0, 1, 1)</f>
        <v>2DSBanti</v>
      </c>
      <c r="F11" s="7" t="str" cm="1">
        <f t="array" aca="1" ref="F11" ca="1">OFFSET(table_3_1[strand], var_6_anti_offset - 1 + 2 * (table_6_2[[#This Row],[index]:[index]] - 1), 0, 1, 1)</f>
        <v>R1</v>
      </c>
      <c r="G11" s="7" t="str">
        <f ca="1">OFFSET(table_3_1[hguide], var_6_anti_offset - 1 + 2 * (table_6_2[[#This Row],[index]] - 1), 0, 1, 1)</f>
        <v>CD</v>
      </c>
      <c r="H11" s="5" t="str">
        <f>subst_type</f>
        <v>without</v>
      </c>
      <c r="I11" s="5" t="str">
        <f ca="1">_xlfn.CONCAT(table_6_2[[#This Row],[dsb_type]], "_", table_6_2[[#This Row],[strand]], IF(table_6_2[[#This Row],[control]]&lt;&gt;"none", _xlfn.CONCAT("_", table_6_2[[#This Row],[control]]), ""))</f>
        <v>2DSBanti_R1</v>
      </c>
      <c r="J11" s="5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libraries_4/WT_sgCD_R1_antisense libraries_4/WT_sgCD_R1_splicing -o layouts/2DSBanti_R1 --subst_type without</v>
      </c>
    </row>
    <row r="12" spans="1:20" x14ac:dyDescent="0.25">
      <c r="A12" s="9">
        <v>2</v>
      </c>
      <c r="B12" s="7" t="str" cm="1">
        <f t="array" aca="1" ref="B12" ca="1">_xlfn.CONCAT(libraries_4, "/", OFFSET(table_3_1[[dir]:[dir]], var_6_anti_offset - 1 + COLUMN() - 2 + 2 * (table_6_2[[#This Row],[index]:[index]] - 1), 0, 1, 1))</f>
        <v>libraries_4/WT_sgCD_R2_antisense</v>
      </c>
      <c r="C12" s="7" t="str" cm="1">
        <f t="array" aca="1" ref="C12" ca="1">_xlfn.CONCAT(libraries_4, "/", OFFSET(table_3_1[[dir]:[dir]], var_6_anti_offset - 1 + COLUMN() - 2 + 2 * (table_6_2[[#This Row],[index]:[index]] - 1), 0, 1, 1))</f>
        <v>libraries_4/WT_sgCD_R2_splicing</v>
      </c>
      <c r="D12" s="4" t="str">
        <f ca="1">OFFSET(table_3_1[control], var_6_anti_offset - 1 + 2 * (table_6_2[[#This Row],[index]] - 1), 0, 1, 1)</f>
        <v>none</v>
      </c>
      <c r="E12" s="4" t="str">
        <f ca="1">OFFSET(table_3_1[dsb_type], var_6_anti_offset - 1 + 2 * (table_6_2[[#This Row],[index]] - 1), 0, 1, 1)</f>
        <v>2DSBanti</v>
      </c>
      <c r="F12" s="4" t="str" cm="1">
        <f t="array" aca="1" ref="F12" ca="1">OFFSET(table_3_1[strand], var_6_anti_offset - 1 + 2 * (table_6_2[[#This Row],[index]:[index]] - 1), 0, 1, 1)</f>
        <v>R2</v>
      </c>
      <c r="G12" s="4" t="str">
        <f ca="1">OFFSET(table_3_1[hguide], var_6_anti_offset - 1 + 2 * (table_6_2[[#This Row],[index]] - 1), 0, 1, 1)</f>
        <v>CD</v>
      </c>
      <c r="H12" s="4" t="str">
        <f>subst_type</f>
        <v>without</v>
      </c>
      <c r="I12" s="4" t="str">
        <f ca="1">_xlfn.CONCAT(table_6_2[[#This Row],[dsb_type]], "_", table_6_2[[#This Row],[strand]], IF(table_6_2[[#This Row],[control]]&lt;&gt;"none", _xlfn.CONCAT("_", table_6_2[[#This Row],[control]]), ""))</f>
        <v>2DSBanti_R2</v>
      </c>
      <c r="J12" s="4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libraries_4/WT_sgCD_R2_antisense libraries_4/WT_sgCD_R2_splicing -o layouts/2DSBanti_R2 --subst_type without</v>
      </c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0" x14ac:dyDescent="0.25">
      <c r="A15" s="3"/>
      <c r="B15" s="7"/>
      <c r="C15" s="7"/>
      <c r="D15" s="7"/>
      <c r="E15" s="7"/>
      <c r="F15" s="7"/>
      <c r="G15" s="7"/>
    </row>
    <row r="16" spans="1:20" x14ac:dyDescent="0.25">
      <c r="A16" s="3"/>
      <c r="B16" s="7"/>
      <c r="C16" s="7"/>
      <c r="D16" s="7"/>
      <c r="E16" s="7"/>
      <c r="F16" s="7"/>
      <c r="G16" s="7"/>
    </row>
    <row r="19" spans="6:6" x14ac:dyDescent="0.25">
      <c r="F19" cm="1">
        <f t="array" ref="F19">COLUMN(table_6_1[dir_1])</f>
        <v>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N55"/>
  <sheetViews>
    <sheetView topLeftCell="F37" workbookViewId="0">
      <selection activeCell="N44" sqref="N44:N55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21.28515625" bestFit="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177</v>
      </c>
      <c r="N1" s="1" t="s">
        <v>171</v>
      </c>
    </row>
    <row r="2" spans="1:14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" si="0">"with"</f>
        <v>with</v>
      </c>
      <c r="M2" t="str">
        <f ca="1">IF(table_7_1[[#This Row],[dsb_type]]="2DSBanti", OFFSET(table_6_2[dir_out],QUOTIENT( table_7_1[[#This Row],[index]] - 37, 2), 0, 1, 1), OFFSET(table_6_1[dir_out], QUOTIENT(table_7_1[[#This Row],[index]] - 1, 6), 0, 1, 1))</f>
        <v>2DSB_R1</v>
      </c>
      <c r="N2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libraries_4/WT_sgAB_R1_sense -o plots/graphs/individual  --layout_dir layouts/2DSB_R1</v>
      </c>
    </row>
    <row r="3" spans="1:14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ref="L3:L41" si="1">"with"</f>
        <v>with</v>
      </c>
      <c r="M3" t="str">
        <f ca="1">IF(table_7_1[[#This Row],[dsb_type]]="2DSBanti", OFFSET(table_6_2[dir_out],QUOTIENT( table_7_1[[#This Row],[index]] - 37, 2), 0, 1, 1), OFFSET(table_6_1[dir_out], QUOTIENT(table_7_1[[#This Row],[index]] - 1, 6), 0, 1, 1))</f>
        <v>2DSB_R1</v>
      </c>
      <c r="N3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libraries_4/WT_sgAB_R1_branch -o plots/graphs/individual  --layout_dir layouts/2DSB_R1</v>
      </c>
    </row>
    <row r="4" spans="1:14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1"/>
        <v>with</v>
      </c>
      <c r="M4" t="str">
        <f ca="1">IF(table_7_1[[#This Row],[dsb_type]]="2DSBanti", OFFSET(table_6_2[dir_out],QUOTIENT( table_7_1[[#This Row],[index]] - 37, 2), 0, 1, 1), OFFSET(table_6_1[dir_out], QUOTIENT(table_7_1[[#This Row],[index]] - 1, 6), 0, 1, 1))</f>
        <v>2DSB_R1</v>
      </c>
      <c r="N4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libraries_4/WT_sgAB_R1_cmv -o plots/graphs/individual  --layout_dir layouts/2DSB_R1</v>
      </c>
    </row>
    <row r="5" spans="1:14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1"/>
        <v>with</v>
      </c>
      <c r="M5" t="str">
        <f ca="1">IF(table_7_1[[#This Row],[dsb_type]]="2DSBanti", OFFSET(table_6_2[dir_out],QUOTIENT( table_7_1[[#This Row],[index]] - 37, 2), 0, 1, 1), OFFSET(table_6_1[dir_out], QUOTIENT(table_7_1[[#This Row],[index]] - 1, 6), 0, 1, 1))</f>
        <v>2DSB_R1</v>
      </c>
      <c r="N5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libraries_4/KO_sgAB_R1_sense -o plots/graphs/individual  --layout_dir layouts/2DSB_R1</v>
      </c>
    </row>
    <row r="6" spans="1:14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1"/>
        <v>with</v>
      </c>
      <c r="M6" t="str">
        <f ca="1">IF(table_7_1[[#This Row],[dsb_type]]="2DSBanti", OFFSET(table_6_2[dir_out],QUOTIENT( table_7_1[[#This Row],[index]] - 37, 2), 0, 1, 1), OFFSET(table_6_1[dir_out], QUOTIENT(table_7_1[[#This Row],[index]] - 1, 6), 0, 1, 1))</f>
        <v>2DSB_R1</v>
      </c>
      <c r="N6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libraries_4/KO_sgAB_R1_branch -o plots/graphs/individual  --layout_dir layouts/2DSB_R1</v>
      </c>
    </row>
    <row r="7" spans="1:14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1"/>
        <v>with</v>
      </c>
      <c r="M7" t="str">
        <f ca="1">IF(table_7_1[[#This Row],[dsb_type]]="2DSBanti", OFFSET(table_6_2[dir_out],QUOTIENT( table_7_1[[#This Row],[index]] - 37, 2), 0, 1, 1), OFFSET(table_6_1[dir_out], QUOTIENT(table_7_1[[#This Row],[index]] - 1, 6), 0, 1, 1))</f>
        <v>2DSB_R1</v>
      </c>
      <c r="N7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libraries_4/KO_sgAB_R1_cmv -o plots/graphs/individual  --layout_dir layouts/2DSB_R1</v>
      </c>
    </row>
    <row r="8" spans="1:14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1"/>
        <v>with</v>
      </c>
      <c r="M8" t="str">
        <f ca="1">IF(table_7_1[[#This Row],[dsb_type]]="2DSBanti", OFFSET(table_6_2[dir_out],QUOTIENT( table_7_1[[#This Row],[index]] - 37, 2), 0, 1, 1), OFFSET(table_6_1[dir_out], QUOTIENT(table_7_1[[#This Row],[index]] - 1, 6), 0, 1, 1))</f>
        <v>2DSB_R2</v>
      </c>
      <c r="N8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libraries_4/WT_sgAB_R2_sense -o plots/graphs/individual  --layout_dir layouts/2DSB_R2</v>
      </c>
    </row>
    <row r="9" spans="1:14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1"/>
        <v>with</v>
      </c>
      <c r="M9" t="str">
        <f ca="1">IF(table_7_1[[#This Row],[dsb_type]]="2DSBanti", OFFSET(table_6_2[dir_out],QUOTIENT( table_7_1[[#This Row],[index]] - 37, 2), 0, 1, 1), OFFSET(table_6_1[dir_out], QUOTIENT(table_7_1[[#This Row],[index]] - 1, 6), 0, 1, 1))</f>
        <v>2DSB_R2</v>
      </c>
      <c r="N9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libraries_4/WT_sgAB_R2_branch -o plots/graphs/individual  --layout_dir layouts/2DSB_R2</v>
      </c>
    </row>
    <row r="10" spans="1:14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1"/>
        <v>with</v>
      </c>
      <c r="M10" t="str">
        <f ca="1">IF(table_7_1[[#This Row],[dsb_type]]="2DSBanti", OFFSET(table_6_2[dir_out],QUOTIENT( table_7_1[[#This Row],[index]] - 37, 2), 0, 1, 1), OFFSET(table_6_1[dir_out], QUOTIENT(table_7_1[[#This Row],[index]] - 1, 6), 0, 1, 1))</f>
        <v>2DSB_R2</v>
      </c>
      <c r="N10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libraries_4/WT_sgAB_R2_cmv -o plots/graphs/individual  --layout_dir layouts/2DSB_R2</v>
      </c>
    </row>
    <row r="11" spans="1:14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1"/>
        <v>with</v>
      </c>
      <c r="M11" t="str">
        <f ca="1">IF(table_7_1[[#This Row],[dsb_type]]="2DSBanti", OFFSET(table_6_2[dir_out],QUOTIENT( table_7_1[[#This Row],[index]] - 37, 2), 0, 1, 1), OFFSET(table_6_1[dir_out], QUOTIENT(table_7_1[[#This Row],[index]] - 1, 6), 0, 1, 1))</f>
        <v>2DSB_R2</v>
      </c>
      <c r="N11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libraries_4/KO_sgAB_R2_sense -o plots/graphs/individual  --layout_dir layouts/2DSB_R2</v>
      </c>
    </row>
    <row r="12" spans="1:14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1"/>
        <v>with</v>
      </c>
      <c r="M12" t="str">
        <f ca="1">IF(table_7_1[[#This Row],[dsb_type]]="2DSBanti", OFFSET(table_6_2[dir_out],QUOTIENT( table_7_1[[#This Row],[index]] - 37, 2), 0, 1, 1), OFFSET(table_6_1[dir_out], QUOTIENT(table_7_1[[#This Row],[index]] - 1, 6), 0, 1, 1))</f>
        <v>2DSB_R2</v>
      </c>
      <c r="N12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libraries_4/KO_sgAB_R2_branch -o plots/graphs/individual  --layout_dir layouts/2DSB_R2</v>
      </c>
    </row>
    <row r="13" spans="1:14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1"/>
        <v>with</v>
      </c>
      <c r="M13" t="str">
        <f ca="1">IF(table_7_1[[#This Row],[dsb_type]]="2DSBanti", OFFSET(table_6_2[dir_out],QUOTIENT( table_7_1[[#This Row],[index]] - 37, 2), 0, 1, 1), OFFSET(table_6_1[dir_out], QUOTIENT(table_7_1[[#This Row],[index]] - 1, 6), 0, 1, 1))</f>
        <v>2DSB_R2</v>
      </c>
      <c r="N13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libraries_4/KO_sgAB_R2_cmv -o plots/graphs/individual  --layout_dir layouts/2DSB_R2</v>
      </c>
    </row>
    <row r="14" spans="1:14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1"/>
        <v>with</v>
      </c>
      <c r="M14" t="str">
        <f ca="1">IF(table_7_1[[#This Row],[dsb_type]]="2DSBanti", OFFSET(table_6_2[dir_out],QUOTIENT( table_7_1[[#This Row],[index]] - 37, 2), 0, 1, 1), OFFSET(table_6_1[dir_out], QUOTIENT(table_7_1[[#This Row],[index]] - 1, 6), 0, 1, 1))</f>
        <v>1DSB_R1</v>
      </c>
      <c r="N14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libraries_4/WT_sgA_R1_sense -o plots/graphs/individual  --layout_dir layouts/1DSB_R1</v>
      </c>
    </row>
    <row r="15" spans="1:14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1"/>
        <v>with</v>
      </c>
      <c r="M15" t="str">
        <f ca="1">IF(table_7_1[[#This Row],[dsb_type]]="2DSBanti", OFFSET(table_6_2[dir_out],QUOTIENT( table_7_1[[#This Row],[index]] - 37, 2), 0, 1, 1), OFFSET(table_6_1[dir_out], QUOTIENT(table_7_1[[#This Row],[index]] - 1, 6), 0, 1, 1))</f>
        <v>1DSB_R1</v>
      </c>
      <c r="N15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libraries_4/WT_sgA_R1_branch -o plots/graphs/individual  --layout_dir layouts/1DSB_R1</v>
      </c>
    </row>
    <row r="16" spans="1:14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1"/>
        <v>with</v>
      </c>
      <c r="M16" t="str">
        <f ca="1">IF(table_7_1[[#This Row],[dsb_type]]="2DSBanti", OFFSET(table_6_2[dir_out],QUOTIENT( table_7_1[[#This Row],[index]] - 37, 2), 0, 1, 1), OFFSET(table_6_1[dir_out], QUOTIENT(table_7_1[[#This Row],[index]] - 1, 6), 0, 1, 1))</f>
        <v>1DSB_R1</v>
      </c>
      <c r="N16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libraries_4/WT_sgA_R1_cmv -o plots/graphs/individual  --layout_dir layouts/1DSB_R1</v>
      </c>
    </row>
    <row r="17" spans="1:14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1"/>
        <v>with</v>
      </c>
      <c r="M17" t="str">
        <f ca="1">IF(table_7_1[[#This Row],[dsb_type]]="2DSBanti", OFFSET(table_6_2[dir_out],QUOTIENT( table_7_1[[#This Row],[index]] - 37, 2), 0, 1, 1), OFFSET(table_6_1[dir_out], QUOTIENT(table_7_1[[#This Row],[index]] - 1, 6), 0, 1, 1))</f>
        <v>1DSB_R1</v>
      </c>
      <c r="N17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libraries_4/KO_sgA_R1_sense -o plots/graphs/individual  --layout_dir layouts/1DSB_R1</v>
      </c>
    </row>
    <row r="18" spans="1:14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1"/>
        <v>with</v>
      </c>
      <c r="M18" t="str">
        <f ca="1">IF(table_7_1[[#This Row],[dsb_type]]="2DSBanti", OFFSET(table_6_2[dir_out],QUOTIENT( table_7_1[[#This Row],[index]] - 37, 2), 0, 1, 1), OFFSET(table_6_1[dir_out], QUOTIENT(table_7_1[[#This Row],[index]] - 1, 6), 0, 1, 1))</f>
        <v>1DSB_R1</v>
      </c>
      <c r="N18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libraries_4/KO_sgA_R1_branch -o plots/graphs/individual  --layout_dir layouts/1DSB_R1</v>
      </c>
    </row>
    <row r="19" spans="1:14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1"/>
        <v>with</v>
      </c>
      <c r="M19" t="str">
        <f ca="1">IF(table_7_1[[#This Row],[dsb_type]]="2DSBanti", OFFSET(table_6_2[dir_out],QUOTIENT( table_7_1[[#This Row],[index]] - 37, 2), 0, 1, 1), OFFSET(table_6_1[dir_out], QUOTIENT(table_7_1[[#This Row],[index]] - 1, 6), 0, 1, 1))</f>
        <v>1DSB_R1</v>
      </c>
      <c r="N19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libraries_4/KO_sgA_R1_cmv -o plots/graphs/individual  --layout_dir layouts/1DSB_R1</v>
      </c>
    </row>
    <row r="20" spans="1:14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1"/>
        <v>with</v>
      </c>
      <c r="M20" t="str">
        <f ca="1">IF(table_7_1[[#This Row],[dsb_type]]="2DSBanti", OFFSET(table_6_2[dir_out],QUOTIENT( table_7_1[[#This Row],[index]] - 37, 2), 0, 1, 1), OFFSET(table_6_1[dir_out], QUOTIENT(table_7_1[[#This Row],[index]] - 1, 6), 0, 1, 1))</f>
        <v>1DSB_R2</v>
      </c>
      <c r="N20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libraries_4/WT_sgB_R2_sense -o plots/graphs/individual  --layout_dir layouts/1DSB_R2</v>
      </c>
    </row>
    <row r="21" spans="1:14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1"/>
        <v>with</v>
      </c>
      <c r="M21" t="str">
        <f ca="1">IF(table_7_1[[#This Row],[dsb_type]]="2DSBanti", OFFSET(table_6_2[dir_out],QUOTIENT( table_7_1[[#This Row],[index]] - 37, 2), 0, 1, 1), OFFSET(table_6_1[dir_out], QUOTIENT(table_7_1[[#This Row],[index]] - 1, 6), 0, 1, 1))</f>
        <v>1DSB_R2</v>
      </c>
      <c r="N21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libraries_4/WT_sgB_R2_branch -o plots/graphs/individual  --layout_dir layouts/1DSB_R2</v>
      </c>
    </row>
    <row r="22" spans="1:14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1"/>
        <v>with</v>
      </c>
      <c r="M22" t="str">
        <f ca="1">IF(table_7_1[[#This Row],[dsb_type]]="2DSBanti", OFFSET(table_6_2[dir_out],QUOTIENT( table_7_1[[#This Row],[index]] - 37, 2), 0, 1, 1), OFFSET(table_6_1[dir_out], QUOTIENT(table_7_1[[#This Row],[index]] - 1, 6), 0, 1, 1))</f>
        <v>1DSB_R2</v>
      </c>
      <c r="N22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libraries_4/WT_sgB_R2_cmv -o plots/graphs/individual  --layout_dir layouts/1DSB_R2</v>
      </c>
    </row>
    <row r="23" spans="1:14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1"/>
        <v>with</v>
      </c>
      <c r="M23" t="str">
        <f ca="1">IF(table_7_1[[#This Row],[dsb_type]]="2DSBanti", OFFSET(table_6_2[dir_out],QUOTIENT( table_7_1[[#This Row],[index]] - 37, 2), 0, 1, 1), OFFSET(table_6_1[dir_out], QUOTIENT(table_7_1[[#This Row],[index]] - 1, 6), 0, 1, 1))</f>
        <v>1DSB_R2</v>
      </c>
      <c r="N23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libraries_4/KO_sgB_R2_sense -o plots/graphs/individual  --layout_dir layouts/1DSB_R2</v>
      </c>
    </row>
    <row r="24" spans="1:14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1"/>
        <v>with</v>
      </c>
      <c r="M24" t="str">
        <f ca="1">IF(table_7_1[[#This Row],[dsb_type]]="2DSBanti", OFFSET(table_6_2[dir_out],QUOTIENT( table_7_1[[#This Row],[index]] - 37, 2), 0, 1, 1), OFFSET(table_6_1[dir_out], QUOTIENT(table_7_1[[#This Row],[index]] - 1, 6), 0, 1, 1))</f>
        <v>1DSB_R2</v>
      </c>
      <c r="N24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libraries_4/KO_sgB_R2_branch -o plots/graphs/individual  --layout_dir layouts/1DSB_R2</v>
      </c>
    </row>
    <row r="25" spans="1:14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1"/>
        <v>with</v>
      </c>
      <c r="M25" t="str">
        <f ca="1">IF(table_7_1[[#This Row],[dsb_type]]="2DSBanti", OFFSET(table_6_2[dir_out],QUOTIENT( table_7_1[[#This Row],[index]] - 37, 2), 0, 1, 1), OFFSET(table_6_1[dir_out], QUOTIENT(table_7_1[[#This Row],[index]] - 1, 6), 0, 1, 1))</f>
        <v>1DSB_R2</v>
      </c>
      <c r="N25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libraries_4/KO_sgB_R2_cmv -o plots/graphs/individual  --layout_dir layouts/1DSB_R2</v>
      </c>
    </row>
    <row r="26" spans="1:14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1"/>
        <v>with</v>
      </c>
      <c r="M26" t="str">
        <f ca="1">IF(table_7_1[[#This Row],[dsb_type]]="2DSBanti", OFFSET(table_6_2[dir_out],QUOTIENT( table_7_1[[#This Row],[index]] - 37, 2), 0, 1, 1), OFFSET(table_6_1[dir_out], QUOTIENT(table_7_1[[#This Row],[index]] - 1, 6), 0, 1, 1))</f>
        <v>1DSB_R1_30bpDown</v>
      </c>
      <c r="N26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libraries_4/WT_sgA_R1_sense_30bpDown -o plots/graphs/individual  --layout_dir layouts/1DSB_R1_30bpDown</v>
      </c>
    </row>
    <row r="27" spans="1:14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1"/>
        <v>with</v>
      </c>
      <c r="M27" t="str">
        <f ca="1">IF(table_7_1[[#This Row],[dsb_type]]="2DSBanti", OFFSET(table_6_2[dir_out],QUOTIENT( table_7_1[[#This Row],[index]] - 37, 2), 0, 1, 1), OFFSET(table_6_1[dir_out], QUOTIENT(table_7_1[[#This Row],[index]] - 1, 6), 0, 1, 1))</f>
        <v>1DSB_R1_30bpDown</v>
      </c>
      <c r="N27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libraries_4/WT_sgA_R1_branch_30bpDown -o plots/graphs/individual  --layout_dir layouts/1DSB_R1_30bpDown</v>
      </c>
    </row>
    <row r="28" spans="1:14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1"/>
        <v>with</v>
      </c>
      <c r="M28" t="str">
        <f ca="1">IF(table_7_1[[#This Row],[dsb_type]]="2DSBanti", OFFSET(table_6_2[dir_out],QUOTIENT( table_7_1[[#This Row],[index]] - 37, 2), 0, 1, 1), OFFSET(table_6_1[dir_out], QUOTIENT(table_7_1[[#This Row],[index]] - 1, 6), 0, 1, 1))</f>
        <v>1DSB_R1_30bpDown</v>
      </c>
      <c r="N28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libraries_4/WT_sgA_R1_cmv_30bpDown -o plots/graphs/individual  --layout_dir layouts/1DSB_R1_30bpDown</v>
      </c>
    </row>
    <row r="29" spans="1:14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1"/>
        <v>with</v>
      </c>
      <c r="M29" t="str">
        <f ca="1">IF(table_7_1[[#This Row],[dsb_type]]="2DSBanti", OFFSET(table_6_2[dir_out],QUOTIENT( table_7_1[[#This Row],[index]] - 37, 2), 0, 1, 1), OFFSET(table_6_1[dir_out], QUOTIENT(table_7_1[[#This Row],[index]] - 1, 6), 0, 1, 1))</f>
        <v>1DSB_R1_30bpDown</v>
      </c>
      <c r="N29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libraries_4/KO_sgA_R1_sense_30bpDown -o plots/graphs/individual  --layout_dir layouts/1DSB_R1_30bpDown</v>
      </c>
    </row>
    <row r="30" spans="1:14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1"/>
        <v>with</v>
      </c>
      <c r="M30" t="str">
        <f ca="1">IF(table_7_1[[#This Row],[dsb_type]]="2DSBanti", OFFSET(table_6_2[dir_out],QUOTIENT( table_7_1[[#This Row],[index]] - 37, 2), 0, 1, 1), OFFSET(table_6_1[dir_out], QUOTIENT(table_7_1[[#This Row],[index]] - 1, 6), 0, 1, 1))</f>
        <v>1DSB_R1_30bpDown</v>
      </c>
      <c r="N30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libraries_4/KO_sgA_R1_branch_30bpDown -o plots/graphs/individual  --layout_dir layouts/1DSB_R1_30bpDown</v>
      </c>
    </row>
    <row r="31" spans="1:14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1"/>
        <v>with</v>
      </c>
      <c r="M31" t="str">
        <f ca="1">IF(table_7_1[[#This Row],[dsb_type]]="2DSBanti", OFFSET(table_6_2[dir_out],QUOTIENT( table_7_1[[#This Row],[index]] - 37, 2), 0, 1, 1), OFFSET(table_6_1[dir_out], QUOTIENT(table_7_1[[#This Row],[index]] - 1, 6), 0, 1, 1))</f>
        <v>1DSB_R1_30bpDown</v>
      </c>
      <c r="N31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libraries_4/KO_sgA_R1_cmv_30bpDown -o plots/graphs/individual  --layout_dir layouts/1DSB_R1_30bpDown</v>
      </c>
    </row>
    <row r="32" spans="1:14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1"/>
        <v>with</v>
      </c>
      <c r="M32" t="str">
        <f ca="1">IF(table_7_1[[#This Row],[dsb_type]]="2DSBanti", OFFSET(table_6_2[dir_out],QUOTIENT( table_7_1[[#This Row],[index]] - 37, 2), 0, 1, 1), OFFSET(table_6_1[dir_out], QUOTIENT(table_7_1[[#This Row],[index]] - 1, 6), 0, 1, 1))</f>
        <v>1DSB_R2_30bpDown</v>
      </c>
      <c r="N32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libraries_4/WT_sgB_R2_sense_30bpDown -o plots/graphs/individual  --layout_dir layouts/1DSB_R2_30bpDown</v>
      </c>
    </row>
    <row r="33" spans="1:14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1"/>
        <v>with</v>
      </c>
      <c r="M33" t="str">
        <f ca="1">IF(table_7_1[[#This Row],[dsb_type]]="2DSBanti", OFFSET(table_6_2[dir_out],QUOTIENT( table_7_1[[#This Row],[index]] - 37, 2), 0, 1, 1), OFFSET(table_6_1[dir_out], QUOTIENT(table_7_1[[#This Row],[index]] - 1, 6), 0, 1, 1))</f>
        <v>1DSB_R2_30bpDown</v>
      </c>
      <c r="N33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libraries_4/WT_sgB_R2_branch_30bpDown -o plots/graphs/individual  --layout_dir layouts/1DSB_R2_30bpDown</v>
      </c>
    </row>
    <row r="34" spans="1:14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1"/>
        <v>with</v>
      </c>
      <c r="M34" t="str">
        <f ca="1">IF(table_7_1[[#This Row],[dsb_type]]="2DSBanti", OFFSET(table_6_2[dir_out],QUOTIENT( table_7_1[[#This Row],[index]] - 37, 2), 0, 1, 1), OFFSET(table_6_1[dir_out], QUOTIENT(table_7_1[[#This Row],[index]] - 1, 6), 0, 1, 1))</f>
        <v>1DSB_R2_30bpDown</v>
      </c>
      <c r="N34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libraries_4/WT_sgB_R2_cmv_30bpDown -o plots/graphs/individual  --layout_dir layouts/1DSB_R2_30bpDown</v>
      </c>
    </row>
    <row r="35" spans="1:14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1"/>
        <v>with</v>
      </c>
      <c r="M35" t="str">
        <f ca="1">IF(table_7_1[[#This Row],[dsb_type]]="2DSBanti", OFFSET(table_6_2[dir_out],QUOTIENT( table_7_1[[#This Row],[index]] - 37, 2), 0, 1, 1), OFFSET(table_6_1[dir_out], QUOTIENT(table_7_1[[#This Row],[index]] - 1, 6), 0, 1, 1))</f>
        <v>1DSB_R2_30bpDown</v>
      </c>
      <c r="N35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libraries_4/KO_sgB_R2_sense_30bpDown -o plots/graphs/individual  --layout_dir layouts/1DSB_R2_30bpDown</v>
      </c>
    </row>
    <row r="36" spans="1:14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1"/>
        <v>with</v>
      </c>
      <c r="M36" t="str">
        <f ca="1">IF(table_7_1[[#This Row],[dsb_type]]="2DSBanti", OFFSET(table_6_2[dir_out],QUOTIENT( table_7_1[[#This Row],[index]] - 37, 2), 0, 1, 1), OFFSET(table_6_1[dir_out], QUOTIENT(table_7_1[[#This Row],[index]] - 1, 6), 0, 1, 1))</f>
        <v>1DSB_R2_30bpDown</v>
      </c>
      <c r="N36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libraries_4/KO_sgB_R2_branch_30bpDown -o plots/graphs/individual  --layout_dir layouts/1DSB_R2_30bpDown</v>
      </c>
    </row>
    <row r="37" spans="1:14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1"/>
        <v>with</v>
      </c>
      <c r="M37" t="str">
        <f ca="1">IF(table_7_1[[#This Row],[dsb_type]]="2DSBanti", OFFSET(table_6_2[dir_out],QUOTIENT( table_7_1[[#This Row],[index]] - 37, 2), 0, 1, 1), OFFSET(table_6_1[dir_out], QUOTIENT(table_7_1[[#This Row],[index]] - 1, 6), 0, 1, 1))</f>
        <v>1DSB_R2_30bpDown</v>
      </c>
      <c r="N37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libraries_4/KO_sgB_R2_cmv_30bpDown -o plots/graphs/individual  --layout_dir layouts/1DSB_R2_30bpDown</v>
      </c>
    </row>
    <row r="38" spans="1:14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1"/>
        <v>with</v>
      </c>
      <c r="M38" t="str">
        <f ca="1">IF(table_7_1[[#This Row],[dsb_type]]="2DSBanti", OFFSET(table_6_2[dir_out],QUOTIENT( table_7_1[[#This Row],[index]] - 37, 2), 0, 1, 1), OFFSET(table_6_1[dir_out], QUOTIENT(table_7_1[[#This Row],[index]] - 1, 6), 0, 1, 1))</f>
        <v>2DSBanti_R1</v>
      </c>
      <c r="N38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libraries_4/WT_sgCD_R1_antisense -o plots/graphs/individual  --layout_dir layouts/2DSBanti_R1</v>
      </c>
    </row>
    <row r="39" spans="1:14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1"/>
        <v>with</v>
      </c>
      <c r="M39" t="str">
        <f ca="1">IF(table_7_1[[#This Row],[dsb_type]]="2DSBanti", OFFSET(table_6_2[dir_out],QUOTIENT( table_7_1[[#This Row],[index]] - 37, 2), 0, 1, 1), OFFSET(table_6_1[dir_out], QUOTIENT(table_7_1[[#This Row],[index]] - 1, 6), 0, 1, 1))</f>
        <v>2DSBanti_R1</v>
      </c>
      <c r="N39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libraries_4/WT_sgCD_R1_splicing -o plots/graphs/individual  --layout_dir layouts/2DSBanti_R1</v>
      </c>
    </row>
    <row r="40" spans="1:14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1"/>
        <v>with</v>
      </c>
      <c r="M40" t="str">
        <f ca="1">IF(table_7_1[[#This Row],[dsb_type]]="2DSBanti", OFFSET(table_6_2[dir_out],QUOTIENT( table_7_1[[#This Row],[index]] - 37, 2), 0, 1, 1), OFFSET(table_6_1[dir_out], QUOTIENT(table_7_1[[#This Row],[index]] - 1, 6), 0, 1, 1))</f>
        <v>2DSBanti_R2</v>
      </c>
      <c r="N40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libraries_4/WT_sgCD_R2_antisense -o plots/graphs/individual  --layout_dir layouts/2DSBanti_R2</v>
      </c>
    </row>
    <row r="41" spans="1:14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1"/>
        <v>with</v>
      </c>
      <c r="M41" t="str">
        <f ca="1">IF(table_7_1[[#This Row],[dsb_type]]="2DSBanti", OFFSET(table_6_2[dir_out],QUOTIENT( table_7_1[[#This Row],[index]] - 37, 2), 0, 1, 1), OFFSET(table_6_1[dir_out], QUOTIENT(table_7_1[[#This Row],[index]] - 1, 6), 0, 1, 1))</f>
        <v>2DSBanti_R2</v>
      </c>
      <c r="N41" t="str">
        <f ca="1">_xlfn.CONCAT("python 2_graph_processing/plot_graph.py ", "-i ", libraries_4, "/", table_7_1[[#This Row],[dir]], " -o ", graphs_individual, " ", " --layout_dir ", layouts, "/", table_7_1[[#This Row],[common_layout_dir]])</f>
        <v>python 2_graph_processing/plot_graph.py -i libraries_4/WT_sgCD_R2_splicing -o plots/graphs/individual  --layout_dir layouts/2DSBanti_R2</v>
      </c>
    </row>
    <row r="43" spans="1:14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177</v>
      </c>
      <c r="N43" t="s">
        <v>171</v>
      </c>
    </row>
    <row r="44" spans="1:14" x14ac:dyDescent="0.25">
      <c r="A44" s="1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 t="shared" ref="L44" si="2">"with"</f>
        <v>with</v>
      </c>
      <c r="M44" t="str">
        <f ca="1">OFFSET(table_6_1[[dir_out]:[dir_out]], QUOTIENT(table_7_2[[#This Row],[index]] - 1, 6) + 2, 0, 1, 1)</f>
        <v>1DSB_R1</v>
      </c>
      <c r="N44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libraries_4/WT_sgA_R1_sense_nodsb -o plots/graphs/individual  --layout_dir layouts/1DSB_R1</v>
      </c>
    </row>
    <row r="45" spans="1:14" x14ac:dyDescent="0.25">
      <c r="A45" s="1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3">"with"</f>
        <v>with</v>
      </c>
      <c r="M45" t="str">
        <f ca="1">OFFSET(table_6_1[[dir_out]:[dir_out]], QUOTIENT(table_7_2[[#This Row],[index]] - 1, 6) + 2, 0, 1, 1)</f>
        <v>1DSB_R1</v>
      </c>
      <c r="N45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libraries_4/WT_sgA_R1_branch_nodsb -o plots/graphs/individual  --layout_dir layouts/1DSB_R1</v>
      </c>
    </row>
    <row r="46" spans="1:14" x14ac:dyDescent="0.25">
      <c r="A46" s="1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3"/>
        <v>with</v>
      </c>
      <c r="M46" t="str">
        <f ca="1">OFFSET(table_6_1[[dir_out]:[dir_out]], QUOTIENT(table_7_2[[#This Row],[index]] - 1, 6) + 2, 0, 1, 1)</f>
        <v>1DSB_R1</v>
      </c>
      <c r="N46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libraries_4/WT_sgA_R1_cmv_nodsb -o plots/graphs/individual  --layout_dir layouts/1DSB_R1</v>
      </c>
    </row>
    <row r="47" spans="1:14" x14ac:dyDescent="0.25">
      <c r="A47" s="1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3"/>
        <v>with</v>
      </c>
      <c r="M47" t="str">
        <f ca="1">OFFSET(table_6_1[[dir_out]:[dir_out]], QUOTIENT(table_7_2[[#This Row],[index]] - 1, 6) + 2, 0, 1, 1)</f>
        <v>1DSB_R1</v>
      </c>
      <c r="N47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libraries_4/KO_sgA_R1_sense_nodsb -o plots/graphs/individual  --layout_dir layouts/1DSB_R1</v>
      </c>
    </row>
    <row r="48" spans="1:14" x14ac:dyDescent="0.25">
      <c r="A48" s="1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3"/>
        <v>with</v>
      </c>
      <c r="M48" t="str">
        <f ca="1">OFFSET(table_6_1[[dir_out]:[dir_out]], QUOTIENT(table_7_2[[#This Row],[index]] - 1, 6) + 2, 0, 1, 1)</f>
        <v>1DSB_R1</v>
      </c>
      <c r="N48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libraries_4/KO_sgA_R1_branch_nodsb -o plots/graphs/individual  --layout_dir layouts/1DSB_R1</v>
      </c>
    </row>
    <row r="49" spans="1:14" x14ac:dyDescent="0.25">
      <c r="A49" s="1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3"/>
        <v>with</v>
      </c>
      <c r="M49" t="str">
        <f ca="1">OFFSET(table_6_1[[dir_out]:[dir_out]], QUOTIENT(table_7_2[[#This Row],[index]] - 1, 6) + 2, 0, 1, 1)</f>
        <v>1DSB_R1</v>
      </c>
      <c r="N49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libraries_4/KO_sgA_R1_cmv_nodsb -o plots/graphs/individual  --layout_dir layouts/1DSB_R1</v>
      </c>
    </row>
    <row r="50" spans="1:14" x14ac:dyDescent="0.25">
      <c r="A50" s="1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3"/>
        <v>with</v>
      </c>
      <c r="M50" t="str">
        <f ca="1">OFFSET(table_6_1[[dir_out]:[dir_out]], QUOTIENT(table_7_2[[#This Row],[index]] - 1, 6) + 2, 0, 1, 1)</f>
        <v>1DSB_R2</v>
      </c>
      <c r="N50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libraries_4/WT_sgB_R2_sense_nodsb -o plots/graphs/individual  --layout_dir layouts/1DSB_R2</v>
      </c>
    </row>
    <row r="51" spans="1:14" x14ac:dyDescent="0.25">
      <c r="A51" s="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3"/>
        <v>with</v>
      </c>
      <c r="M51" t="str">
        <f ca="1">OFFSET(table_6_1[[dir_out]:[dir_out]], QUOTIENT(table_7_2[[#This Row],[index]] - 1, 6) + 2, 0, 1, 1)</f>
        <v>1DSB_R2</v>
      </c>
      <c r="N51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libraries_4/WT_sgB_R2_branch_nodsb -o plots/graphs/individual  --layout_dir layouts/1DSB_R2</v>
      </c>
    </row>
    <row r="52" spans="1:14" x14ac:dyDescent="0.25">
      <c r="A52" s="1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3"/>
        <v>with</v>
      </c>
      <c r="M52" t="str">
        <f ca="1">OFFSET(table_6_1[[dir_out]:[dir_out]], QUOTIENT(table_7_2[[#This Row],[index]] - 1, 6) + 2, 0, 1, 1)</f>
        <v>1DSB_R2</v>
      </c>
      <c r="N52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libraries_4/WT_sgB_R2_cmv_nodsb -o plots/graphs/individual  --layout_dir layouts/1DSB_R2</v>
      </c>
    </row>
    <row r="53" spans="1:14" x14ac:dyDescent="0.25">
      <c r="A53" s="1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3"/>
        <v>with</v>
      </c>
      <c r="M53" t="str">
        <f ca="1">OFFSET(table_6_1[[dir_out]:[dir_out]], QUOTIENT(table_7_2[[#This Row],[index]] - 1, 6) + 2, 0, 1, 1)</f>
        <v>1DSB_R2</v>
      </c>
      <c r="N53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libraries_4/KO_sgB_R2_sense_nodsb -o plots/graphs/individual  --layout_dir layouts/1DSB_R2</v>
      </c>
    </row>
    <row r="54" spans="1:14" x14ac:dyDescent="0.25">
      <c r="A54" s="1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3"/>
        <v>with</v>
      </c>
      <c r="M54" t="str">
        <f ca="1">OFFSET(table_6_1[[dir_out]:[dir_out]], QUOTIENT(table_7_2[[#This Row],[index]] - 1, 6) + 2, 0, 1, 1)</f>
        <v>1DSB_R2</v>
      </c>
      <c r="N54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libraries_4/KO_sgB_R2_branch_nodsb -o plots/graphs/individual  --layout_dir layouts/1DSB_R2</v>
      </c>
    </row>
    <row r="55" spans="1:14" x14ac:dyDescent="0.25">
      <c r="A55" s="1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3"/>
        <v>with</v>
      </c>
      <c r="M55" t="str">
        <f ca="1">OFFSET(table_6_1[[dir_out]:[dir_out]], QUOTIENT(table_7_2[[#This Row],[index]] - 1, 6) + 2, 0, 1, 1)</f>
        <v>1DSB_R2</v>
      </c>
      <c r="N55" t="str">
        <f ca="1">_xlfn.CONCAT("python 2_graph_processing/plot_graph.py ", "-i ", libraries_4, "/", table_7_2[[#This Row],[dir]], " -o ", graphs_individual, " ", " --layout_dir ", layouts, "/", table_7_2[[#This Row],[common_layout_dir]])</f>
        <v>python 2_graph_processing/plot_graph.py -i libraries_4/KO_sgB_R2_cmv_nodsb -o plots/graphs/individual  --layout_dir layouts/1DSB_R2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K32"/>
  <sheetViews>
    <sheetView tabSelected="1" topLeftCell="A13" workbookViewId="0">
      <selection activeCell="H16" sqref="H16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3" s="1" customFormat="1" x14ac:dyDescent="0.25">
      <c r="A1" s="1" t="s">
        <v>112</v>
      </c>
      <c r="B1" s="1" t="s">
        <v>87</v>
      </c>
      <c r="C1" s="1" t="s">
        <v>171</v>
      </c>
    </row>
    <row r="2" spans="1:3" x14ac:dyDescent="0.25">
      <c r="A2" s="1">
        <v>1</v>
      </c>
      <c r="B2" s="2" t="str">
        <f ca="1">table_4_1[[#This Row],[dir_out]]</f>
        <v>WT_sgAB_R1_sense_branch</v>
      </c>
      <c r="C2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libraries_4/WT_sgAB_R1_sense_branch -o plots/graphs/combined --layout_dir layouts/2DSB_R1</v>
      </c>
    </row>
    <row r="3" spans="1:3" x14ac:dyDescent="0.25">
      <c r="A3" s="1">
        <v>2</v>
      </c>
      <c r="B3" s="2" t="str">
        <f ca="1">table_4_1[[#This Row],[dir_out]]</f>
        <v>WT_sgAB_R1_sense_cmv</v>
      </c>
      <c r="C3" s="2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libraries_4/WT_sgAB_R1_sense_cmv -o plots/graphs/combined --layout_dir layouts/2DSB_R1</v>
      </c>
    </row>
    <row r="4" spans="1:3" x14ac:dyDescent="0.25">
      <c r="A4" s="1">
        <v>3</v>
      </c>
      <c r="B4" t="str">
        <f ca="1">table_4_1[[#This Row],[dir_out]]</f>
        <v>KO_sgAB_R1_sense_branch</v>
      </c>
      <c r="C4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libraries_4/KO_sgAB_R1_sense_branch -o plots/graphs/combined --layout_dir layouts/2DSB_R1</v>
      </c>
    </row>
    <row r="5" spans="1:3" x14ac:dyDescent="0.25">
      <c r="A5" s="1">
        <v>4</v>
      </c>
      <c r="B5" t="str">
        <f ca="1">table_4_1[[#This Row],[dir_out]]</f>
        <v>KO_sgAB_R1_sense_cmv</v>
      </c>
      <c r="C5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libraries_4/KO_sgAB_R1_sense_cmv -o plots/graphs/combined --layout_dir layouts/2DSB_R1</v>
      </c>
    </row>
    <row r="6" spans="1:3" x14ac:dyDescent="0.25">
      <c r="A6" s="1">
        <v>5</v>
      </c>
      <c r="B6" t="str">
        <f ca="1">table_4_1[[#This Row],[dir_out]]</f>
        <v>WT_sgAB_R2_sense_branch</v>
      </c>
      <c r="C6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libraries_4/WT_sgAB_R2_sense_branch -o plots/graphs/combined --layout_dir layouts/2DSB_R2</v>
      </c>
    </row>
    <row r="7" spans="1:3" x14ac:dyDescent="0.25">
      <c r="A7" s="1">
        <v>6</v>
      </c>
      <c r="B7" t="str">
        <f ca="1">table_4_1[[#This Row],[dir_out]]</f>
        <v>WT_sgAB_R2_sense_cmv</v>
      </c>
      <c r="C7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libraries_4/WT_sgAB_R2_sense_cmv -o plots/graphs/combined --layout_dir layouts/2DSB_R2</v>
      </c>
    </row>
    <row r="8" spans="1:3" x14ac:dyDescent="0.25">
      <c r="A8" s="1">
        <v>7</v>
      </c>
      <c r="B8" t="str">
        <f ca="1">table_4_1[[#This Row],[dir_out]]</f>
        <v>KO_sgAB_R2_sense_branch</v>
      </c>
      <c r="C8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libraries_4/KO_sgAB_R2_sense_branch -o plots/graphs/combined --layout_dir layouts/2DSB_R2</v>
      </c>
    </row>
    <row r="9" spans="1:3" x14ac:dyDescent="0.25">
      <c r="A9" s="1">
        <v>8</v>
      </c>
      <c r="B9" t="str">
        <f ca="1">table_4_1[[#This Row],[dir_out]]</f>
        <v>KO_sgAB_R2_sense_cmv</v>
      </c>
      <c r="C9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libraries_4/KO_sgAB_R2_sense_cmv -o plots/graphs/combined --layout_dir layouts/2DSB_R2</v>
      </c>
    </row>
    <row r="10" spans="1:3" x14ac:dyDescent="0.25">
      <c r="A10" s="1">
        <v>9</v>
      </c>
      <c r="B10" t="str">
        <f ca="1">table_4_1[[#This Row],[dir_out]]</f>
        <v>WT_sgA_R1_sense_branch</v>
      </c>
      <c r="C10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libraries_4/WT_sgA_R1_sense_branch -o plots/graphs/combined --layout_dir layouts/1DSB_R1</v>
      </c>
    </row>
    <row r="11" spans="1:3" x14ac:dyDescent="0.25">
      <c r="A11" s="1">
        <v>10</v>
      </c>
      <c r="B11" t="str">
        <f ca="1">table_4_1[[#This Row],[dir_out]]</f>
        <v>WT_sgA_R1_sense_cmv</v>
      </c>
      <c r="C11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libraries_4/WT_sgA_R1_sense_cmv -o plots/graphs/combined --layout_dir layouts/1DSB_R1</v>
      </c>
    </row>
    <row r="12" spans="1:3" x14ac:dyDescent="0.25">
      <c r="A12" s="1">
        <v>11</v>
      </c>
      <c r="B12" t="str">
        <f ca="1">table_4_1[[#This Row],[dir_out]]</f>
        <v>KO_sgA_R1_sense_branch</v>
      </c>
      <c r="C12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libraries_4/KO_sgA_R1_sense_branch -o plots/graphs/combined --layout_dir layouts/1DSB_R1</v>
      </c>
    </row>
    <row r="13" spans="1:3" x14ac:dyDescent="0.25">
      <c r="A13" s="1">
        <v>12</v>
      </c>
      <c r="B13" t="str">
        <f ca="1">table_4_1[[#This Row],[dir_out]]</f>
        <v>KO_sgA_R1_sense_cmv</v>
      </c>
      <c r="C13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libraries_4/KO_sgA_R1_sense_cmv -o plots/graphs/combined --layout_dir layouts/1DSB_R1</v>
      </c>
    </row>
    <row r="14" spans="1:3" x14ac:dyDescent="0.25">
      <c r="A14" s="1">
        <v>13</v>
      </c>
      <c r="B14" t="str">
        <f ca="1">table_4_1[[#This Row],[dir_out]]</f>
        <v>WT_sgB_R2_sense_branch</v>
      </c>
      <c r="C14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libraries_4/WT_sgB_R2_sense_branch -o plots/graphs/combined --layout_dir layouts/1DSB_R2</v>
      </c>
    </row>
    <row r="15" spans="1:3" x14ac:dyDescent="0.25">
      <c r="A15" s="1">
        <v>14</v>
      </c>
      <c r="B15" t="str">
        <f ca="1">table_4_1[[#This Row],[dir_out]]</f>
        <v>WT_sgB_R2_sense_cmv</v>
      </c>
      <c r="C15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libraries_4/WT_sgB_R2_sense_cmv -o plots/graphs/combined --layout_dir layouts/1DSB_R2</v>
      </c>
    </row>
    <row r="16" spans="1:3" x14ac:dyDescent="0.25">
      <c r="A16" s="1">
        <v>15</v>
      </c>
      <c r="B16" t="str">
        <f ca="1">table_4_1[[#This Row],[dir_out]]</f>
        <v>KO_sgB_R2_sense_branch</v>
      </c>
      <c r="C16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libraries_4/KO_sgB_R2_sense_branch -o plots/graphs/combined --layout_dir layouts/1DSB_R2</v>
      </c>
    </row>
    <row r="17" spans="1:11" x14ac:dyDescent="0.25">
      <c r="A17" s="1">
        <v>16</v>
      </c>
      <c r="B17" t="str">
        <f ca="1">table_4_1[[#This Row],[dir_out]]</f>
        <v>KO_sgB_R2_sense_cmv</v>
      </c>
      <c r="C17" t="str">
        <f ca="1">_xlfn.CONCAT("python 2_graph_processing/plot_graph.py ", "-i ", libraries_4, "/", table_7_3[[#This Row],[dir]], " -o ", graphs_combined, " --layout_dir ", layouts, "/", OFFSET(table_6_1[[dir_out]:[dir_out]], QUOTIENT(table_7_3[[#This Row],[index]] - 1, 4), 0, 1, 1))</f>
        <v>python 2_graph_processing/plot_graph.py -i libraries_4/KO_sgB_R2_sense_cmv -o plots/graphs/combined --layout_dir layouts/1DSB_R2</v>
      </c>
    </row>
    <row r="19" spans="1:11" x14ac:dyDescent="0.25">
      <c r="A19" s="1" t="s">
        <v>112</v>
      </c>
      <c r="B19" s="1" t="s">
        <v>87</v>
      </c>
      <c r="C19" s="1" t="s">
        <v>171</v>
      </c>
    </row>
    <row r="20" spans="1:11" x14ac:dyDescent="0.25">
      <c r="A20" s="1">
        <v>1</v>
      </c>
      <c r="B20" t="str">
        <f ca="1">OFFSET(table_4_2[[dir_out]:[dir_out]], table_7_4[[#This Row],[index]] - 1, 0, 1, 1)</f>
        <v>WT_sgCD_R1_antisense_splicing</v>
      </c>
      <c r="C20" t="str">
        <f ca="1">_xlfn.CONCAT("python 2_graph_processing/plot_graph.py ", "-i ", libraries_4, "/", table_7_4[[#This Row],[dir]], " -o ", graphs_combined, " --layout_dir ", layouts, "/", OFFSET(table_6_2[[dir_out]:[dir_out]],table_7_4[[#This Row],[index]] - 1, 0, 1, 1))</f>
        <v>python 2_graph_processing/plot_graph.py -i libraries_4/WT_sgCD_R1_antisense_splicing -o plots/graphs/combined --layout_dir layouts/2DSBanti_R1</v>
      </c>
    </row>
    <row r="21" spans="1:11" x14ac:dyDescent="0.25">
      <c r="A21" s="1">
        <v>2</v>
      </c>
      <c r="B21" t="str">
        <f ca="1">OFFSET(table_4_2[[dir_out]:[dir_out]], table_7_4[[#This Row],[index]] - 1, 0, 1, 1)</f>
        <v>WT_sgCD_R2_antisense_splicing</v>
      </c>
      <c r="C21" t="str">
        <f ca="1">_xlfn.CONCAT("python 2_graph_processing/plot_graph.py ", "-i ", libraries_4, "/", table_7_4[[#This Row],[dir]], " -o ", graphs_combined, " --layout_dir ", layouts, "/", OFFSET(table_6_2[[dir_out]:[dir_out]],table_7_4[[#This Row],[index]] - 1, 0, 1, 1))</f>
        <v>python 2_graph_processing/plot_graph.py -i libraries_4/WT_sgCD_R2_antisense_splicing -o plots/graphs/combined --layout_dir layouts/2DSBanti_R2</v>
      </c>
    </row>
    <row r="22" spans="1:11" x14ac:dyDescent="0.25">
      <c r="A22" s="1"/>
      <c r="B22" s="6"/>
      <c r="C22" s="6"/>
      <c r="K22" s="2"/>
    </row>
    <row r="24" spans="1:11" x14ac:dyDescent="0.25">
      <c r="A24" s="1" t="s">
        <v>112</v>
      </c>
      <c r="B24" s="1" t="s">
        <v>87</v>
      </c>
      <c r="C24" s="1" t="s">
        <v>130</v>
      </c>
    </row>
    <row r="25" spans="1:11" x14ac:dyDescent="0.25">
      <c r="A25" s="1">
        <v>1</v>
      </c>
      <c r="B25" t="str">
        <f ca="1">OFFSET(table_4_3[[dir_out]:[dir_out]], table_7_5[[#This Row],[index]] - 1, 0, 1, 1)</f>
        <v>WT_sgA_R1_sense_branch_nodsb</v>
      </c>
      <c r="C25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libraries_4/WT_sgA_R1_sense_branch_nodsb -o plots/graphs/combined --layout_dir layouts/1DSB_R1</v>
      </c>
    </row>
    <row r="26" spans="1:11" x14ac:dyDescent="0.25">
      <c r="A26" s="1">
        <v>2</v>
      </c>
      <c r="B26" s="2" t="str">
        <f ca="1">OFFSET(table_4_3[[dir_out]:[dir_out]], table_7_5[[#This Row],[index]] - 1, 0, 1, 1)</f>
        <v>WT_sgA_R1_sense_cmv_nodsb</v>
      </c>
      <c r="C26" s="2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libraries_4/WT_sgA_R1_sense_cmv_nodsb -o plots/graphs/combined --layout_dir layouts/1DSB_R1</v>
      </c>
    </row>
    <row r="27" spans="1:11" x14ac:dyDescent="0.25">
      <c r="A27" s="1">
        <v>3</v>
      </c>
      <c r="B27" t="str">
        <f ca="1">OFFSET(table_4_3[[dir_out]:[dir_out]], table_7_5[[#This Row],[index]] - 1, 0, 1, 1)</f>
        <v>KO_sgA_R1_sense_branch_nodsb</v>
      </c>
      <c r="C27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libraries_4/KO_sgA_R1_sense_branch_nodsb -o plots/graphs/combined --layout_dir layouts/1DSB_R1</v>
      </c>
    </row>
    <row r="28" spans="1:11" x14ac:dyDescent="0.25">
      <c r="A28" s="1">
        <v>4</v>
      </c>
      <c r="B28" t="str">
        <f ca="1">OFFSET(table_4_3[[dir_out]:[dir_out]], table_7_5[[#This Row],[index]] - 1, 0, 1, 1)</f>
        <v>KO_sgA_R1_sense_cmv_nodsb</v>
      </c>
      <c r="C28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libraries_4/KO_sgA_R1_sense_cmv_nodsb -o plots/graphs/combined --layout_dir layouts/1DSB_R1</v>
      </c>
    </row>
    <row r="29" spans="1:11" x14ac:dyDescent="0.25">
      <c r="A29" s="1">
        <v>5</v>
      </c>
      <c r="B29" t="str">
        <f ca="1">OFFSET(table_4_3[[dir_out]:[dir_out]], table_7_5[[#This Row],[index]] - 1, 0, 1, 1)</f>
        <v>WT_sgB_R2_sense_branch_nodsb</v>
      </c>
      <c r="C29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libraries_4/WT_sgB_R2_sense_branch_nodsb -o plots/graphs/combined --layout_dir layouts/1DSB_R2</v>
      </c>
    </row>
    <row r="30" spans="1:11" x14ac:dyDescent="0.25">
      <c r="A30" s="1">
        <v>6</v>
      </c>
      <c r="B30" t="str">
        <f ca="1">OFFSET(table_4_3[[dir_out]:[dir_out]], table_7_5[[#This Row],[index]] - 1, 0, 1, 1)</f>
        <v>WT_sgB_R2_sense_cmv_nodsb</v>
      </c>
      <c r="C30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libraries_4/WT_sgB_R2_sense_cmv_nodsb -o plots/graphs/combined --layout_dir layouts/1DSB_R2</v>
      </c>
    </row>
    <row r="31" spans="1:11" x14ac:dyDescent="0.25">
      <c r="A31" s="1">
        <v>7</v>
      </c>
      <c r="B31" t="str">
        <f ca="1">OFFSET(table_4_3[[dir_out]:[dir_out]], table_7_5[[#This Row],[index]] - 1, 0, 1, 1)</f>
        <v>KO_sgB_R2_sense_branch_nodsb</v>
      </c>
      <c r="C31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libraries_4/KO_sgB_R2_sense_branch_nodsb -o plots/graphs/combined --layout_dir layouts/1DSB_R2</v>
      </c>
    </row>
    <row r="32" spans="1:11" x14ac:dyDescent="0.25">
      <c r="A32" s="1">
        <v>8</v>
      </c>
      <c r="B32" t="str">
        <f ca="1">OFFSET(table_4_3[[dir_out]:[dir_out]], table_7_5[[#This Row],[index]] - 1, 0, 1, 1)</f>
        <v>KO_sgB_R2_sense_cmv_nodsb</v>
      </c>
      <c r="C32" t="str">
        <f ca="1">_xlfn.CONCAT("python 2_graph_processing/plot_graph.py ", "-i ", libraries_4, "/", table_7_5[[#This Row],[dir]], " -o ", graphs_combined, " --layout_dir ", layouts, "/", OFFSET(table_6_1[[dir_out]:[dir_out]], 2 + QUOTIENT(table_7_5[[#This Row],[index]] - 1, 4), 0, 1, 1))</f>
        <v>python 2_graph_processing/plot_graph.py -i libraries_4/KO_sgB_R2_sense_cmv_nodsb -o plots/graphs/combined --layout_dir layouts/1DSB_R2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7_plot_graph_combined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var_6_anti_offset</vt:lpstr>
      <vt:lpstr>var_6_anti_ofsfset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2022-06-11T11:11:19Z</dcterms:modified>
</cp:coreProperties>
</file>