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6EB0BB2A-C564-4A7B-BBDF-7D3D0E08C676}" xr6:coauthVersionLast="47" xr6:coauthVersionMax="47" xr10:uidLastSave="{00000000-0000-0000-0000-000000000000}"/>
  <bookViews>
    <workbookView xWindow="-120" yWindow="-120" windowWidth="24240" windowHeight="13020" firstSheet="4" activeTab="9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  <sheet name="7_plot_graph_combined" sheetId="15" r:id="rId10"/>
  </sheets>
  <definedNames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'7_plot_graph_combined'!#REF!</definedName>
    <definedName name="var_7_ext">'7_plot_graph'!$D$1</definedName>
    <definedName name="var_7_ext_combined">'7_plot_graph_combined'!#REF!</definedName>
    <definedName name="var_7_height">'7_plot_graph'!$J$1</definedName>
    <definedName name="var_7_layout">'7_plot_graph'!$F$1</definedName>
    <definedName name="var_7_layout_combined">'7_plot_graph_combined'!#REF!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14" l="1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O5" i="13" s="1"/>
  <c r="I5" i="7"/>
  <c r="I6" i="7"/>
  <c r="I7" i="7"/>
  <c r="I8" i="7"/>
  <c r="I8" i="4" s="1"/>
  <c r="I9" i="7"/>
  <c r="I10" i="7"/>
  <c r="I11" i="7"/>
  <c r="I12" i="7"/>
  <c r="I12" i="4" s="1"/>
  <c r="I13" i="13" s="1"/>
  <c r="O13" i="13" s="1"/>
  <c r="I13" i="7"/>
  <c r="I14" i="7"/>
  <c r="I14" i="4" s="1"/>
  <c r="I14" i="11" s="1"/>
  <c r="I15" i="7"/>
  <c r="I16" i="7"/>
  <c r="I16" i="4" s="1"/>
  <c r="I17" i="13" s="1"/>
  <c r="O17" i="13" s="1"/>
  <c r="I17" i="7"/>
  <c r="I17" i="4" s="1"/>
  <c r="I18" i="13" s="1"/>
  <c r="D12" i="15" s="1"/>
  <c r="I18" i="7"/>
  <c r="I19" i="7"/>
  <c r="I20" i="7"/>
  <c r="I21" i="7"/>
  <c r="I22" i="7"/>
  <c r="I23" i="7"/>
  <c r="I24" i="7"/>
  <c r="I24" i="4" s="1"/>
  <c r="I25" i="13" s="1"/>
  <c r="O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C12" i="15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C21" i="15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E4" i="15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18" i="13" l="1"/>
  <c r="N13" i="13"/>
  <c r="E5" i="15"/>
  <c r="D13" i="15"/>
  <c r="C13" i="15"/>
  <c r="J48" i="7"/>
  <c r="B47" i="4" s="1"/>
  <c r="F8" i="14" a="1"/>
  <c r="F8" i="14" s="1"/>
  <c r="C8" i="14" s="1"/>
  <c r="B14" i="5"/>
  <c r="J37" i="13"/>
  <c r="J29" i="13"/>
  <c r="J16" i="13"/>
  <c r="J35" i="13"/>
  <c r="I41" i="13"/>
  <c r="O41" i="13" s="1"/>
  <c r="I33" i="13"/>
  <c r="O33" i="13" s="1"/>
  <c r="I9" i="13"/>
  <c r="O9" i="13" s="1"/>
  <c r="I4" i="13"/>
  <c r="O4" i="13" s="1"/>
  <c r="I15" i="13"/>
  <c r="O15" i="13" s="1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O29" i="13" s="1"/>
  <c r="I20" i="4"/>
  <c r="K33" i="4"/>
  <c r="K34" i="13" s="1"/>
  <c r="K31" i="4"/>
  <c r="K32" i="13" s="1"/>
  <c r="K30" i="4"/>
  <c r="K31" i="13" s="1"/>
  <c r="I41" i="4"/>
  <c r="I42" i="13" s="1"/>
  <c r="O42" i="13" s="1"/>
  <c r="I37" i="4"/>
  <c r="I38" i="13" s="1"/>
  <c r="O38" i="13" s="1"/>
  <c r="I36" i="4"/>
  <c r="I37" i="13" s="1"/>
  <c r="O37" i="13" s="1"/>
  <c r="E34" i="4"/>
  <c r="E35" i="13" s="1"/>
  <c r="C14" i="4"/>
  <c r="H26" i="4"/>
  <c r="I15" i="4"/>
  <c r="I16" i="13" s="1"/>
  <c r="O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N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N42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O30" i="13" s="1"/>
  <c r="I25" i="4"/>
  <c r="I26" i="13" s="1"/>
  <c r="O26" i="13" s="1"/>
  <c r="I21" i="4"/>
  <c r="I22" i="13" s="1"/>
  <c r="O22" i="13" s="1"/>
  <c r="I13" i="4"/>
  <c r="I14" i="13" s="1"/>
  <c r="O14" i="13" s="1"/>
  <c r="I9" i="4"/>
  <c r="I10" i="13" s="1"/>
  <c r="O10" i="13" s="1"/>
  <c r="I5" i="4"/>
  <c r="I6" i="13" s="1"/>
  <c r="O6" i="13" s="1"/>
  <c r="I33" i="4"/>
  <c r="I34" i="13" s="1"/>
  <c r="O34" i="13" s="1"/>
  <c r="I31" i="4"/>
  <c r="I32" i="13" s="1"/>
  <c r="O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O40" i="13" s="1"/>
  <c r="I35" i="4"/>
  <c r="I36" i="13" s="1"/>
  <c r="O36" i="13" s="1"/>
  <c r="I27" i="4"/>
  <c r="I28" i="13" s="1"/>
  <c r="O28" i="13" s="1"/>
  <c r="I23" i="4"/>
  <c r="I24" i="13" s="1"/>
  <c r="O24" i="13" s="1"/>
  <c r="I19" i="4"/>
  <c r="I20" i="13" s="1"/>
  <c r="O20" i="13" s="1"/>
  <c r="I11" i="4"/>
  <c r="I12" i="13" s="1"/>
  <c r="O12" i="13" s="1"/>
  <c r="I7" i="4"/>
  <c r="I8" i="13" s="1"/>
  <c r="O8" i="13" s="1"/>
  <c r="I34" i="4"/>
  <c r="I35" i="13" s="1"/>
  <c r="O35" i="13" s="1"/>
  <c r="I30" i="4"/>
  <c r="I31" i="13" s="1"/>
  <c r="O31" i="13" s="1"/>
  <c r="I26" i="4"/>
  <c r="I22" i="4"/>
  <c r="I23" i="13" s="1"/>
  <c r="O23" i="13" s="1"/>
  <c r="I18" i="4"/>
  <c r="I19" i="13" s="1"/>
  <c r="O19" i="13" s="1"/>
  <c r="I10" i="4"/>
  <c r="I11" i="13" s="1"/>
  <c r="O11" i="13" s="1"/>
  <c r="I6" i="4"/>
  <c r="I7" i="13" s="1"/>
  <c r="O7" i="13" s="1"/>
  <c r="I2" i="4"/>
  <c r="H9" i="4"/>
  <c r="H5" i="4"/>
  <c r="H40" i="4"/>
  <c r="H32" i="4"/>
  <c r="H39" i="4"/>
  <c r="H40" i="13" s="1"/>
  <c r="H10" i="4"/>
  <c r="H6" i="4"/>
  <c r="H2" i="4"/>
  <c r="F4" i="4"/>
  <c r="F5" i="13" s="1"/>
  <c r="N5" i="13" s="1"/>
  <c r="F39" i="4"/>
  <c r="F40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H20" i="15" l="1"/>
  <c r="H21" i="15"/>
  <c r="H16" i="15"/>
  <c r="H17" i="15"/>
  <c r="H6" i="15"/>
  <c r="H7" i="15"/>
  <c r="H8" i="15"/>
  <c r="H9" i="15"/>
  <c r="H4" i="15"/>
  <c r="H5" i="15"/>
  <c r="H10" i="15"/>
  <c r="H11" i="15"/>
  <c r="H12" i="15"/>
  <c r="H13" i="15"/>
  <c r="D21" i="15"/>
  <c r="D20" i="15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C20" i="15"/>
  <c r="N40" i="13"/>
  <c r="N32" i="13"/>
  <c r="N35" i="13"/>
  <c r="N16" i="13"/>
  <c r="N36" i="13"/>
  <c r="G12" i="15"/>
  <c r="G13" i="15"/>
  <c r="E20" i="15"/>
  <c r="G20" i="15"/>
  <c r="E21" i="15"/>
  <c r="G21" i="15"/>
  <c r="E16" i="15"/>
  <c r="E17" i="15"/>
  <c r="E8" i="15"/>
  <c r="E9" i="15"/>
  <c r="E12" i="15"/>
  <c r="E13" i="15"/>
  <c r="D10" i="15"/>
  <c r="D11" i="15"/>
  <c r="D8" i="15"/>
  <c r="D9" i="15"/>
  <c r="D4" i="15"/>
  <c r="D5" i="15"/>
  <c r="D6" i="15"/>
  <c r="D7" i="15"/>
  <c r="D16" i="15"/>
  <c r="D17" i="15"/>
  <c r="C10" i="15"/>
  <c r="C11" i="15"/>
  <c r="C6" i="15"/>
  <c r="C7" i="15"/>
  <c r="C16" i="15"/>
  <c r="C17" i="15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O39" i="13" s="1"/>
  <c r="H10" i="13"/>
  <c r="N10" i="13" s="1"/>
  <c r="H4" i="13"/>
  <c r="N4" i="13" s="1"/>
  <c r="H7" i="13"/>
  <c r="N7" i="13" s="1"/>
  <c r="H8" i="13"/>
  <c r="N8" i="13" s="1"/>
  <c r="H11" i="13"/>
  <c r="N11" i="13" s="1"/>
  <c r="H6" i="13"/>
  <c r="N6" i="13" s="1"/>
  <c r="H12" i="13"/>
  <c r="N12" i="13" s="1"/>
  <c r="H14" i="13"/>
  <c r="N14" i="13" s="1"/>
  <c r="I27" i="13"/>
  <c r="O27" i="13" s="1"/>
  <c r="I21" i="13"/>
  <c r="O21" i="13" s="1"/>
  <c r="I3" i="13"/>
  <c r="O3" i="13" s="1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N15" i="13" s="1"/>
  <c r="F3" i="13"/>
  <c r="F39" i="13"/>
  <c r="F41" i="13"/>
  <c r="F33" i="13"/>
  <c r="F27" i="13"/>
  <c r="F21" i="13"/>
  <c r="F9" i="13"/>
  <c r="N9" i="13" s="1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H2" i="15" l="1"/>
  <c r="H3" i="15"/>
  <c r="H14" i="15"/>
  <c r="H15" i="15"/>
  <c r="H8" i="14"/>
  <c r="M29" i="13" s="1"/>
  <c r="B13" i="14" a="1"/>
  <c r="B13" i="14" s="1"/>
  <c r="H9" i="14"/>
  <c r="M24" i="13" s="1"/>
  <c r="N41" i="13"/>
  <c r="N33" i="13"/>
  <c r="N21" i="13"/>
  <c r="N3" i="13"/>
  <c r="N39" i="13"/>
  <c r="N27" i="13"/>
  <c r="N38" i="13"/>
  <c r="G8" i="15"/>
  <c r="G9" i="15"/>
  <c r="G6" i="15"/>
  <c r="G7" i="15"/>
  <c r="G10" i="15"/>
  <c r="G11" i="15"/>
  <c r="G4" i="15"/>
  <c r="G5" i="15"/>
  <c r="G16" i="15"/>
  <c r="G17" i="15"/>
  <c r="E14" i="15"/>
  <c r="E15" i="15"/>
  <c r="E2" i="15"/>
  <c r="E3" i="15"/>
  <c r="E6" i="15"/>
  <c r="E7" i="15"/>
  <c r="E10" i="15"/>
  <c r="E11" i="15"/>
  <c r="D2" i="15"/>
  <c r="D3" i="15"/>
  <c r="D14" i="15"/>
  <c r="D15" i="15"/>
  <c r="C14" i="15"/>
  <c r="C15" i="15"/>
  <c r="C4" i="15"/>
  <c r="C5" i="15"/>
  <c r="C2" i="15"/>
  <c r="C3" i="15"/>
  <c r="C8" i="15"/>
  <c r="C9" i="15"/>
  <c r="M27" i="13"/>
  <c r="H13" i="14"/>
  <c r="H4" i="14"/>
  <c r="M4" i="13" s="1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M21" i="13" l="1"/>
  <c r="M16" i="13"/>
  <c r="M31" i="13"/>
  <c r="I8" i="14"/>
  <c r="M19" i="13"/>
  <c r="P19" i="13" s="1"/>
  <c r="M17" i="13"/>
  <c r="P17" i="13" s="1"/>
  <c r="M20" i="13"/>
  <c r="M28" i="13"/>
  <c r="P28" i="13" s="1"/>
  <c r="M23" i="13"/>
  <c r="P23" i="13" s="1"/>
  <c r="P16" i="13"/>
  <c r="P21" i="13"/>
  <c r="F17" i="15"/>
  <c r="P24" i="13"/>
  <c r="M35" i="13"/>
  <c r="P35" i="13" s="1"/>
  <c r="P31" i="13"/>
  <c r="P4" i="13"/>
  <c r="P20" i="13"/>
  <c r="M22" i="13"/>
  <c r="P22" i="13" s="1"/>
  <c r="P27" i="13"/>
  <c r="P29" i="13"/>
  <c r="M32" i="13"/>
  <c r="P32" i="13" s="1"/>
  <c r="M30" i="13"/>
  <c r="P30" i="13" s="1"/>
  <c r="M18" i="13"/>
  <c r="P18" i="13" s="1"/>
  <c r="M15" i="13"/>
  <c r="I9" i="14"/>
  <c r="M37" i="13"/>
  <c r="P37" i="13" s="1"/>
  <c r="M38" i="13"/>
  <c r="P38" i="13" s="1"/>
  <c r="M26" i="13"/>
  <c r="P26" i="13" s="1"/>
  <c r="M33" i="13"/>
  <c r="P33" i="13" s="1"/>
  <c r="F16" i="15"/>
  <c r="M34" i="13"/>
  <c r="P34" i="13" s="1"/>
  <c r="M36" i="13"/>
  <c r="P36" i="13" s="1"/>
  <c r="M25" i="13"/>
  <c r="P25" i="13" s="1"/>
  <c r="G2" i="15"/>
  <c r="G3" i="15"/>
  <c r="G14" i="15"/>
  <c r="G15" i="15"/>
  <c r="F14" i="15"/>
  <c r="F15" i="15"/>
  <c r="F10" i="15"/>
  <c r="M9" i="13"/>
  <c r="P9" i="13" s="1"/>
  <c r="M40" i="13"/>
  <c r="P40" i="13" s="1"/>
  <c r="M42" i="13"/>
  <c r="P42" i="13" s="1"/>
  <c r="M6" i="13"/>
  <c r="P6" i="13" s="1"/>
  <c r="M13" i="13"/>
  <c r="P13" i="13" s="1"/>
  <c r="M5" i="13"/>
  <c r="P5" i="13" s="1"/>
  <c r="M14" i="13"/>
  <c r="P14" i="13" s="1"/>
  <c r="M8" i="13"/>
  <c r="P8" i="13" s="1"/>
  <c r="M11" i="13"/>
  <c r="P11" i="13" s="1"/>
  <c r="M12" i="13"/>
  <c r="P12" i="13" s="1"/>
  <c r="M7" i="13"/>
  <c r="P7" i="13" s="1"/>
  <c r="M10" i="13"/>
  <c r="P10" i="13" s="1"/>
  <c r="M3" i="13"/>
  <c r="P3" i="13" s="1"/>
  <c r="M39" i="13"/>
  <c r="P39" i="13" s="1"/>
  <c r="M41" i="13"/>
  <c r="P41" i="13" s="1"/>
  <c r="I4" i="14"/>
  <c r="I13" i="14"/>
  <c r="H29" i="5"/>
  <c r="H28" i="5"/>
  <c r="H27" i="5"/>
  <c r="H31" i="5"/>
  <c r="H33" i="5"/>
  <c r="H26" i="5"/>
  <c r="H30" i="5"/>
  <c r="H32" i="5"/>
  <c r="H21" i="5"/>
  <c r="B20" i="15" s="1"/>
  <c r="H5" i="5"/>
  <c r="H8" i="5"/>
  <c r="H4" i="5"/>
  <c r="H6" i="5"/>
  <c r="H9" i="5"/>
  <c r="H7" i="5"/>
  <c r="H13" i="5"/>
  <c r="H11" i="5"/>
  <c r="H2" i="5"/>
  <c r="H16" i="5"/>
  <c r="H14" i="5"/>
  <c r="H10" i="5"/>
  <c r="H3" i="5"/>
  <c r="H15" i="5"/>
  <c r="H17" i="5"/>
  <c r="H12" i="5"/>
  <c r="H22" i="5"/>
  <c r="B21" i="15" s="1"/>
  <c r="I14" i="15" l="1"/>
  <c r="F12" i="15"/>
  <c r="F11" i="15"/>
  <c r="P15" i="13"/>
  <c r="F13" i="15"/>
  <c r="A16" i="14"/>
  <c r="F20" i="15"/>
  <c r="I20" i="15" s="1"/>
  <c r="F21" i="15"/>
  <c r="I21" i="15" s="1"/>
  <c r="F2" i="15"/>
  <c r="F3" i="15"/>
  <c r="F8" i="15"/>
  <c r="F9" i="15"/>
  <c r="F5" i="15"/>
  <c r="F4" i="15"/>
  <c r="F6" i="15"/>
  <c r="F7" i="15"/>
  <c r="I7" i="15" s="1"/>
  <c r="K3" i="5"/>
  <c r="B3" i="15"/>
  <c r="K5" i="5"/>
  <c r="B5" i="15"/>
  <c r="K12" i="5"/>
  <c r="B12" i="15"/>
  <c r="K10" i="5"/>
  <c r="B10" i="15"/>
  <c r="I10" i="15" s="1"/>
  <c r="K11" i="5"/>
  <c r="B11" i="15"/>
  <c r="K6" i="5"/>
  <c r="B6" i="15"/>
  <c r="K2" i="5"/>
  <c r="B2" i="15"/>
  <c r="K17" i="5"/>
  <c r="B17" i="15"/>
  <c r="I17" i="15" s="1"/>
  <c r="K14" i="5"/>
  <c r="B14" i="15"/>
  <c r="K13" i="5"/>
  <c r="B13" i="15"/>
  <c r="K4" i="5"/>
  <c r="B4" i="15"/>
  <c r="K9" i="5"/>
  <c r="B9" i="15"/>
  <c r="K15" i="5"/>
  <c r="B15" i="15"/>
  <c r="I15" i="15" s="1"/>
  <c r="K16" i="5"/>
  <c r="B16" i="15"/>
  <c r="I16" i="15" s="1"/>
  <c r="K7" i="5"/>
  <c r="B7" i="15"/>
  <c r="K8" i="5"/>
  <c r="B8" i="1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I9" i="15" l="1"/>
  <c r="I6" i="15"/>
  <c r="I8" i="15"/>
  <c r="I11" i="15"/>
  <c r="I4" i="15"/>
  <c r="I3" i="15"/>
  <c r="I12" i="15"/>
  <c r="I5" i="15"/>
  <c r="I2" i="15"/>
  <c r="I13" i="15"/>
  <c r="A45" i="13"/>
  <c r="A24" i="1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<sst xmlns="http://schemas.openxmlformats.org/spreadsheetml/2006/main" count="1531" uniqueCount="185">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</sst>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19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3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2">
  <autoFilter ref="A1:O173" xr:uid="{22A90416-B904-4D3D-A6DB-EFCB9FD1EAED}"/>
  <tableColumns count="15">
    <tableColumn id="15" xr3:uid="{A06DA701-31D6-44A5-8655-82CAD7E3082B}" name="index" dataDxfId="191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0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89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88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87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86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85">
      <calculatedColumnFormula>IF(LEFT(table_1[[#This Row],[dsb_type]], 1) = "2", 50, 130)</calculatedColumnFormula>
    </tableColumn>
    <tableColumn id="14" xr3:uid="{DF3C46EA-690D-4E6A-99CF-BBC2B2F74AFF}" name="command_filter_nhej" dataDxfId="184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3">
  <autoFilter ref="A1:S41" xr:uid="{DE05925F-1FF6-4367-AF1E-BAECCA464E36}"/>
  <tableColumns count="19">
    <tableColumn id="1" xr3:uid="{C373869E-A92E-4B06-B8E5-C5A873420ED4}" name="index" dataDxfId="182"/>
    <tableColumn id="2" xr3:uid="{A28AAC50-FA09-494A-B052-8489F07A5A70}" name="ref" dataDxfId="181">
      <calculatedColumnFormula>OFFSET(table_1[ref], 4 * (table_2_1[[#This Row],[index]] - 1), 0, 1, 1)</calculatedColumnFormula>
    </tableColumn>
    <tableColumn id="18" xr3:uid="{07D57089-9737-4983-8884-C4ACCDCFF6CB}" name="control" dataDxfId="180">
      <calculatedColumnFormula>OFFSET(table_1[control], 4 * (table_2_1[[#This Row],[index]] - 1), 0, 1, 1)</calculatedColumnFormula>
    </tableColumn>
    <tableColumn id="19" xr3:uid="{C6423FEA-272F-48D3-BC6A-909FCA937DA9}" name="dsb_type" dataDxfId="179">
      <calculatedColumnFormula>OFFSET(table_1[dsb_type], 4 * (table_2_1[[#This Row],[index]] - 1), 0, 1, 1)</calculatedColumnFormula>
    </tableColumn>
    <tableColumn id="3" xr3:uid="{B8F61088-5FFA-4860-BF4E-1BFB301A31D9}" name="dsb_pos" dataDxfId="178">
      <calculatedColumnFormula>OFFSET(table_1[dsb_pos], 4 * (table_2_1[[#This Row],[index]] - 1), 0, 1, 1)</calculatedColumnFormula>
    </tableColumn>
    <tableColumn id="4" xr3:uid="{524D5B3D-BB20-420D-B7E9-93A7F77CA728}" name="cell" dataDxfId="177">
      <calculatedColumnFormula>OFFSET(table_1[cell], 4 * (table_2_1[[#This Row],[index]] - 1), 0, 1, 1)</calculatedColumnFormula>
    </tableColumn>
    <tableColumn id="5" xr3:uid="{CC918D20-5D79-4223-9717-2CA0EFFA213F}" name="strand" dataDxfId="176">
      <calculatedColumnFormula>OFFSET(table_1[strand], 4 * (table_2_1[[#This Row],[index]] - 1), 0, 1, 1)</calculatedColumnFormula>
    </tableColumn>
    <tableColumn id="6" xr3:uid="{B2851465-D533-4787-80C4-E844BB2ABB8C}" name="treatment" dataDxfId="175">
      <calculatedColumnFormula>OFFSET(table_1[treatment], 4 * (table_2_1[[#This Row],[index]] - 1), 0, 1, 1)</calculatedColumnFormula>
    </tableColumn>
    <tableColumn id="7" xr3:uid="{849BE448-7739-4815-A2C5-5843F62D83D7}" name="hguide" dataDxfId="174">
      <calculatedColumnFormula>OFFSET(table_1[hguide], 4 * (table_2_1[[#This Row],[index]] - 1), 0, 1, 1)</calculatedColumnFormula>
    </tableColumn>
    <tableColumn id="8" xr3:uid="{343716D9-C3A9-4F90-A58A-42B1B9C79EBF}" name="output_dir" dataDxfId="173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2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1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0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69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68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67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66"/>
    <tableColumn id="2" xr3:uid="{B00239B6-16E0-4472-B8C9-F25D625D21DD}" name="ref" dataDxfId="165">
      <calculatedColumnFormula>OFFSET(table_1[ref], table_2_2[[#This Row],[index]] +  var_2_nodsb_offset - 1, 0, 1, 1)</calculatedColumnFormula>
    </tableColumn>
    <tableColumn id="3" xr3:uid="{47FE94A7-C208-4138-B063-127D4AE215A0}" name="control" dataDxfId="164">
      <calculatedColumnFormula>OFFSET(table_1[control], table_2_2[[#This Row],[index]] +  var_2_nodsb_offset - 1, 0, 1, 1)</calculatedColumnFormula>
    </tableColumn>
    <tableColumn id="4" xr3:uid="{43B4F550-AB35-4206-AAAB-820BBA723DEA}" name="dsb_type" dataDxfId="163">
      <calculatedColumnFormula>OFFSET(table_1[dsb_type], table_2_2[[#This Row],[index]] +  var_2_nodsb_offset - 1, 0, 1, 1)</calculatedColumnFormula>
    </tableColumn>
    <tableColumn id="5" xr3:uid="{7233C674-8249-48C9-814C-599A94DF6097}" name="dsb_pos" dataDxfId="162">
      <calculatedColumnFormula>OFFSET(table_1[dsb_pos], table_2_2[[#This Row],[index]] +  var_2_nodsb_offset - 1, 0, 1, 1)</calculatedColumnFormula>
    </tableColumn>
    <tableColumn id="6" xr3:uid="{8FD419DF-3888-4BC8-ACF7-F31E7AB24754}" name="cell" dataDxfId="161">
      <calculatedColumnFormula>OFFSET(table_1[cell], table_2_2[[#This Row],[index]] +  var_2_nodsb_offset - 1, 0, 1, 1)</calculatedColumnFormula>
    </tableColumn>
    <tableColumn id="7" xr3:uid="{612FF909-1004-49E1-BC8F-F65A8C97EEFC}" name="strand" dataDxfId="160">
      <calculatedColumnFormula>OFFSET(table_1[strand], table_2_2[[#This Row],[index]] +  var_2_nodsb_offset - 1, 0, 1, 1)</calculatedColumnFormula>
    </tableColumn>
    <tableColumn id="8" xr3:uid="{C57AB4D7-F308-46D6-8F19-069619F8CF1B}" name="treatment" dataDxfId="159">
      <calculatedColumnFormula>OFFSET(table_1[treatment], table_2_2[[#This Row],[index]] +  var_2_nodsb_offset - 1, 0, 1, 1)</calculatedColumnFormula>
    </tableColumn>
    <tableColumn id="9" xr3:uid="{27DAC4C9-BDB2-4621-A4F1-0094D063284E}" name="hguide" dataDxfId="158">
      <calculatedColumnFormula>OFFSET(table_1[hguide], table_2_2[[#This Row],[index]] +  var_2_nodsb_offset - 1, 0, 1, 1)</calculatedColumnFormula>
    </tableColumn>
    <tableColumn id="10" xr3:uid="{E0E9E8C1-4E85-4EFB-8220-84140FBAAF8E}" name="output_dir" dataDxfId="157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56">
      <calculatedColumnFormula>OFFSET(table_1[file_out], table_2_2[[#This Row],[index]] +  var_2_nodsb_offset - 1, 0, 1, 1)</calculatedColumnFormula>
    </tableColumn>
    <tableColumn id="12" xr3:uid="{BB84920E-3487-4670-93ED-5671EACD3061}" name="total_reads" dataDxfId="155">
      <calculatedColumnFormula>OFFSET(table_1[total_reads], table_2_2[[#This Row],[index]] +  var_2_nodsb_offset - 1, 0, 1, 1)</calculatedColumnFormula>
    </tableColumn>
    <tableColumn id="13" xr3:uid="{0CE6DAF6-0C4C-4EC5-8FE5-9B3840A02412}" name="command" dataDxfId="154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3">
  <autoFilter ref="A1:N41" xr:uid="{5C7BFDB7-8825-4FA5-A5E3-550303D41F99}"/>
  <tableColumns count="14">
    <tableColumn id="25" xr3:uid="{93D2F09B-24D5-4FE1-BF34-C037E361889F}" name="index" dataDxfId="152"/>
    <tableColumn id="1" xr3:uid="{2F28DC66-449D-4F81-AA63-8F24B25F33D1}" name="dir" dataDxfId="151">
      <calculatedColumnFormula>OFFSET(table_2_1[output_dir], table_3_1[[#This Row],[index]] - 1, 0, 1, 1)</calculatedColumnFormula>
    </tableColumn>
    <tableColumn id="13" xr3:uid="{3DF6F698-1F9A-4B05-A310-657CCFCE9F66}" name="control" dataDxfId="150">
      <calculatedColumnFormula>OFFSET(table_2_1[control], table_3_1[[#This Row],[index]] - 1, 0, 1, 1)</calculatedColumnFormula>
    </tableColumn>
    <tableColumn id="2" xr3:uid="{362C2395-52F7-4A62-B7BA-2DD97ED5E6FB}" name="ref" dataDxfId="149">
      <calculatedColumnFormula>OFFSET(table_2_1[ref], table_3_1[[#This Row],[index]] - 1, 0, 1, 1)</calculatedColumnFormula>
    </tableColumn>
    <tableColumn id="3" xr3:uid="{5F0895D9-2EF2-4524-8BC7-15A33FE68636}" name="dsb_pos" dataDxfId="148">
      <calculatedColumnFormula>OFFSET(table_2_1[dsb_pos], table_3_1[[#This Row],[index]] - 1, 0, 1, 1)</calculatedColumnFormula>
    </tableColumn>
    <tableColumn id="4" xr3:uid="{C6D28829-46E6-4D97-8EA4-0AD12EF6CF10}" name="dsb_type" dataDxfId="147">
      <calculatedColumnFormula>OFFSET(table_2_1[dsb_type], table_3_1[[#This Row],[index]] - 1, 0, 1, 1)</calculatedColumnFormula>
    </tableColumn>
    <tableColumn id="12" xr3:uid="{E8B2E211-C273-4602-86F0-60EA4259B7A4}" name="dsb_type_command" dataDxfId="146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45">
      <calculatedColumnFormula>OFFSET(table_2_1[strand], table_3_1[[#This Row],[index]] - 1, 0, 1, 1)</calculatedColumnFormula>
    </tableColumn>
    <tableColumn id="6" xr3:uid="{3366AC40-6578-4797-B607-19265E7DBF5C}" name="hguide" dataDxfId="144">
      <calculatedColumnFormula>MID(OFFSET(table_2_1[hguide], table_3_1[[#This Row],[index]] - 1, 0, 1, 1), 3, 100)</calculatedColumnFormula>
    </tableColumn>
    <tableColumn id="7" xr3:uid="{554F4E79-98DE-474B-A5C8-D4B536772E95}" name="cell" dataDxfId="143">
      <calculatedColumnFormula>OFFSET(table_2_1[cell], table_3_1[[#This Row],[index]] - 1, 0, 1, 1)</calculatedColumnFormula>
    </tableColumn>
    <tableColumn id="8" xr3:uid="{32FC5061-DD85-4234-9ED8-FEAF6D9E3BC0}" name="treatment" dataDxfId="142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1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0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39">
  <autoFilter ref="A43:N55" xr:uid="{D5160C95-D2BA-47CB-B22B-E91EC7D3F498}"/>
  <tableColumns count="14">
    <tableColumn id="25" xr3:uid="{B2894846-EBB9-47DC-8DE1-7F1DA571A0B9}" name="index" dataDxfId="138"/>
    <tableColumn id="1" xr3:uid="{98269DFC-71F0-4066-B063-59597431C1C3}" name="dir" dataDxfId="137">
      <calculatedColumnFormula>OFFSET(table_2_2[output_dir], table_3_2[[#This Row],[index]] - 1, 0, 1, 1)</calculatedColumnFormula>
    </tableColumn>
    <tableColumn id="13" xr3:uid="{EB55B964-D8E2-4E0C-B7CF-07043E026664}" name="control" dataDxfId="136">
      <calculatedColumnFormula>OFFSET(table_2_2[control], table_3_2[[#This Row],[index]] - 1, 0, 1, 1)</calculatedColumnFormula>
    </tableColumn>
    <tableColumn id="2" xr3:uid="{7A83EC55-03CE-4608-92D6-6F1C53B539FE}" name="ref" dataDxfId="135">
      <calculatedColumnFormula>OFFSET(table_2_2[ref], table_3_2[[#This Row],[index]] - 1, 0, 1, 1)</calculatedColumnFormula>
    </tableColumn>
    <tableColumn id="3" xr3:uid="{13E984FC-9FD2-479F-AB4C-B74DDF5FD234}" name="dsb_pos" dataDxfId="134">
      <calculatedColumnFormula>OFFSET(table_2_2[dsb_pos], table_3_2[[#This Row],[index]] - 1, 0, 1, 1)</calculatedColumnFormula>
    </tableColumn>
    <tableColumn id="4" xr3:uid="{EF0F2447-2FA1-4517-A5CE-D8DDAAC8D3F2}" name="dsb_type" dataDxfId="133">
      <calculatedColumnFormula>OFFSET(table_2_2[dsb_type], table_3_2[[#This Row],[index]] - 1, 0, 1, 1)</calculatedColumnFormula>
    </tableColumn>
    <tableColumn id="12" xr3:uid="{A1849AE1-952B-42B5-99EE-20BD2E4C5A6A}" name="dsb_type_command" dataDxfId="132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1">
      <calculatedColumnFormula>OFFSET(table_2_2[strand], table_3_2[[#This Row],[index]] - 1, 0, 1, 1)</calculatedColumnFormula>
    </tableColumn>
    <tableColumn id="6" xr3:uid="{0ABF747E-328F-4A80-85AA-4AF871C860C1}" name="hguide" dataDxfId="130">
      <calculatedColumnFormula>MID(OFFSET(table_2_2[hguide], table_3_2[[#This Row],[index]] - 1, 0, 1, 1), 3, 100)</calculatedColumnFormula>
    </tableColumn>
    <tableColumn id="7" xr3:uid="{29D6C48B-05B8-42C6-88A9-0939BC454FE0}" name="cell" dataDxfId="129">
      <calculatedColumnFormula>OFFSET(table_2_2[cell], table_3_2[[#This Row],[index]] - 1, 0, 1, 1)</calculatedColumnFormula>
    </tableColumn>
    <tableColumn id="8" xr3:uid="{BD269EBE-94A9-4B57-B984-C7566AC259DE}" name="treatment" dataDxfId="128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27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26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25">
  <autoFilter ref="A1:K17" xr:uid="{3ADBC687-3D92-491E-B36B-6CC1BB3B3380}"/>
  <tableColumns count="11">
    <tableColumn id="1" xr3:uid="{B7EC223D-BA24-48F1-9EE3-DC56DEFDE4C2}" name="index" dataDxfId="124"/>
    <tableColumn id="7" xr3:uid="{D9F1ADDA-18A2-4F81-862D-6B0F786079FF}" name="control" dataDxfId="123">
      <calculatedColumnFormula>OFFSET(table_3_1[control], 3 * QUOTIENT(table_4_1[[#This Row],[index]] - 1, 2), 0, 1, 1)</calculatedColumnFormula>
    </tableColumn>
    <tableColumn id="8" xr3:uid="{0EA5A81F-6EA1-4256-9717-03273165F7BF}" name="treatment_1" dataDxfId="122">
      <calculatedColumnFormula>OFFSET(table_3_1[treatment], 3 * QUOTIENT(table_4_1[[#This Row],[index]] - 1, 2), 0, 1, 1)</calculatedColumnFormula>
    </tableColumn>
    <tableColumn id="2" xr3:uid="{5F6D005A-96D8-4801-93E2-101BAE551BA8}" name="dir_1" dataDxfId="121">
      <calculatedColumnFormula>OFFSET(table_3_1[dir], 3 * QUOTIENT(table_4_1[[#This Row],[index]] - 1, 2), 0, 1, 1)</calculatedColumnFormula>
    </tableColumn>
    <tableColumn id="9" xr3:uid="{C21D1AF7-7ABE-4181-AA2A-42227869A8DD}" name="treatment_2" dataDxfId="120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19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18">
      <calculatedColumnFormula>_xlfn.CONCAT(table_4_1[[#This Row],[treatment_1]], "_", table_4_1[[#This Row],[treatment_2]])</calculatedColumnFormula>
    </tableColumn>
    <tableColumn id="4" xr3:uid="{519A6397-7A3C-4009-B8B9-A71C0B3A591B}" name="dir_out" dataDxfId="117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16">
      <calculatedColumnFormula>subst_type</calculatedColumnFormula>
    </tableColumn>
    <tableColumn id="6" xr3:uid="{BC9117A0-CB6F-4D3C-A0E4-BF8395854D9A}" name="command_main_data_combined" dataDxfId="115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14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3">
  <autoFilter ref="A20:K22" xr:uid="{44E39C67-02E4-4910-8670-BA7FFCEEEAF8}"/>
  <tableColumns count="11">
    <tableColumn id="1" xr3:uid="{7F5A3A15-751D-407C-A035-61B2605E693F}" name="index" dataDxfId="112"/>
    <tableColumn id="7" xr3:uid="{45863AB0-FD32-49FE-B4BF-F8EE865F7604}" name="control" dataDxfId="111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0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09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08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07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06">
      <calculatedColumnFormula>_xlfn.CONCAT(table_4_2[[#This Row],[treatment_1]], "_", table_4_2[[#This Row],[treatment_2]])</calculatedColumnFormula>
    </tableColumn>
    <tableColumn id="4" xr3:uid="{AE1A14DC-D0C9-4818-B8CC-09A571E73BC2}" name="dir_out" dataDxfId="105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04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3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2">
  <autoFilter ref="A25:K33" xr:uid="{7D35E6FC-E7CD-464B-90E4-DB03DC258109}"/>
  <tableColumns count="11">
    <tableColumn id="1" xr3:uid="{33AF3495-7432-4F03-9832-525A370EADEC}" name="index" dataDxfId="101"/>
    <tableColumn id="7" xr3:uid="{3D66515C-5022-4D48-A834-4320DA4E73F6}" name="control" dataDxfId="100">
      <calculatedColumnFormula>OFFSET(table_3_2[control], 3 * QUOTIENT(table_4_3[[#This Row],[index]] - 1, 2), 0, 1, 1)</calculatedColumnFormula>
    </tableColumn>
    <tableColumn id="8" xr3:uid="{294B17A9-F0F9-42CA-8342-55C00648E3A5}" name="treatment_1" dataDxfId="99">
      <calculatedColumnFormula>OFFSET(table_3_2[treatment], 3 * QUOTIENT(table_4_3[[#This Row],[index]] - 1, 2), 0, 1, 1)</calculatedColumnFormula>
    </tableColumn>
    <tableColumn id="2" xr3:uid="{E13C38CF-C105-4AB5-8602-7D32E688C737}" name="dir_1" dataDxfId="98">
      <calculatedColumnFormula>OFFSET(table_3_2[dir], 3 * QUOTIENT(table_4_3[[#This Row],[index]] - 1, 2), 0, 1, 1)</calculatedColumnFormula>
    </tableColumn>
    <tableColumn id="9" xr3:uid="{15B3CC7F-2A3C-4026-8417-A9DD21E4F004}" name="treatment_2" dataDxfId="97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96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95">
      <calculatedColumnFormula>_xlfn.CONCAT(table_4_3[[#This Row],[treatment_1]], "_", table_4_3[[#This Row],[treatment_2]])</calculatedColumnFormula>
    </tableColumn>
    <tableColumn id="4" xr3:uid="{77F1D6F0-DE95-4E63-9E7E-D3CA3CF85F37}" name="dir_out" dataDxfId="94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3">
      <calculatedColumnFormula>subst_type</calculatedColumnFormula>
    </tableColumn>
    <tableColumn id="6" xr3:uid="{9434BF8B-81C5-43DF-BCB7-FA7146BF2FE8}" name="command_main_data_combined" dataDxfId="92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1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0">
  <autoFilter ref="A1:M41" xr:uid="{73BF8355-0AB0-4422-8F65-2A32E222946E}"/>
  <tableColumns count="13">
    <tableColumn id="25" xr3:uid="{43F57146-0E56-46F3-A0E3-717A41010F4A}" name="index" dataDxfId="89"/>
    <tableColumn id="1" xr3:uid="{B0B3F6B0-7577-49AC-B865-1E873B4DC53C}" name="dir" dataDxfId="88">
      <calculatedColumnFormula>table_3_1[[#This Row],[dir]]</calculatedColumnFormula>
    </tableColumn>
    <tableColumn id="13" xr3:uid="{D04F356F-9288-416D-ACDA-6BFE128B70D7}" name="control" dataDxfId="87">
      <calculatedColumnFormula>table_3_1[[#This Row],[control]]</calculatedColumnFormula>
    </tableColumn>
    <tableColumn id="2" xr3:uid="{9C168B22-F534-40D4-947C-918239C33FD9}" name="ref" dataDxfId="86">
      <calculatedColumnFormula>table_3_1[[#This Row],[ref]]</calculatedColumnFormula>
    </tableColumn>
    <tableColumn id="3" xr3:uid="{6F64477B-0C66-4251-9156-22307A6D70A0}" name="dsb_pos" dataDxfId="85">
      <calculatedColumnFormula>table_3_1[[#This Row],[dsb_pos]]</calculatedColumnFormula>
    </tableColumn>
    <tableColumn id="4" xr3:uid="{D037F4F2-543F-4D7D-AB36-0B253FD61B0D}" name="dsb_type" dataDxfId="84">
      <calculatedColumnFormula>table_3_1[[#This Row],[dsb_type]]</calculatedColumnFormula>
    </tableColumn>
    <tableColumn id="12" xr3:uid="{407AC5E6-13CB-409A-8E78-64B8CC121882}" name="dsb_type_command" dataDxfId="83">
      <calculatedColumnFormula>table_3_1[[#This Row],[dsb_type_command]]</calculatedColumnFormula>
    </tableColumn>
    <tableColumn id="5" xr3:uid="{1A24C844-2A10-4394-818F-0C25A569B414}" name="strand" dataDxfId="82">
      <calculatedColumnFormula>table_3_1[[#This Row],[strand]]</calculatedColumnFormula>
    </tableColumn>
    <tableColumn id="6" xr3:uid="{4F0A02F9-5555-489E-BA41-E3CBF81D1114}" name="hguide" dataDxfId="81">
      <calculatedColumnFormula>table_3_1[[#This Row],[hguide]]</calculatedColumnFormula>
    </tableColumn>
    <tableColumn id="7" xr3:uid="{FAE741F2-7C1B-41F2-8875-9F7A2EF40A54}" name="cell" dataDxfId="80">
      <calculatedColumnFormula>table_3_1[[#This Row],[cell]]</calculatedColumnFormula>
    </tableColumn>
    <tableColumn id="8" xr3:uid="{FE3ED128-2534-43D1-9244-11AB1FB57650}" name="treatment" dataDxfId="79">
      <calculatedColumnFormula>table_3_1[[#This Row],[treatment]]</calculatedColumnFormula>
    </tableColumn>
    <tableColumn id="9" xr3:uid="{65ACBC9C-0EC8-4074-B310-05F4B70BFAD5}" name="subst_type" dataDxfId="78">
      <calculatedColumnFormula>"with"</calculatedColumnFormula>
    </tableColumn>
    <tableColumn id="10" xr3:uid="{F80F6FB9-4F35-4819-8285-D77131C6EFCE}" name="command" dataDxfId="77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76">
      <calculatedColumnFormula>table_3_2[[#This Row],[dir]]</calculatedColumnFormula>
    </tableColumn>
    <tableColumn id="3" xr3:uid="{483E3D73-4059-4B65-84EC-5DC4E7008F35}" name="control" dataDxfId="75">
      <calculatedColumnFormula>table_3_2[[#This Row],[control]]</calculatedColumnFormula>
    </tableColumn>
    <tableColumn id="4" xr3:uid="{5859A8DB-4C52-4451-BBB6-C6BEBF497540}" name="ref" dataDxfId="74">
      <calculatedColumnFormula>table_3_2[[#This Row],[ref]]</calculatedColumnFormula>
    </tableColumn>
    <tableColumn id="5" xr3:uid="{06FC4099-C18C-436C-B1E6-9739B71C7F22}" name="dsb_pos" dataDxfId="73">
      <calculatedColumnFormula>table_3_2[[#This Row],[dsb_pos]]</calculatedColumnFormula>
    </tableColumn>
    <tableColumn id="6" xr3:uid="{8F043A8E-C5E7-4596-AE13-3E495C6DB33E}" name="dsb_type" dataDxfId="72">
      <calculatedColumnFormula>table_3_2[[#This Row],[dsb_type]]</calculatedColumnFormula>
    </tableColumn>
    <tableColumn id="7" xr3:uid="{E2DB136E-6FA9-4095-8B91-F094974333AF}" name="dsb_type_command" dataDxfId="71">
      <calculatedColumnFormula>table_3_2[[#This Row],[dsb_type_command]]</calculatedColumnFormula>
    </tableColumn>
    <tableColumn id="8" xr3:uid="{55CDC54E-3E43-4365-B1C9-5359F747A157}" name="strand" dataDxfId="70">
      <calculatedColumnFormula>table_3_2[[#This Row],[strand]]</calculatedColumnFormula>
    </tableColumn>
    <tableColumn id="9" xr3:uid="{056BD8A0-CC40-4C61-9F22-EE7382045F66}" name="hguide" dataDxfId="69">
      <calculatedColumnFormula>table_3_2[[#This Row],[hguide]]</calculatedColumnFormula>
    </tableColumn>
    <tableColumn id="10" xr3:uid="{489E156D-888A-4DDC-BB23-A4721D588249}" name="cell" dataDxfId="68">
      <calculatedColumnFormula>table_3_2[[#This Row],[cell]]</calculatedColumnFormula>
    </tableColumn>
    <tableColumn id="11" xr3:uid="{0F1B5F9E-B10D-4258-9052-90BCDC89F0B0}" name="treatment" dataDxfId="67">
      <calculatedColumnFormula>table_3_2[[#This Row],[treatment]]</calculatedColumnFormula>
    </tableColumn>
    <tableColumn id="12" xr3:uid="{A2723EF6-80E8-4D8D-A6DC-7556C1996222}" name="subst_type" dataDxfId="66">
      <calculatedColumnFormula>"with"</calculatedColumnFormula>
    </tableColumn>
    <tableColumn id="13" xr3:uid="{02531CCA-6CDE-42BA-80E3-31C0F97A3546}" name="command" dataDxfId="65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64">
  <autoFilter ref="A3:I4" xr:uid="{C8C4C06E-000E-41C5-BD07-871BB3291C48}"/>
  <tableColumns count="9">
    <tableColumn id="25" xr3:uid="{D7EEB429-5A34-4903-8247-E1BD5C0098AE}" name="index" dataDxfId="63"/>
    <tableColumn id="18" xr3:uid="{BACD6182-9E09-4A02-A171-8DFCB7543380}" name="dir" dataDxfId="62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1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0">
      <calculatedColumnFormula>OFFSET(table_3_1[control], 6 * (table_6_3[[#This Row],[index]] - 1), 0, 1, 1)</calculatedColumnFormula>
    </tableColumn>
    <tableColumn id="4" xr3:uid="{8E20D9FC-49B1-428A-AC5E-AEDADB1473AC}" name="dsb_type" dataDxfId="59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58">
      <calculatedColumnFormula>subst_type</calculatedColumnFormula>
    </tableColumn>
    <tableColumn id="19" xr3:uid="{E4089767-2E77-4296-9392-7BCD64E1E62D}" name="dir_out" dataDxfId="57">
      <calculatedColumnFormula>_xlfn.CONCAT(table_6_3[[#This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56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55">
  <autoFilter ref="A7:I9" xr:uid="{43CAA14F-D870-4D8C-8372-DFAF0C2B719D}"/>
  <tableColumns count="9">
    <tableColumn id="25" xr3:uid="{4FA5A2E4-C9F7-4673-98E1-BCCE618B100D}" name="index" dataDxfId="54"/>
    <tableColumn id="18" xr3:uid="{155653FE-38BD-4542-A5AE-2B40B0FD52C7}" name="dir" dataDxfId="53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6">
      <calculatedColumnFormula>IF(table_6_4[[#This Row],[hguide]]="A",NA(), IF(var_6_layout = "universal", "1 1 1 1 1 1", NA()))</calculatedColumnFormula>
    </tableColumn>
    <tableColumn id="13" xr3:uid="{9EA58FA8-5496-4600-905A-95909513339B}" name="control" dataDxfId="52">
      <calculatedColumnFormula>OFFSET(table_3_1[control], 6 * (table_6_4[[#This Row],[index]] - 1), 0, 1, 1)</calculatedColumnFormula>
    </tableColumn>
    <tableColumn id="4" xr3:uid="{46390A5F-98AD-4211-85B4-A4DD8E31C40C}" name="dsb_type" dataDxfId="51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0">
      <calculatedColumnFormula>subst_type</calculatedColumnFormula>
    </tableColumn>
    <tableColumn id="19" xr3:uid="{CFCDDB26-095C-4395-82E2-37B45B0CDEAD}" name="dir_out" dataDxfId="49">
      <calculatedColumnFormula>_xlfn.CONCAT(table_6_4[[#This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48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47" headerRowBorderDxfId="46" tableBorderDxfId="45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4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3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2">
      <calculatedColumnFormula>OFFSET(table_3_1[control], var_6_anti_offset + 4 * (table_6_5[[#This Row],[index]] - 1), 0, 1, 1)</calculatedColumnFormula>
    </tableColumn>
    <tableColumn id="5" xr3:uid="{FA9180EA-3AA0-451A-ACAC-78776C7CB75D}" name="dsb_type" dataDxfId="41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0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39">
      <calculatedColumnFormula>_xlfn.CONCAT(table_6_5[[#This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38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P42" totalsRowShown="0" headerRowDxfId="37">
  <autoFilter ref="A2:P42" xr:uid="{73BF8355-0AB0-4422-8F65-2A32E222946E}"/>
  <tableColumns count="16">
    <tableColumn id="25" xr3:uid="{C323C376-24D3-4404-9E0F-6E9361862271}" name="index" dataDxfId="36"/>
    <tableColumn id="1" xr3:uid="{AC070029-7A36-442E-A851-71CD7EB80F28}" name="dir" dataDxfId="35">
      <calculatedColumnFormula>OFFSET(table_3_1[[dir]:[dir]], table_7_1[[#This Row],[index]] - 1, 0, 1, 1)</calculatedColumnFormula>
    </tableColumn>
    <tableColumn id="13" xr3:uid="{6A4B6748-6DA2-44B2-95C1-9C2BF9C21AC6}" name="control" dataDxfId="34">
      <calculatedColumnFormula>OFFSET(table_3_1[[control]:[control]], table_7_1[[#This Row],[index]] - 1, 0, 1, 1)</calculatedColumnFormula>
    </tableColumn>
    <tableColumn id="2" xr3:uid="{46183BCF-754C-4289-9E28-8DB2FB5F3E2E}" name="ref" dataDxfId="33">
      <calculatedColumnFormula>OFFSET(table_3_1[[ref]:[ref]], table_7_1[[#This Row],[index]] - 1, 0, 1, 1)</calculatedColumnFormula>
    </tableColumn>
    <tableColumn id="3" xr3:uid="{01CE35D5-BD5A-4DBE-911A-523BA86E9558}" name="dsb_pos" dataDxfId="32">
      <calculatedColumnFormula>OFFSET(table_3_1[[dsb_pos]:[dsb_pos]], table_7_1[[#This Row],[index]] - 1, 0, 1, 1)</calculatedColumnFormula>
    </tableColumn>
    <tableColumn id="4" xr3:uid="{0171B01F-9599-42EC-9AD8-75EE9608FE15}" name="dsb_type" dataDxfId="31">
      <calculatedColumnFormula>OFFSET(table_3_1[[dsb_type]:[dsb_type]], table_7_1[[#This Row],[index]] - 1, 0, 1, 1)</calculatedColumnFormula>
    </tableColumn>
    <tableColumn id="12" xr3:uid="{2D9967F2-F905-4DDC-BC13-BE494C96FD78}" name="dsb_type_command" dataDxfId="30">
      <calculatedColumnFormula>OFFSET(table_3_1[[dsb_type_command]:[dsb_type_command]], table_7_1[[#This Row],[index]] - 1, 0, 1, 1)</calculatedColumnFormula>
    </tableColumn>
    <tableColumn id="5" xr3:uid="{B8E237AE-E973-40A0-86E3-7BF5DEC7FC87}" name="strand" dataDxfId="29">
      <calculatedColumnFormula>OFFSET(table_3_1[[strand]:[strand]], table_7_1[[#This Row],[index]] - 1, 0, 1, 1)</calculatedColumnFormula>
    </tableColumn>
    <tableColumn id="6" xr3:uid="{647E20CB-AEBC-4627-AE45-391FD9784E21}" name="hguide" dataDxfId="28">
      <calculatedColumnFormula>OFFSET(table_3_1[[hguide]:[hguide]], table_7_1[[#This Row],[index]] - 1, 0, 1, 1)</calculatedColumnFormula>
    </tableColumn>
    <tableColumn id="7" xr3:uid="{EAED7BDD-3E55-428C-8CC0-D27D2F2EF394}" name="cell" dataDxfId="27">
      <calculatedColumnFormula>OFFSET(table_3_1[[cell]:[cell]], table_7_1[[#This Row],[index]] - 1, 0, 1, 1)</calculatedColumnFormula>
    </tableColumn>
    <tableColumn id="8" xr3:uid="{8D720D5E-95C1-4847-85D5-656085769184}" name="treatment" dataDxfId="26">
      <calculatedColumnFormula>OFFSET(table_3_1[[treatment]:[treatment]], table_7_1[[#This Row],[index]] - 1, 0, 1, 1)</calculatedColumnFormula>
    </tableColumn>
    <tableColumn id="9" xr3:uid="{D6F4320B-CD2D-4288-B9EC-64E8C7BA2DDE}" name="subst_type" dataDxfId="25">
      <calculatedColumnFormula>"without"</calculatedColumnFormula>
    </tableColumn>
    <tableColumn id="14" xr3:uid="{C107BDC5-6E3A-4EAC-9D60-3D3C790CFE24}" name="common_layout_dir" dataDxfId="24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7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1">
      <calculatedColumnFormula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calculatedColumnFormula>
    </tableColumn>
    <tableColumn id="10" xr3:uid="{927D810C-70D6-4266-8FCE-04D49787D147}" name="command" dataDxfId="5">
      <calculatedColumnFormula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76EEC45-4FC3-44D5-9B2E-9183DF724F60}" name="table_7_3" displayName="table_7_3" ref="A1:I17" totalsRowShown="0" headerRowDxfId="23">
  <autoFilter ref="A1:I17" xr:uid="{B76EEC45-4FC3-44D5-9B2E-9183DF724F60}"/>
  <tableColumns count="9">
    <tableColumn id="1" xr3:uid="{FAFADB73-BF3B-401A-8C48-9FCB5D3C4CB6}" name="index" dataDxfId="22"/>
    <tableColumn id="4" xr3:uid="{8541A14E-3250-4B9C-B315-969FC11BE60A}" name="dir" dataDxfId="21">
      <calculatedColumnFormula>OFFSET(table_4_1[], table_7_3[[#This Row],[index]] - 1, _xlfn.XMATCH("dir_out", table_4_1[#Headers], 0, 1) - 1, 1, 1)</calculatedColumnFormula>
    </tableColumn>
    <tableColumn id="3" xr3:uid="{627FA44D-7936-4906-80A6-6ABAA9A96C24}" name="strand" dataDxfId="20">
      <calculatedColumnFormula>OFFSET(table_7_1[[strand]:[strand]], 3 * QUOTIENT(table_7_3[[#This Row],[index]] - 1, 2), 0, 1, 1)</calculatedColumnFormula>
    </tableColumn>
    <tableColumn id="5" xr3:uid="{D23E086E-5C74-4A74-98A1-113456947567}" name="hguide" dataDxfId="19">
      <calculatedColumnFormula>OFFSET(table_7_1[[hguide]:[hguide]], 3 * QUOTIENT(table_7_3[[#This Row],[index]] - 1, 2), 0, 1, 1)</calculatedColumnFormula>
    </tableColumn>
    <tableColumn id="7" xr3:uid="{9CE51D1A-4478-4FC1-B156-568596E4C385}" name="dsb_type" dataDxfId="18">
      <calculatedColumnFormula>OFFSET(table_7_1[[dsb_type]:[dsb_type]], 3 * QUOTIENT(table_7_3[[#This Row],[index]] - 1, 2), 0, 1, 1)</calculatedColumnFormula>
    </tableColumn>
    <tableColumn id="2" xr3:uid="{E2BCDA0F-EDF0-4576-A173-675A35AE49D2}" name="common_layout_dir" dataDxfId="17">
      <calculatedColumnFormula>OFFSET(table_7_1[[common_layout_dir]:[common_layout_dir]], 3 * QUOTIENT(table_7_3[[#This Row],[index]] - 1, 2), 0, 1, 1)</calculatedColumnFormula>
    </tableColumn>
    <tableColumn id="8" xr3:uid="{B12F1B26-6634-4A2F-872E-5DF17842CC54}" name="reverse_complement" dataDxfId="16">
      <calculatedColumnFormula>OFFSET(table_7_1[[reverse_complement]:[reverse_complement]], 3 * QUOTIENT(table_7_3[[#This Row],[index]] - 1, 2), 0, 1, 1)</calculatedColumnFormula>
    </tableColumn>
    <tableColumn id="9" xr3:uid="{78ADDC76-1E4A-49DA-9DC4-5BDB64D8FA9A}" name="range_args" dataDxfId="4">
      <calculatedColumnFormula>OFFSET(table_7_1[[range_args]:[range_args]], 3 * QUOTIENT(table_7_3[[#This Row],[index]] - 1, 2), 0, 1, 1)</calculatedColumnFormula>
    </tableColumn>
    <tableColumn id="6" xr3:uid="{EAD6D5EC-B61E-4A98-B4FD-4932757CFEA3}" name="command" dataDxfId="0">
      <calculatedColumnFormula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EF3A7F2-091F-42AE-91CA-D18AA0FD8430}" name="table_7_39" displayName="table_7_39" ref="A19:I21" totalsRowShown="0" headerRowDxfId="15">
  <autoFilter ref="A19:I21" xr:uid="{1EF3A7F2-091F-42AE-91CA-D18AA0FD8430}"/>
  <tableColumns count="9">
    <tableColumn id="1" xr3:uid="{D25401DE-9587-4D52-A7E4-1182AFAAC5F6}" name="index" dataDxfId="14"/>
    <tableColumn id="4" xr3:uid="{D669EE3E-402E-4224-BA98-DE9E0722137B}" name="dir" dataDxfId="13">
      <calculatedColumnFormula>OFFSET(table_4_2[], table_7_39[[#This Row],[index]] - 1, _xlfn.XMATCH("dir_out", table_4_1[#Headers], 0, 1) - 1, 1, 1)</calculatedColumnFormula>
    </tableColumn>
    <tableColumn id="3" xr3:uid="{2B75E3A0-0699-4170-8EC2-74B07D76FA5F}" name="strand" dataDxfId="12">
      <calculatedColumnFormula>OFFSET(table_7_1[[strand]:[strand]], 37 + 2 * QUOTIENT(table_7_39[[#This Row],[index]] - 1, 1), 0, 1, 1)</calculatedColumnFormula>
    </tableColumn>
    <tableColumn id="5" xr3:uid="{E4B22932-5A45-4536-9287-472A2DAB716B}" name="hguide" dataDxfId="11">
      <calculatedColumnFormula>OFFSET(table_7_1[[hguide]:[hguide]], 37 + 2 * QUOTIENT(table_7_39[[#This Row],[index]] - 1, 1), 0, 1, 1)</calculatedColumnFormula>
    </tableColumn>
    <tableColumn id="7" xr3:uid="{B62FF923-C030-49D9-971F-232E1B61FD42}" name="dsb_type" dataDxfId="10">
      <calculatedColumnFormula>OFFSET(table_7_1[[dsb_type]:[dsb_type]], 37 + 2 * QUOTIENT(table_7_39[[#This Row],[index]] - 1, 1), 0, 1, 1)</calculatedColumnFormula>
    </tableColumn>
    <tableColumn id="2" xr3:uid="{F6CF1684-EFBE-4FE3-B11C-E53417FDF011}" name="common_layout_dir" dataDxfId="9">
      <calculatedColumnFormula>OFFSET(table_7_1[[common_layout_dir]:[common_layout_dir]], 37 + 2 * QUOTIENT(table_7_39[[#This Row],[index]] - 1, 1), 0, 1, 1)</calculatedColumnFormula>
    </tableColumn>
    <tableColumn id="8" xr3:uid="{EC825B3A-7D72-47DB-8D6B-7A1BCF23C6EA}" name="reverse_complement" dataDxfId="8">
      <calculatedColumnFormula>OFFSET(table_7_1[[reverse_complement]:[reverse_complement]], 37 + 2 * QUOTIENT(table_7_39[[#This Row],[index]] - 1, 1), 0, 1, 1)</calculatedColumnFormula>
    </tableColumn>
    <tableColumn id="9" xr3:uid="{9409AE53-C004-46B2-8125-5DF9F3A53090}" name="range_args" dataDxfId="3">
      <calculatedColumnFormula>OFFSET(table_7_1[[range_args]:[range_args]], 37 + 2 * QUOTIENT(table_7_39[[#This Row],[index]] - 1, 1), 0, 1, 1)</calculatedColumnFormula>
    </tableColumn>
    <tableColumn id="6" xr3:uid="{7C0FCF3E-3C81-4367-967B-F1ACE83A43C9}" name="command" dataDxfId="2">
      <calculatedColumnFormula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IF(table_7_39[[#This Row],[reverse_complement]], " --reverse_complement ", ""), " --width ", var_7_width, " --height ", var_7_height,  " ",  table_7_39[[#This Row],[range_args]])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8"/>
  <sheetViews>
    <sheetView workbookViewId="0">
      <selection activeCell="A7" sqref="A7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5"/>
  <sheetViews>
    <sheetView workbookViewId="0">
      <selection activeCell="B2" sqref="B2:B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_xlfn.CONCAT(table_6_3[[#This Row],[dsb_type]], "_", table_6_3[[#This Row],[hguide]], IF(table_6_3[[#This Row],[control]]&lt;&gt;"none", _xlfn.CONCAT("_", table_6_3[[#This Row],[control]]), ""))</f>
        <v>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_xlfn.CONCAT(table_6_4[[#This Row],[dsb_type]], "_", table_6_4[[#This Row],[hguide]], IF(table_6_4[[#This Row],[control]]&lt;&gt;"none", _xlfn.CONCAT("_", table_6_4[[#This Row],[control]]), ""))</f>
        <v>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_xlfn.CONCAT(table_6_4[[#This Row],[dsb_type]], "_", table_6_4[[#This Row],[hguide]], IF(table_6_4[[#This Row],[control]]&lt;&gt;"none", _xlfn.CONCAT("_", table_6_4[[#This Row],[control]]), ""))</f>
        <v>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_xlfn.CONCAT(table_6_5[[#This Row],[dsb_type]], "_", table_6_5[[#This Row],[hguide]], IF(table_6_5[[#This Row],[control]]&lt;&gt;"none", _xlfn.CONCAT("_", table_6_5[[#This Row],[control]]), ""))</f>
        <v>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layouts/2DSB_AB --subst_type without --layout universal
python 2_graph_processing/make_common_layout.py -i libraries_4/WT_sgA_R1_sense libraries_4/WT_sgA_R1_branch libraries_4/WT_sgA_R1_cmv libraries_4/KO_sgA_R1_sense libraries_4/KO_sgA_R1_branch libraries_4/KO_sgA_R1_cmv -o layouts/1DSB_A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layouts/1DSB_B --subst_type without --layout universal
python 2_graph_processing/make_common_layout.py -i libraries_4/WT_sgCD_R1_antisense libraries_4/WT_sgCD_R1_splicing libraries_4/WT_sgCD_R2_antisense libraries_4/WT_sgCD_R2_splicing -rc 0 0 1 1 -o layouts/2DSBanti_CD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P45"/>
  <sheetViews>
    <sheetView topLeftCell="A34" workbookViewId="0">
      <selection activeCell="A45" sqref="A45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6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">
        <v>183</v>
      </c>
      <c r="G1" s="1" t="s">
        <v>181</v>
      </c>
      <c r="H1">
        <v>2400</v>
      </c>
      <c r="I1" s="1" t="s">
        <v>182</v>
      </c>
      <c r="J1">
        <v>1863</v>
      </c>
    </row>
    <row r="2" spans="1:16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169</v>
      </c>
    </row>
    <row r="3" spans="1:16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libraries_4/WT_sgAB_R1_sense -o plots/graphs/individual/png --layout_dir layouts/2DSB_AB -ext png --layout universal --width 2400 --height 1863  --range_x -12 12 --range_y -22 20 </v>
      </c>
    </row>
    <row r="4" spans="1:16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libraries_4/WT_sgAB_R1_branch -o plots/graphs/individual/png --layout_dir layouts/2DSB_AB -ext png --layout universal --width 2400 --height 1863  --range_x -12 12 --range_y -22 20 </v>
      </c>
    </row>
    <row r="5" spans="1:16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libraries_4/WT_sgAB_R1_cmv -o plots/graphs/individual/png --layout_dir layouts/2DSB_AB -ext png --layout universal --width 2400 --height 1863  --range_x -12 12 --range_y -22 20 </v>
      </c>
    </row>
    <row r="6" spans="1:16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libraries_4/KO_sgAB_R1_sense -o plots/graphs/individual/png --layout_dir layouts/2DSB_AB -ext png --layout universal --width 2400 --height 1863  --range_x -12 12 --range_y -22 20 </v>
      </c>
    </row>
    <row r="7" spans="1:16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libraries_4/KO_sgAB_R1_branch -o plots/graphs/individual/png --layout_dir layouts/2DSB_AB -ext png --layout universal --width 2400 --height 1863  --range_x -12 12 --range_y -22 20 </v>
      </c>
    </row>
    <row r="8" spans="1:16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libraries_4/KO_sgAB_R1_cmv -o plots/graphs/individual/png --layout_dir layouts/2DSB_AB -ext png --layout universal --width 2400 --height 1863  --range_x -12 12 --range_y -22 20 </v>
      </c>
    </row>
    <row r="9" spans="1:16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libraries_4/WT_sgAB_R2_sense -o plots/graphs/individual/png --layout_dir layouts/2DSB_AB -ext png --layout universal --reverse_complement  --width 2400 --height 1863  --range_x -12 12 --range_y -22 20 </v>
      </c>
    </row>
    <row r="10" spans="1:16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1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libraries_4/WT_sgAB_R2_branch -o plots/graphs/individual/png --layout_dir layouts/2DSB_AB -ext png --layout universal --reverse_complement  --width 2400 --height 1863  --range_x -12 12 --range_y -22 20 </v>
      </c>
    </row>
    <row r="11" spans="1:16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1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libraries_4/WT_sgAB_R2_cmv -o plots/graphs/individual/png --layout_dir layouts/2DSB_AB -ext png --layout universal --reverse_complement  --width 2400 --height 1863  --range_x -12 12 --range_y -22 20 </v>
      </c>
    </row>
    <row r="12" spans="1:16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1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libraries_4/KO_sgAB_R2_sense -o plots/graphs/individual/png --layout_dir layouts/2DSB_AB -ext png --layout universal --reverse_complement  --width 2400 --height 1863  --range_x -12 12 --range_y -22 20 </v>
      </c>
    </row>
    <row r="13" spans="1:16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1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libraries_4/KO_sgAB_R2_branch -o plots/graphs/individual/png --layout_dir layouts/2DSB_AB -ext png --layout universal --reverse_complement  --width 2400 --height 1863  --range_x -12 12 --range_y -22 20 </v>
      </c>
    </row>
    <row r="14" spans="1:16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20 </v>
      </c>
      <c r="P1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libraries_4/KO_sgAB_R2_cmv -o plots/graphs/individual/png --layout_dir layouts/2DSB_AB -ext png --layout universal --reverse_complement  --width 2400 --height 1863  --range_x -12 12 --range_y -22 20 </v>
      </c>
    </row>
    <row r="15" spans="1:16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1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libraries_4/WT_sgA_R1_sense -o plots/graphs/individual/png --layout_dir layouts/1DSB_A -ext png --layout universal --width 2400 --height 1863  --range_x -12 12 --range_y -22 18 </v>
      </c>
    </row>
    <row r="16" spans="1:16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1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libraries_4/WT_sgA_R1_branch -o plots/graphs/individual/png --layout_dir layouts/1DSB_A -ext png --layout universal --width 2400 --height 1863  --range_x -12 12 --range_y -22 18 </v>
      </c>
    </row>
    <row r="17" spans="1:16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17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libraries_4/WT_sgA_R1_cmv -o plots/graphs/individual/png --layout_dir layouts/1DSB_A -ext png --layout universal --width 2400 --height 1863  --range_x -12 12 --range_y -22 18 </v>
      </c>
    </row>
    <row r="18" spans="1:16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18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libraries_4/KO_sgA_R1_sense -o plots/graphs/individual/png --layout_dir layouts/1DSB_A -ext png --layout universal --width 2400 --height 1863  --range_x -12 12 --range_y -22 18 </v>
      </c>
    </row>
    <row r="19" spans="1:16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1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libraries_4/KO_sgA_R1_branch -o plots/graphs/individual/png --layout_dir layouts/1DSB_A -ext png --layout universal --width 2400 --height 1863  --range_x -12 12 --range_y -22 18 </v>
      </c>
    </row>
    <row r="20" spans="1:16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2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libraries_4/KO_sgA_R1_cmv -o plots/graphs/individual/png --layout_dir layouts/1DSB_A -ext png --layout universal --width 2400 --height 1863  --range_x -12 12 --range_y -22 18 </v>
      </c>
    </row>
    <row r="21" spans="1:16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libraries_4/WT_sgB_R2_sense -o plots/graphs/individual/png --layout_dir layouts/1DSB_B -ext png --layout universal --reverse_complement  --width 2400 --height 1863  --range_x -12 12 --range_y -20 10 </v>
      </c>
    </row>
    <row r="22" spans="1:16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libraries_4/WT_sgB_R2_branch -o plots/graphs/individual/png --layout_dir layouts/1DSB_B -ext png --layout universal --reverse_complement  --width 2400 --height 1863  --range_x -12 12 --range_y -20 10 </v>
      </c>
    </row>
    <row r="23" spans="1:16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3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libraries_4/WT_sgB_R2_cmv -o plots/graphs/individual/png --layout_dir layouts/1DSB_B -ext png --layout universal --reverse_complement  --width 2400 --height 1863  --range_x -12 12 --range_y -20 10 </v>
      </c>
    </row>
    <row r="24" spans="1:16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4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libraries_4/KO_sgB_R2_sense -o plots/graphs/individual/png --layout_dir layouts/1DSB_B -ext png --layout universal --reverse_complement  --width 2400 --height 1863  --range_x -12 12 --range_y -20 10 </v>
      </c>
    </row>
    <row r="25" spans="1:16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5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libraries_4/KO_sgB_R2_branch -o plots/graphs/individual/png --layout_dir layouts/1DSB_B -ext png --layout universal --reverse_complement  --width 2400 --height 1863  --range_x -12 12 --range_y -20 10 </v>
      </c>
    </row>
    <row r="26" spans="1:16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26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libraries_4/KO_sgB_R2_cmv -o plots/graphs/individual/png --layout_dir layouts/1DSB_B -ext png --layout universal --reverse_complement  --width 2400 --height 1863  --range_x -12 12 --range_y -20 10 </v>
      </c>
    </row>
    <row r="27" spans="1:16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2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libraries_4/WT_sgA_R1_sense_30bpDown -o plots/graphs/individual/png --layout_dir layouts/1DSB_A -ext png --layout universal --width 2400 --height 1863  --range_x -12 12 --range_y -22 18 </v>
      </c>
    </row>
    <row r="28" spans="1:16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2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libraries_4/WT_sgA_R1_branch_30bpDown -o plots/graphs/individual/png --layout_dir layouts/1DSB_A -ext png --layout universal --width 2400 --height 1863  --range_x -12 12 --range_y -22 18 </v>
      </c>
    </row>
    <row r="29" spans="1:16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29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libraries_4/WT_sgA_R1_cmv_30bpDown -o plots/graphs/individual/png --layout_dir layouts/1DSB_A -ext png --layout universal --width 2400 --height 1863  --range_x -12 12 --range_y -22 18 </v>
      </c>
    </row>
    <row r="30" spans="1:16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30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libraries_4/KO_sgA_R1_sense_30bpDown -o plots/graphs/individual/png --layout_dir layouts/1DSB_A -ext png --layout universal --width 2400 --height 1863  --range_x -12 12 --range_y -22 18 </v>
      </c>
    </row>
    <row r="31" spans="1:16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31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libraries_4/KO_sgA_R1_branch_30bpDown -o plots/graphs/individual/png --layout_dir layouts/1DSB_A -ext png --layout universal --width 2400 --height 1863  --range_x -12 12 --range_y -22 18 </v>
      </c>
    </row>
    <row r="32" spans="1:16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-22 18 </v>
      </c>
      <c r="P32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libraries_4/KO_sgA_R1_cmv_30bpDown -o plots/graphs/individual/png --layout_dir layouts/1DSB_A -ext png --layout universal --width 2400 --height 1863  --range_x -12 12 --range_y -22 18 </v>
      </c>
    </row>
    <row r="33" spans="1:16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3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libraries_4/WT_sgB_R2_sense_30bpDown -o plots/graphs/individual/png --layout_dir layouts/1DSB_B -ext png --layout universal --reverse_complement  --width 2400 --height 1863  --range_x -12 12 --range_y -20 10 </v>
      </c>
    </row>
    <row r="34" spans="1:16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4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libraries_4/WT_sgB_R2_branch_30bpDown -o plots/graphs/individual/png --layout_dir layouts/1DSB_B -ext png --layout universal --reverse_complement  --width 2400 --height 1863  --range_x -12 12 --range_y -20 10 </v>
      </c>
    </row>
    <row r="35" spans="1:16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5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libraries_4/WT_sgB_R2_cmv_30bpDown -o plots/graphs/individual/png --layout_dir layouts/1DSB_B -ext png --layout universal --reverse_complement  --width 2400 --height 1863  --range_x -12 12 --range_y -20 10 </v>
      </c>
    </row>
    <row r="36" spans="1:16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6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libraries_4/KO_sgB_R2_sense_30bpDown -o plots/graphs/individual/png --layout_dir layouts/1DSB_B -ext png --layout universal --reverse_complement  --width 2400 --height 1863  --range_x -12 12 --range_y -20 10 </v>
      </c>
    </row>
    <row r="37" spans="1:16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7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libraries_4/KO_sgB_R2_branch_30bpDown -o plots/graphs/individual/png --layout_dir layouts/1DSB_B -ext png --layout universal --reverse_complement  --width 2400 --height 1863  --range_x -12 12 --range_y -20 10 </v>
      </c>
    </row>
    <row r="38" spans="1:16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-20 10 </v>
      </c>
      <c r="P38" s="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libraries_4/KO_sgB_R2_cmv_30bpDown -o plots/graphs/individual/png --layout_dir layouts/1DSB_B -ext png --layout universal --reverse_complement  --width 2400 --height 1863  --range_x -12 12 --range_y -20 10 </v>
      </c>
    </row>
    <row r="39" spans="1:16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-18 24 </v>
      </c>
      <c r="P39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libraries_4/WT_sgCD_R1_antisense -o plots/graphs/individual/png --layout_dir layouts/2DSBanti_CD -ext png --layout universal --width 2400 --height 1863  --range_x -12 12 --range_y -18 24 </v>
      </c>
    </row>
    <row r="40" spans="1:16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-18 24 </v>
      </c>
      <c r="P40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libraries_4/WT_sgCD_R1_splicing -o plots/graphs/individual/png --layout_dir layouts/2DSBanti_CD -ext png --layout universal --width 2400 --height 1863  --range_x -12 12 --range_y -18 24 </v>
      </c>
    </row>
    <row r="41" spans="1:16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-18 24 </v>
      </c>
      <c r="P41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libraries_4/WT_sgCD_R2_antisense -o plots/graphs/individual/png --layout_dir layouts/2DSBanti_CD -ext png --layout universal --reverse_complement  --width 2400 --height 1863  --range_x -12 12 --range_y -18 24 </v>
      </c>
    </row>
    <row r="42" spans="1:16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12 --range_y -22 20 ", IF(table_7_1[[#This Row],[hguide]]="CD", " --range_x -12 12 --range_y -18 24 ", IF(table_7_1[[#This Row],[hguide]]="A", " --range_x -12 12 --range_y -22 18 ", IF(table_7_1[[#This Row],[hguide]]="B", " --range_x -12 12 --range_y -20 10 ", NA())))))</f>
        <v xml:space="preserve"> --range_x -12 12 --range_y -18 24 </v>
      </c>
      <c r="P42" t="str">
        <f ca="1">_xlfn.CONCAT("python 2_graph_processing/plot_graph.py ", "-i ", libraries_4, "/", table_7_1[[#This Row],[dir]], " -o ", graphs_individual, "/", var_7_ext,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Row],[range_args]])</f>
        <v xml:space="preserve">python 2_graph_processing/plot_graph.py -i libraries_4/WT_sgCD_R2_splicing -o plots/graphs/individual/png --layout_dir layouts/2DSBanti_CD -ext png --layout universal --reverse_complement  --width 2400 --height 1863  --range_x -12 12 --range_y -18 24 </v>
      </c>
    </row>
    <row r="44" spans="1:16" x14ac:dyDescent="0.25">
      <c r="A44" s="1" t="s">
        <v>179</v>
      </c>
    </row>
    <row r="45" spans="1:16" x14ac:dyDescent="0.25">
      <c r="A45" t="str">
        <f ca="1">_xlfn.TEXTJOIN(CHAR(10), TRUE, P3:P26,P39,P40,P41,P42)</f>
        <v xml:space="preserve">python 2_graph_processing/plot_graph.py -i libraries_4/WT_sgAB_R1_sense -o plots/graphs/individual/png --layout_dir layouts/2DSB_AB -ext png --layout universal --width 2400 --height 1863  --range_x -12 12 --range_y -22 20 
python 2_graph_processing/plot_graph.py -i libraries_4/WT_sgAB_R1_branch -o plots/graphs/individual/png --layout_dir layouts/2DSB_AB -ext png --layout universal --width 2400 --height 1863  --range_x -12 12 --range_y -22 20 
python 2_graph_processing/plot_graph.py -i libraries_4/WT_sgAB_R1_cmv -o plots/graphs/individual/png --layout_dir layouts/2DSB_AB -ext png --layout universal --width 2400 --height 1863  --range_x -12 12 --range_y -22 20 
python 2_graph_processing/plot_graph.py -i libraries_4/KO_sgAB_R1_sense -o plots/graphs/individual/png --layout_dir layouts/2DSB_AB -ext png --layout universal --width 2400 --height 1863  --range_x -12 12 --range_y -22 20 
python 2_graph_processing/plot_graph.py -i libraries_4/KO_sgAB_R1_branch -o plots/graphs/individual/png --layout_dir layouts/2DSB_AB -ext png --layout universal --width 2400 --height 1863  --range_x -12 12 --range_y -22 20 
python 2_graph_processing/plot_graph.py -i libraries_4/KO_sgAB_R1_cmv -o plots/graphs/individual/png --layout_dir layouts/2DSB_AB -ext png --layout universal --width 2400 --height 1863  --range_x -12 12 --range_y -22 20 
python 2_graph_processing/plot_graph.py -i libraries_4/WT_sgAB_R2_sense -o plots/graphs/individual/png --layout_dir layouts/2DSB_AB -ext png --layout universal --reverse_complement  --width 2400 --height 1863  --range_x -12 12 --range_y -22 20 
python 2_graph_processing/plot_graph.py -i libraries_4/WT_sgAB_R2_branch -o plots/graphs/individual/png --layout_dir layouts/2DSB_AB -ext png --layout universal --reverse_complement  --width 2400 --height 1863  --range_x -12 12 --range_y -22 20 
python 2_graph_processing/plot_graph.py -i libraries_4/WT_sgAB_R2_cmv -o plots/graphs/individual/png --layout_dir layouts/2DSB_AB -ext png --layout universal --reverse_complement  --width 2400 --height 1863  --range_x -12 12 --range_y -22 20 
python 2_graph_processing/plot_graph.py -i libraries_4/KO_sgAB_R2_sense -o plots/graphs/individual/png --layout_dir layouts/2DSB_AB -ext png --layout universal --reverse_complement  --width 2400 --height 1863  --range_x -12 12 --range_y -22 20 
python 2_graph_processing/plot_graph.py -i libraries_4/KO_sgAB_R2_branch -o plots/graphs/individual/png --layout_dir layouts/2DSB_AB -ext png --layout universal --reverse_complement  --width 2400 --height 1863  --range_x -12 12 --range_y -22 20 
python 2_graph_processing/plot_graph.py -i libraries_4/KO_sgAB_R2_cmv -o plots/graphs/individual/png --layout_dir layouts/2DSB_AB -ext png --layout universal --reverse_complement  --width 2400 --height 1863  --range_x -12 12 --range_y -22 20 
python 2_graph_processing/plot_graph.py -i libraries_4/WT_sgA_R1_sense -o plots/graphs/individual/png --layout_dir layouts/1DSB_A -ext png --layout universal --width 2400 --height 1863  --range_x -12 12 --range_y -22 18 
python 2_graph_processing/plot_graph.py -i libraries_4/WT_sgA_R1_branch -o plots/graphs/individual/png --layout_dir layouts/1DSB_A -ext png --layout universal --width 2400 --height 1863  --range_x -12 12 --range_y -22 18 
python 2_graph_processing/plot_graph.py -i libraries_4/WT_sgA_R1_cmv -o plots/graphs/individual/png --layout_dir layouts/1DSB_A -ext png --layout universal --width 2400 --height 1863  --range_x -12 12 --range_y -22 18 
python 2_graph_processing/plot_graph.py -i libraries_4/KO_sgA_R1_sense -o plots/graphs/individual/png --layout_dir layouts/1DSB_A -ext png --layout universal --width 2400 --height 1863  --range_x -12 12 --range_y -22 18 
python 2_graph_processing/plot_graph.py -i libraries_4/KO_sgA_R1_branch -o plots/graphs/individual/png --layout_dir layouts/1DSB_A -ext png --layout universal --width 2400 --height 1863  --range_x -12 12 --range_y -22 18 
python 2_graph_processing/plot_graph.py -i libraries_4/KO_sgA_R1_cmv -o plots/graphs/individual/png --layout_dir layouts/1DSB_A -ext png --layout universal --width 2400 --height 1863  --range_x -12 12 --range_y -22 18 
python 2_graph_processing/plot_graph.py -i libraries_4/WT_sgB_R2_sense -o plots/graphs/individual/png --layout_dir layouts/1DSB_B -ext png --layout universal --reverse_complement  --width 2400 --height 1863  --range_x -12 12 --range_y -20 10 
python 2_graph_processing/plot_graph.py -i libraries_4/WT_sgB_R2_branch -o plots/graphs/individual/png --layout_dir layouts/1DSB_B -ext png --layout universal --reverse_complement  --width 2400 --height 1863  --range_x -12 12 --range_y -20 10 
python 2_graph_processing/plot_graph.py -i libraries_4/WT_sgB_R2_cmv -o plots/graphs/individual/png --layout_dir layouts/1DSB_B -ext png --layout universal --reverse_complement  --width 2400 --height 1863  --range_x -12 12 --range_y -20 10 
python 2_graph_processing/plot_graph.py -i libraries_4/KO_sgB_R2_sense -o plots/graphs/individual/png --layout_dir layouts/1DSB_B -ext png --layout universal --reverse_complement  --width 2400 --height 1863  --range_x -12 12 --range_y -20 10 
python 2_graph_processing/plot_graph.py -i libraries_4/KO_sgB_R2_branch -o plots/graphs/individual/png --layout_dir layouts/1DSB_B -ext png --layout universal --reverse_complement  --width 2400 --height 1863  --range_x -12 12 --range_y -20 10 
python 2_graph_processing/plot_graph.py -i libraries_4/KO_sgB_R2_cmv -o plots/graphs/individual/png --layout_dir layouts/1DSB_B -ext png --layout universal --reverse_complement  --width 2400 --height 1863  --range_x -12 12 --range_y -20 10 
python 2_graph_processing/plot_graph.py -i libraries_4/WT_sgCD_R1_antisense -o plots/graphs/individual/png --layout_dir layouts/2DSBanti_CD -ext png --layout universal --width 2400 --height 1863  --range_x -12 12 --range_y -18 24 
python 2_graph_processing/plot_graph.py -i libraries_4/WT_sgCD_R1_splicing -o plots/graphs/individual/png --layout_dir layouts/2DSBanti_CD -ext png --layout universal --width 2400 --height 1863  --range_x -12 12 --range_y -18 24 
python 2_graph_processing/plot_graph.py -i libraries_4/WT_sgCD_R2_antisense -o plots/graphs/individual/png --layout_dir layouts/2DSBanti_CD -ext png --layout universal --reverse_complement  --width 2400 --height 1863  --range_x -12 12 --range_y -18 24 
python 2_graph_processing/plot_graph.py -i libraries_4/WT_sgCD_R2_splicing -o plots/graphs/individual/png --layout_dir layouts/2DSBanti_CD -ext png --layout universal --reverse_complement  --width 2400 --height 1863  --range_x -12 12 --range_y -18 24 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C9-23C4-4E30-93CF-6F31CFACE92F}">
  <dimension ref="A1:I24"/>
  <sheetViews>
    <sheetView tabSelected="1" topLeftCell="A13" workbookViewId="0">
      <selection activeCell="A24" sqref="A24"/>
    </sheetView>
  </sheetViews>
  <sheetFormatPr defaultRowHeight="15" x14ac:dyDescent="0.25"/>
  <cols>
    <col min="1" max="1" width="14.85546875" bestFit="1" customWidth="1"/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22.5703125" customWidth="1"/>
    <col min="9" max="9" width="50.7109375" customWidth="1"/>
    <col min="10" max="10" width="17.7109375" customWidth="1"/>
    <col min="11" max="11" width="18.5703125" customWidth="1"/>
  </cols>
  <sheetData>
    <row r="1" spans="1:9" s="1" customFormat="1" x14ac:dyDescent="0.25">
      <c r="A1" s="1" t="s">
        <v>112</v>
      </c>
      <c r="B1" s="1" t="s">
        <v>87</v>
      </c>
      <c r="C1" s="1" t="s">
        <v>82</v>
      </c>
      <c r="D1" s="1" t="s">
        <v>103</v>
      </c>
      <c r="E1" s="1" t="s">
        <v>102</v>
      </c>
      <c r="F1" s="1" t="s">
        <v>172</v>
      </c>
      <c r="G1" s="1" t="s">
        <v>180</v>
      </c>
      <c r="H1" s="1" t="s">
        <v>184</v>
      </c>
      <c r="I1" s="1" t="s">
        <v>169</v>
      </c>
    </row>
    <row r="2" spans="1:9" x14ac:dyDescent="0.25">
      <c r="A2" s="1">
        <v>1</v>
      </c>
      <c r="B2" s="2" t="str">
        <f ca="1">OFFSET(table_4_1[], table_7_3[[#This Row],[index]] - 1, _xlfn.XMATCH("dir_out", table_4_1[#Headers], 0, 1) - 1, 1, 1)</f>
        <v>WT_sgAB_R1_sense_branch</v>
      </c>
      <c r="C2" s="2" t="str">
        <f ca="1">OFFSET(table_7_1[[strand]:[strand]], 3 * QUOTIENT(table_7_3[[#This Row],[index]] - 1, 2), 0, 1, 1)</f>
        <v>R1</v>
      </c>
      <c r="D2" s="2" t="str">
        <f ca="1">OFFSET(table_7_1[[hguide]:[hguide]], 3 * QUOTIENT(table_7_3[[#This Row],[index]] - 1, 2), 0, 1, 1)</f>
        <v>AB</v>
      </c>
      <c r="E2" s="2" t="str">
        <f ca="1">OFFSET(table_7_1[[dsb_type]:[dsb_type]], 3 * QUOTIENT(table_7_3[[#This Row],[index]] - 1, 2), 0, 1, 1)</f>
        <v>2DSB</v>
      </c>
      <c r="F2" s="2" t="str">
        <f ca="1">OFFSET(table_7_1[[common_layout_dir]:[common_layout_dir]], 3 * QUOTIENT(table_7_3[[#This Row],[index]] - 1, 2), 0, 1, 1)</f>
        <v>2DSB_AB</v>
      </c>
      <c r="G2" s="2" t="b">
        <f ca="1">OFFSET(table_7_1[[reverse_complement]:[reverse_complement]], 3 * QUOTIENT(table_7_3[[#This Row],[index]] - 1, 2), 0, 1, 1)</f>
        <v>0</v>
      </c>
      <c r="H2" s="2" t="str">
        <f ca="1">OFFSET(table_7_1[[range_args]:[range_args]], 3 * QUOTIENT(table_7_3[[#This Row],[index]] - 1, 2), 0, 1, 1)</f>
        <v xml:space="preserve"> --range_x -12 12 --range_y -22 20 </v>
      </c>
      <c r="I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libraries_4/WT_sgAB_R1_sense_branch -o plots/graphs/combined/png --layout_dir layouts/2DSB_AB -ext png --layout universal --width 2400 --height 1863  --range_x -12 12 --range_y -22 20 </v>
      </c>
    </row>
    <row r="3" spans="1:9" x14ac:dyDescent="0.25">
      <c r="A3" s="1">
        <v>2</v>
      </c>
      <c r="B3" s="2" t="str">
        <f ca="1">OFFSET(table_4_1[], table_7_3[[#This Row],[index]] - 1, _xlfn.XMATCH("dir_out", table_4_1[#Headers], 0, 1) - 1, 1, 1)</f>
        <v>WT_sgAB_R1_sense_cmv</v>
      </c>
      <c r="C3" s="2" t="str">
        <f ca="1">OFFSET(table_7_1[[strand]:[strand]], 3 * QUOTIENT(table_7_3[[#This Row],[index]] - 1, 2), 0, 1, 1)</f>
        <v>R1</v>
      </c>
      <c r="D3" s="2" t="str">
        <f ca="1">OFFSET(table_7_1[[hguide]:[hguide]], 3 * QUOTIENT(table_7_3[[#This Row],[index]] - 1, 2), 0, 1, 1)</f>
        <v>AB</v>
      </c>
      <c r="E3" s="2" t="str">
        <f ca="1">OFFSET(table_7_1[[dsb_type]:[dsb_type]], 3 * QUOTIENT(table_7_3[[#This Row],[index]] - 1, 2), 0, 1, 1)</f>
        <v>2DSB</v>
      </c>
      <c r="F3" s="2" t="str">
        <f ca="1">OFFSET(table_7_1[[common_layout_dir]:[common_layout_dir]], 3 * QUOTIENT(table_7_3[[#This Row],[index]] - 1, 2), 0, 1, 1)</f>
        <v>2DSB_AB</v>
      </c>
      <c r="G3" s="2" t="b">
        <f ca="1">OFFSET(table_7_1[[reverse_complement]:[reverse_complement]], 3 * QUOTIENT(table_7_3[[#This Row],[index]] - 1, 2), 0, 1, 1)</f>
        <v>0</v>
      </c>
      <c r="H3" s="2" t="str">
        <f ca="1">OFFSET(table_7_1[[range_args]:[range_args]], 3 * QUOTIENT(table_7_3[[#This Row],[index]] - 1, 2), 0, 1, 1)</f>
        <v xml:space="preserve"> --range_x -12 12 --range_y -22 20 </v>
      </c>
      <c r="I3" s="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libraries_4/WT_sgAB_R1_sense_cmv -o plots/graphs/combined/png --layout_dir layouts/2DSB_AB -ext png --layout universal --width 2400 --height 1863  --range_x -12 12 --range_y -22 20 </v>
      </c>
    </row>
    <row r="4" spans="1:9" x14ac:dyDescent="0.25">
      <c r="A4" s="1">
        <v>3</v>
      </c>
      <c r="B4" t="str">
        <f ca="1">OFFSET(table_4_1[], table_7_3[[#This Row],[index]] - 1, _xlfn.XMATCH("dir_out", table_4_1[#Headers], 0, 1) - 1, 1, 1)</f>
        <v>KO_sgAB_R1_sense_branch</v>
      </c>
      <c r="C4" t="str">
        <f ca="1">OFFSET(table_7_1[[strand]:[strand]], 3 * QUOTIENT(table_7_3[[#This Row],[index]] - 1, 2), 0, 1, 1)</f>
        <v>R1</v>
      </c>
      <c r="D4" t="str">
        <f ca="1">OFFSET(table_7_1[[hguide]:[hguide]], 3 * QUOTIENT(table_7_3[[#This Row],[index]] - 1, 2), 0, 1, 1)</f>
        <v>AB</v>
      </c>
      <c r="E4" t="str">
        <f ca="1">OFFSET(table_7_1[[dsb_type]:[dsb_type]], 3 * QUOTIENT(table_7_3[[#This Row],[index]] - 1, 2), 0, 1, 1)</f>
        <v>2DSB</v>
      </c>
      <c r="F4" t="str">
        <f ca="1">OFFSET(table_7_1[[common_layout_dir]:[common_layout_dir]], 3 * QUOTIENT(table_7_3[[#This Row],[index]] - 1, 2), 0, 1, 1)</f>
        <v>2DSB_AB</v>
      </c>
      <c r="G4" t="b">
        <f ca="1">OFFSET(table_7_1[[reverse_complement]:[reverse_complement]], 3 * QUOTIENT(table_7_3[[#This Row],[index]] - 1, 2), 0, 1, 1)</f>
        <v>0</v>
      </c>
      <c r="H4" t="str">
        <f ca="1">OFFSET(table_7_1[[range_args]:[range_args]], 3 * QUOTIENT(table_7_3[[#This Row],[index]] - 1, 2), 0, 1, 1)</f>
        <v xml:space="preserve"> --range_x -12 12 --range_y -22 20 </v>
      </c>
      <c r="I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libraries_4/KO_sgAB_R1_sense_branch -o plots/graphs/combined/png --layout_dir layouts/2DSB_AB -ext png --layout universal --width 2400 --height 1863  --range_x -12 12 --range_y -22 20 </v>
      </c>
    </row>
    <row r="5" spans="1:9" x14ac:dyDescent="0.25">
      <c r="A5" s="1">
        <v>4</v>
      </c>
      <c r="B5" t="str">
        <f ca="1">OFFSET(table_4_1[], table_7_3[[#This Row],[index]] - 1, _xlfn.XMATCH("dir_out", table_4_1[#Headers], 0, 1) - 1, 1, 1)</f>
        <v>KO_sgAB_R1_sense_cmv</v>
      </c>
      <c r="C5" t="str">
        <f ca="1">OFFSET(table_7_1[[strand]:[strand]], 3 * QUOTIENT(table_7_3[[#This Row],[index]] - 1, 2), 0, 1, 1)</f>
        <v>R1</v>
      </c>
      <c r="D5" t="str">
        <f ca="1">OFFSET(table_7_1[[hguide]:[hguide]], 3 * QUOTIENT(table_7_3[[#This Row],[index]] - 1, 2), 0, 1, 1)</f>
        <v>AB</v>
      </c>
      <c r="E5" t="str">
        <f ca="1">OFFSET(table_7_1[[dsb_type]:[dsb_type]], 3 * QUOTIENT(table_7_3[[#This Row],[index]] - 1, 2), 0, 1, 1)</f>
        <v>2DSB</v>
      </c>
      <c r="F5" t="str">
        <f ca="1">OFFSET(table_7_1[[common_layout_dir]:[common_layout_dir]], 3 * QUOTIENT(table_7_3[[#This Row],[index]] - 1, 2), 0, 1, 1)</f>
        <v>2DSB_AB</v>
      </c>
      <c r="G5" t="b">
        <f ca="1">OFFSET(table_7_1[[reverse_complement]:[reverse_complement]], 3 * QUOTIENT(table_7_3[[#This Row],[index]] - 1, 2), 0, 1, 1)</f>
        <v>0</v>
      </c>
      <c r="H5" t="str">
        <f ca="1">OFFSET(table_7_1[[range_args]:[range_args]], 3 * QUOTIENT(table_7_3[[#This Row],[index]] - 1, 2), 0, 1, 1)</f>
        <v xml:space="preserve"> --range_x -12 12 --range_y -22 20 </v>
      </c>
      <c r="I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libraries_4/KO_sgAB_R1_sense_cmv -o plots/graphs/combined/png --layout_dir layouts/2DSB_AB -ext png --layout universal --width 2400 --height 1863  --range_x -12 12 --range_y -22 20 </v>
      </c>
    </row>
    <row r="6" spans="1:9" x14ac:dyDescent="0.25">
      <c r="A6" s="1">
        <v>5</v>
      </c>
      <c r="B6" t="str">
        <f ca="1">OFFSET(table_4_1[], table_7_3[[#This Row],[index]] - 1, _xlfn.XMATCH("dir_out", table_4_1[#Headers], 0, 1) - 1, 1, 1)</f>
        <v>WT_sgAB_R2_sense_branch</v>
      </c>
      <c r="C6" t="str">
        <f ca="1">OFFSET(table_7_1[[strand]:[strand]], 3 * QUOTIENT(table_7_3[[#This Row],[index]] - 1, 2), 0, 1, 1)</f>
        <v>R2</v>
      </c>
      <c r="D6" t="str">
        <f ca="1">OFFSET(table_7_1[[hguide]:[hguide]], 3 * QUOTIENT(table_7_3[[#This Row],[index]] - 1, 2), 0, 1, 1)</f>
        <v>AB</v>
      </c>
      <c r="E6" t="str">
        <f ca="1">OFFSET(table_7_1[[dsb_type]:[dsb_type]], 3 * QUOTIENT(table_7_3[[#This Row],[index]] - 1, 2), 0, 1, 1)</f>
        <v>2DSB</v>
      </c>
      <c r="F6" t="str">
        <f ca="1">OFFSET(table_7_1[[common_layout_dir]:[common_layout_dir]], 3 * QUOTIENT(table_7_3[[#This Row],[index]] - 1, 2), 0, 1, 1)</f>
        <v>2DSB_AB</v>
      </c>
      <c r="G6" t="b">
        <f ca="1">OFFSET(table_7_1[[reverse_complement]:[reverse_complement]], 3 * QUOTIENT(table_7_3[[#This Row],[index]] - 1, 2), 0, 1, 1)</f>
        <v>1</v>
      </c>
      <c r="H6" t="str">
        <f ca="1">OFFSET(table_7_1[[range_args]:[range_args]], 3 * QUOTIENT(table_7_3[[#This Row],[index]] - 1, 2), 0, 1, 1)</f>
        <v xml:space="preserve"> --range_x -12 12 --range_y -22 20 </v>
      </c>
      <c r="I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libraries_4/WT_sgAB_R2_sense_branch -o plots/graphs/combined/png --layout_dir layouts/2DSB_AB -ext png --layout universal --reverse_complement  --width 2400 --height 1863  --range_x -12 12 --range_y -22 20 </v>
      </c>
    </row>
    <row r="7" spans="1:9" x14ac:dyDescent="0.25">
      <c r="A7" s="1">
        <v>6</v>
      </c>
      <c r="B7" t="str">
        <f ca="1">OFFSET(table_4_1[], table_7_3[[#This Row],[index]] - 1, _xlfn.XMATCH("dir_out", table_4_1[#Headers], 0, 1) - 1, 1, 1)</f>
        <v>WT_sgAB_R2_sense_cmv</v>
      </c>
      <c r="C7" t="str">
        <f ca="1">OFFSET(table_7_1[[strand]:[strand]], 3 * QUOTIENT(table_7_3[[#This Row],[index]] - 1, 2), 0, 1, 1)</f>
        <v>R2</v>
      </c>
      <c r="D7" t="str">
        <f ca="1">OFFSET(table_7_1[[hguide]:[hguide]], 3 * QUOTIENT(table_7_3[[#This Row],[index]] - 1, 2), 0, 1, 1)</f>
        <v>AB</v>
      </c>
      <c r="E7" t="str">
        <f ca="1">OFFSET(table_7_1[[dsb_type]:[dsb_type]], 3 * QUOTIENT(table_7_3[[#This Row],[index]] - 1, 2), 0, 1, 1)</f>
        <v>2DSB</v>
      </c>
      <c r="F7" t="str">
        <f ca="1">OFFSET(table_7_1[[common_layout_dir]:[common_layout_dir]], 3 * QUOTIENT(table_7_3[[#This Row],[index]] - 1, 2), 0, 1, 1)</f>
        <v>2DSB_AB</v>
      </c>
      <c r="G7" t="b">
        <f ca="1">OFFSET(table_7_1[[reverse_complement]:[reverse_complement]], 3 * QUOTIENT(table_7_3[[#This Row],[index]] - 1, 2), 0, 1, 1)</f>
        <v>1</v>
      </c>
      <c r="H7" t="str">
        <f ca="1">OFFSET(table_7_1[[range_args]:[range_args]], 3 * QUOTIENT(table_7_3[[#This Row],[index]] - 1, 2), 0, 1, 1)</f>
        <v xml:space="preserve"> --range_x -12 12 --range_y -22 20 </v>
      </c>
      <c r="I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libraries_4/WT_sgAB_R2_sense_cmv -o plots/graphs/combined/png --layout_dir layouts/2DSB_AB -ext png --layout universal --reverse_complement  --width 2400 --height 1863  --range_x -12 12 --range_y -22 20 </v>
      </c>
    </row>
    <row r="8" spans="1:9" x14ac:dyDescent="0.25">
      <c r="A8" s="1">
        <v>7</v>
      </c>
      <c r="B8" t="str">
        <f ca="1">OFFSET(table_4_1[], table_7_3[[#This Row],[index]] - 1, _xlfn.XMATCH("dir_out", table_4_1[#Headers], 0, 1) - 1, 1, 1)</f>
        <v>KO_sgAB_R2_sense_branch</v>
      </c>
      <c r="C8" t="str">
        <f ca="1">OFFSET(table_7_1[[strand]:[strand]], 3 * QUOTIENT(table_7_3[[#This Row],[index]] - 1, 2), 0, 1, 1)</f>
        <v>R2</v>
      </c>
      <c r="D8" t="str">
        <f ca="1">OFFSET(table_7_1[[hguide]:[hguide]], 3 * QUOTIENT(table_7_3[[#This Row],[index]] - 1, 2), 0, 1, 1)</f>
        <v>AB</v>
      </c>
      <c r="E8" t="str">
        <f ca="1">OFFSET(table_7_1[[dsb_type]:[dsb_type]], 3 * QUOTIENT(table_7_3[[#This Row],[index]] - 1, 2), 0, 1, 1)</f>
        <v>2DSB</v>
      </c>
      <c r="F8" t="str">
        <f ca="1">OFFSET(table_7_1[[common_layout_dir]:[common_layout_dir]], 3 * QUOTIENT(table_7_3[[#This Row],[index]] - 1, 2), 0, 1, 1)</f>
        <v>2DSB_AB</v>
      </c>
      <c r="G8" t="b">
        <f ca="1">OFFSET(table_7_1[[reverse_complement]:[reverse_complement]], 3 * QUOTIENT(table_7_3[[#This Row],[index]] - 1, 2), 0, 1, 1)</f>
        <v>1</v>
      </c>
      <c r="H8" t="str">
        <f ca="1">OFFSET(table_7_1[[range_args]:[range_args]], 3 * QUOTIENT(table_7_3[[#This Row],[index]] - 1, 2), 0, 1, 1)</f>
        <v xml:space="preserve"> --range_x -12 12 --range_y -22 20 </v>
      </c>
      <c r="I8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libraries_4/KO_sgAB_R2_sense_branch -o plots/graphs/combined/png --layout_dir layouts/2DSB_AB -ext png --layout universal --reverse_complement  --width 2400 --height 1863  --range_x -12 12 --range_y -22 20 </v>
      </c>
    </row>
    <row r="9" spans="1:9" x14ac:dyDescent="0.25">
      <c r="A9" s="1">
        <v>8</v>
      </c>
      <c r="B9" t="str">
        <f ca="1">OFFSET(table_4_1[], table_7_3[[#This Row],[index]] - 1, _xlfn.XMATCH("dir_out", table_4_1[#Headers], 0, 1) - 1, 1, 1)</f>
        <v>KO_sgAB_R2_sense_cmv</v>
      </c>
      <c r="C9" t="str">
        <f ca="1">OFFSET(table_7_1[[strand]:[strand]], 3 * QUOTIENT(table_7_3[[#This Row],[index]] - 1, 2), 0, 1, 1)</f>
        <v>R2</v>
      </c>
      <c r="D9" t="str">
        <f ca="1">OFFSET(table_7_1[[hguide]:[hguide]], 3 * QUOTIENT(table_7_3[[#This Row],[index]] - 1, 2), 0, 1, 1)</f>
        <v>AB</v>
      </c>
      <c r="E9" t="str">
        <f ca="1">OFFSET(table_7_1[[dsb_type]:[dsb_type]], 3 * QUOTIENT(table_7_3[[#This Row],[index]] - 1, 2), 0, 1, 1)</f>
        <v>2DSB</v>
      </c>
      <c r="F9" t="str">
        <f ca="1">OFFSET(table_7_1[[common_layout_dir]:[common_layout_dir]], 3 * QUOTIENT(table_7_3[[#This Row],[index]] - 1, 2), 0, 1, 1)</f>
        <v>2DSB_AB</v>
      </c>
      <c r="G9" t="b">
        <f ca="1">OFFSET(table_7_1[[reverse_complement]:[reverse_complement]], 3 * QUOTIENT(table_7_3[[#This Row],[index]] - 1, 2), 0, 1, 1)</f>
        <v>1</v>
      </c>
      <c r="H9" t="str">
        <f ca="1">OFFSET(table_7_1[[range_args]:[range_args]], 3 * QUOTIENT(table_7_3[[#This Row],[index]] - 1, 2), 0, 1, 1)</f>
        <v xml:space="preserve"> --range_x -12 12 --range_y -22 20 </v>
      </c>
      <c r="I9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libraries_4/KO_sgAB_R2_sense_cmv -o plots/graphs/combined/png --layout_dir layouts/2DSB_AB -ext png --layout universal --reverse_complement  --width 2400 --height 1863  --range_x -12 12 --range_y -22 20 </v>
      </c>
    </row>
    <row r="10" spans="1:9" x14ac:dyDescent="0.25">
      <c r="A10" s="1">
        <v>9</v>
      </c>
      <c r="B10" t="str">
        <f ca="1">OFFSET(table_4_1[], table_7_3[[#This Row],[index]] - 1, _xlfn.XMATCH("dir_out", table_4_1[#Headers], 0, 1) - 1, 1, 1)</f>
        <v>WT_sgA_R1_sense_branch</v>
      </c>
      <c r="C10" t="str">
        <f ca="1">OFFSET(table_7_1[[strand]:[strand]], 3 * QUOTIENT(table_7_3[[#This Row],[index]] - 1, 2), 0, 1, 1)</f>
        <v>R1</v>
      </c>
      <c r="D10" t="str">
        <f ca="1">OFFSET(table_7_1[[hguide]:[hguide]], 3 * QUOTIENT(table_7_3[[#This Row],[index]] - 1, 2), 0, 1, 1)</f>
        <v>A</v>
      </c>
      <c r="E10" t="str">
        <f ca="1">OFFSET(table_7_1[[dsb_type]:[dsb_type]], 3 * QUOTIENT(table_7_3[[#This Row],[index]] - 1, 2), 0, 1, 1)</f>
        <v>1DSB</v>
      </c>
      <c r="F10" t="str">
        <f ca="1">OFFSET(table_7_1[[common_layout_dir]:[common_layout_dir]], 3 * QUOTIENT(table_7_3[[#This Row],[index]] - 1, 2), 0, 1, 1)</f>
        <v>1DSB_A</v>
      </c>
      <c r="G10" t="b">
        <f ca="1">OFFSET(table_7_1[[reverse_complement]:[reverse_complement]], 3 * QUOTIENT(table_7_3[[#This Row],[index]] - 1, 2), 0, 1, 1)</f>
        <v>0</v>
      </c>
      <c r="H10" t="str">
        <f ca="1">OFFSET(table_7_1[[range_args]:[range_args]], 3 * QUOTIENT(table_7_3[[#This Row],[index]] - 1, 2), 0, 1, 1)</f>
        <v xml:space="preserve"> --range_x -12 12 --range_y -22 18 </v>
      </c>
      <c r="I10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libraries_4/WT_sgA_R1_sense_branch -o plots/graphs/combined/png --layout_dir layouts/1DSB_A -ext png --layout universal --width 2400 --height 1863  --range_x -12 12 --range_y -22 18 </v>
      </c>
    </row>
    <row r="11" spans="1:9" x14ac:dyDescent="0.25">
      <c r="A11" s="1">
        <v>10</v>
      </c>
      <c r="B11" t="str">
        <f ca="1">OFFSET(table_4_1[], table_7_3[[#This Row],[index]] - 1, _xlfn.XMATCH("dir_out", table_4_1[#Headers], 0, 1) - 1, 1, 1)</f>
        <v>WT_sgA_R1_sense_cmv</v>
      </c>
      <c r="C11" t="str">
        <f ca="1">OFFSET(table_7_1[[strand]:[strand]], 3 * QUOTIENT(table_7_3[[#This Row],[index]] - 1, 2), 0, 1, 1)</f>
        <v>R1</v>
      </c>
      <c r="D11" t="str">
        <f ca="1">OFFSET(table_7_1[[hguide]:[hguide]], 3 * QUOTIENT(table_7_3[[#This Row],[index]] - 1, 2), 0, 1, 1)</f>
        <v>A</v>
      </c>
      <c r="E11" t="str">
        <f ca="1">OFFSET(table_7_1[[dsb_type]:[dsb_type]], 3 * QUOTIENT(table_7_3[[#This Row],[index]] - 1, 2), 0, 1, 1)</f>
        <v>1DSB</v>
      </c>
      <c r="F11" t="str">
        <f ca="1">OFFSET(table_7_1[[common_layout_dir]:[common_layout_dir]], 3 * QUOTIENT(table_7_3[[#This Row],[index]] - 1, 2), 0, 1, 1)</f>
        <v>1DSB_A</v>
      </c>
      <c r="G11" t="b">
        <f ca="1">OFFSET(table_7_1[[reverse_complement]:[reverse_complement]], 3 * QUOTIENT(table_7_3[[#This Row],[index]] - 1, 2), 0, 1, 1)</f>
        <v>0</v>
      </c>
      <c r="H11" t="str">
        <f ca="1">OFFSET(table_7_1[[range_args]:[range_args]], 3 * QUOTIENT(table_7_3[[#This Row],[index]] - 1, 2), 0, 1, 1)</f>
        <v xml:space="preserve"> --range_x -12 12 --range_y -22 18 </v>
      </c>
      <c r="I11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libraries_4/WT_sgA_R1_sense_cmv -o plots/graphs/combined/png --layout_dir layouts/1DSB_A -ext png --layout universal --width 2400 --height 1863  --range_x -12 12 --range_y -22 18 </v>
      </c>
    </row>
    <row r="12" spans="1:9" x14ac:dyDescent="0.25">
      <c r="A12" s="1">
        <v>11</v>
      </c>
      <c r="B12" t="str">
        <f ca="1">OFFSET(table_4_1[], table_7_3[[#This Row],[index]] - 1, _xlfn.XMATCH("dir_out", table_4_1[#Headers], 0, 1) - 1, 1, 1)</f>
        <v>KO_sgA_R1_sense_branch</v>
      </c>
      <c r="C12" t="str">
        <f ca="1">OFFSET(table_7_1[[strand]:[strand]], 3 * QUOTIENT(table_7_3[[#This Row],[index]] - 1, 2), 0, 1, 1)</f>
        <v>R1</v>
      </c>
      <c r="D12" t="str">
        <f ca="1">OFFSET(table_7_1[[hguide]:[hguide]], 3 * QUOTIENT(table_7_3[[#This Row],[index]] - 1, 2), 0, 1, 1)</f>
        <v>A</v>
      </c>
      <c r="E12" t="str">
        <f ca="1">OFFSET(table_7_1[[dsb_type]:[dsb_type]], 3 * QUOTIENT(table_7_3[[#This Row],[index]] - 1, 2), 0, 1, 1)</f>
        <v>1DSB</v>
      </c>
      <c r="F12" t="str">
        <f ca="1">OFFSET(table_7_1[[common_layout_dir]:[common_layout_dir]], 3 * QUOTIENT(table_7_3[[#This Row],[index]] - 1, 2), 0, 1, 1)</f>
        <v>1DSB_A</v>
      </c>
      <c r="G12" t="b">
        <f ca="1">OFFSET(table_7_1[[reverse_complement]:[reverse_complement]], 3 * QUOTIENT(table_7_3[[#This Row],[index]] - 1, 2), 0, 1, 1)</f>
        <v>0</v>
      </c>
      <c r="H12" t="str">
        <f ca="1">OFFSET(table_7_1[[range_args]:[range_args]], 3 * QUOTIENT(table_7_3[[#This Row],[index]] - 1, 2), 0, 1, 1)</f>
        <v xml:space="preserve"> --range_x -12 12 --range_y -22 18 </v>
      </c>
      <c r="I12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libraries_4/KO_sgA_R1_sense_branch -o plots/graphs/combined/png --layout_dir layouts/1DSB_A -ext png --layout universal --width 2400 --height 1863  --range_x -12 12 --range_y -22 18 </v>
      </c>
    </row>
    <row r="13" spans="1:9" x14ac:dyDescent="0.25">
      <c r="A13" s="1">
        <v>12</v>
      </c>
      <c r="B13" t="str">
        <f ca="1">OFFSET(table_4_1[], table_7_3[[#This Row],[index]] - 1, _xlfn.XMATCH("dir_out", table_4_1[#Headers], 0, 1) - 1, 1, 1)</f>
        <v>KO_sgA_R1_sense_cmv</v>
      </c>
      <c r="C13" t="str">
        <f ca="1">OFFSET(table_7_1[[strand]:[strand]], 3 * QUOTIENT(table_7_3[[#This Row],[index]] - 1, 2), 0, 1, 1)</f>
        <v>R1</v>
      </c>
      <c r="D13" t="str">
        <f ca="1">OFFSET(table_7_1[[hguide]:[hguide]], 3 * QUOTIENT(table_7_3[[#This Row],[index]] - 1, 2), 0, 1, 1)</f>
        <v>A</v>
      </c>
      <c r="E13" t="str">
        <f ca="1">OFFSET(table_7_1[[dsb_type]:[dsb_type]], 3 * QUOTIENT(table_7_3[[#This Row],[index]] - 1, 2), 0, 1, 1)</f>
        <v>1DSB</v>
      </c>
      <c r="F13" t="str">
        <f ca="1">OFFSET(table_7_1[[common_layout_dir]:[common_layout_dir]], 3 * QUOTIENT(table_7_3[[#This Row],[index]] - 1, 2), 0, 1, 1)</f>
        <v>1DSB_A</v>
      </c>
      <c r="G13" t="b">
        <f ca="1">OFFSET(table_7_1[[reverse_complement]:[reverse_complement]], 3 * QUOTIENT(table_7_3[[#This Row],[index]] - 1, 2), 0, 1, 1)</f>
        <v>0</v>
      </c>
      <c r="H13" t="str">
        <f ca="1">OFFSET(table_7_1[[range_args]:[range_args]], 3 * QUOTIENT(table_7_3[[#This Row],[index]] - 1, 2), 0, 1, 1)</f>
        <v xml:space="preserve"> --range_x -12 12 --range_y -22 18 </v>
      </c>
      <c r="I13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libraries_4/KO_sgA_R1_sense_cmv -o plots/graphs/combined/png --layout_dir layouts/1DSB_A -ext png --layout universal --width 2400 --height 1863  --range_x -12 12 --range_y -22 18 </v>
      </c>
    </row>
    <row r="14" spans="1:9" x14ac:dyDescent="0.25">
      <c r="A14" s="1">
        <v>13</v>
      </c>
      <c r="B14" t="str">
        <f ca="1">OFFSET(table_4_1[], table_7_3[[#This Row],[index]] - 1, _xlfn.XMATCH("dir_out", table_4_1[#Headers], 0, 1) - 1, 1, 1)</f>
        <v>WT_sgB_R2_sense_branch</v>
      </c>
      <c r="C14" t="str">
        <f ca="1">OFFSET(table_7_1[[strand]:[strand]], 3 * QUOTIENT(table_7_3[[#This Row],[index]] - 1, 2), 0, 1, 1)</f>
        <v>R2</v>
      </c>
      <c r="D14" t="str">
        <f ca="1">OFFSET(table_7_1[[hguide]:[hguide]], 3 * QUOTIENT(table_7_3[[#This Row],[index]] - 1, 2), 0, 1, 1)</f>
        <v>B</v>
      </c>
      <c r="E14" t="str">
        <f ca="1">OFFSET(table_7_1[[dsb_type]:[dsb_type]], 3 * QUOTIENT(table_7_3[[#This Row],[index]] - 1, 2), 0, 1, 1)</f>
        <v>1DSB</v>
      </c>
      <c r="F14" t="str">
        <f ca="1">OFFSET(table_7_1[[common_layout_dir]:[common_layout_dir]], 3 * QUOTIENT(table_7_3[[#This Row],[index]] - 1, 2), 0, 1, 1)</f>
        <v>1DSB_B</v>
      </c>
      <c r="G14" t="b">
        <f ca="1">OFFSET(table_7_1[[reverse_complement]:[reverse_complement]], 3 * QUOTIENT(table_7_3[[#This Row],[index]] - 1, 2), 0, 1, 1)</f>
        <v>1</v>
      </c>
      <c r="H14" t="str">
        <f ca="1">OFFSET(table_7_1[[range_args]:[range_args]], 3 * QUOTIENT(table_7_3[[#This Row],[index]] - 1, 2), 0, 1, 1)</f>
        <v xml:space="preserve"> --range_x -12 12 --range_y -20 10 </v>
      </c>
      <c r="I14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libraries_4/WT_sgB_R2_sense_branch -o plots/graphs/combined/png --layout_dir layouts/1DSB_B -ext png --layout universal --reverse_complement  --width 2400 --height 1863  --range_x -12 12 --range_y -20 10 </v>
      </c>
    </row>
    <row r="15" spans="1:9" x14ac:dyDescent="0.25">
      <c r="A15" s="1">
        <v>14</v>
      </c>
      <c r="B15" t="str">
        <f ca="1">OFFSET(table_4_1[], table_7_3[[#This Row],[index]] - 1, _xlfn.XMATCH("dir_out", table_4_1[#Headers], 0, 1) - 1, 1, 1)</f>
        <v>WT_sgB_R2_sense_cmv</v>
      </c>
      <c r="C15" t="str">
        <f ca="1">OFFSET(table_7_1[[strand]:[strand]], 3 * QUOTIENT(table_7_3[[#This Row],[index]] - 1, 2), 0, 1, 1)</f>
        <v>R2</v>
      </c>
      <c r="D15" t="str">
        <f ca="1">OFFSET(table_7_1[[hguide]:[hguide]], 3 * QUOTIENT(table_7_3[[#This Row],[index]] - 1, 2), 0, 1, 1)</f>
        <v>B</v>
      </c>
      <c r="E15" t="str">
        <f ca="1">OFFSET(table_7_1[[dsb_type]:[dsb_type]], 3 * QUOTIENT(table_7_3[[#This Row],[index]] - 1, 2), 0, 1, 1)</f>
        <v>1DSB</v>
      </c>
      <c r="F15" t="str">
        <f ca="1">OFFSET(table_7_1[[common_layout_dir]:[common_layout_dir]], 3 * QUOTIENT(table_7_3[[#This Row],[index]] - 1, 2), 0, 1, 1)</f>
        <v>1DSB_B</v>
      </c>
      <c r="G15" t="b">
        <f ca="1">OFFSET(table_7_1[[reverse_complement]:[reverse_complement]], 3 * QUOTIENT(table_7_3[[#This Row],[index]] - 1, 2), 0, 1, 1)</f>
        <v>1</v>
      </c>
      <c r="H15" t="str">
        <f ca="1">OFFSET(table_7_1[[range_args]:[range_args]], 3 * QUOTIENT(table_7_3[[#This Row],[index]] - 1, 2), 0, 1, 1)</f>
        <v xml:space="preserve"> --range_x -12 12 --range_y -20 10 </v>
      </c>
      <c r="I15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libraries_4/WT_sgB_R2_sense_cmv -o plots/graphs/combined/png --layout_dir layouts/1DSB_B -ext png --layout universal --reverse_complement  --width 2400 --height 1863  --range_x -12 12 --range_y -20 10 </v>
      </c>
    </row>
    <row r="16" spans="1:9" x14ac:dyDescent="0.25">
      <c r="A16" s="1">
        <v>15</v>
      </c>
      <c r="B16" t="str">
        <f ca="1">OFFSET(table_4_1[], table_7_3[[#This Row],[index]] - 1, _xlfn.XMATCH("dir_out", table_4_1[#Headers], 0, 1) - 1, 1, 1)</f>
        <v>KO_sgB_R2_sense_branch</v>
      </c>
      <c r="C16" t="str">
        <f ca="1">OFFSET(table_7_1[[strand]:[strand]], 3 * QUOTIENT(table_7_3[[#This Row],[index]] - 1, 2), 0, 1, 1)</f>
        <v>R2</v>
      </c>
      <c r="D16" t="str">
        <f ca="1">OFFSET(table_7_1[[hguide]:[hguide]], 3 * QUOTIENT(table_7_3[[#This Row],[index]] - 1, 2), 0, 1, 1)</f>
        <v>B</v>
      </c>
      <c r="E16" t="str">
        <f ca="1">OFFSET(table_7_1[[dsb_type]:[dsb_type]], 3 * QUOTIENT(table_7_3[[#This Row],[index]] - 1, 2), 0, 1, 1)</f>
        <v>1DSB</v>
      </c>
      <c r="F16" t="str">
        <f ca="1">OFFSET(table_7_1[[common_layout_dir]:[common_layout_dir]], 3 * QUOTIENT(table_7_3[[#This Row],[index]] - 1, 2), 0, 1, 1)</f>
        <v>1DSB_B</v>
      </c>
      <c r="G16" t="b">
        <f ca="1">OFFSET(table_7_1[[reverse_complement]:[reverse_complement]], 3 * QUOTIENT(table_7_3[[#This Row],[index]] - 1, 2), 0, 1, 1)</f>
        <v>1</v>
      </c>
      <c r="H16" t="str">
        <f ca="1">OFFSET(table_7_1[[range_args]:[range_args]], 3 * QUOTIENT(table_7_3[[#This Row],[index]] - 1, 2), 0, 1, 1)</f>
        <v xml:space="preserve"> --range_x -12 12 --range_y -20 10 </v>
      </c>
      <c r="I16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libraries_4/KO_sgB_R2_sense_branch -o plots/graphs/combined/png --layout_dir layouts/1DSB_B -ext png --layout universal --reverse_complement  --width 2400 --height 1863  --range_x -12 12 --range_y -20 10 </v>
      </c>
    </row>
    <row r="17" spans="1:9" x14ac:dyDescent="0.25">
      <c r="A17" s="1">
        <v>16</v>
      </c>
      <c r="B17" t="str">
        <f ca="1">OFFSET(table_4_1[], table_7_3[[#This Row],[index]] - 1, _xlfn.XMATCH("dir_out", table_4_1[#Headers], 0, 1) - 1, 1, 1)</f>
        <v>KO_sgB_R2_sense_cmv</v>
      </c>
      <c r="C17" t="str">
        <f ca="1">OFFSET(table_7_1[[strand]:[strand]], 3 * QUOTIENT(table_7_3[[#This Row],[index]] - 1, 2), 0, 1, 1)</f>
        <v>R2</v>
      </c>
      <c r="D17" t="str">
        <f ca="1">OFFSET(table_7_1[[hguide]:[hguide]], 3 * QUOTIENT(table_7_3[[#This Row],[index]] - 1, 2), 0, 1, 1)</f>
        <v>B</v>
      </c>
      <c r="E17" t="str">
        <f ca="1">OFFSET(table_7_1[[dsb_type]:[dsb_type]], 3 * QUOTIENT(table_7_3[[#This Row],[index]] - 1, 2), 0, 1, 1)</f>
        <v>1DSB</v>
      </c>
      <c r="F17" t="str">
        <f ca="1">OFFSET(table_7_1[[common_layout_dir]:[common_layout_dir]], 3 * QUOTIENT(table_7_3[[#This Row],[index]] - 1, 2), 0, 1, 1)</f>
        <v>1DSB_B</v>
      </c>
      <c r="G17" t="b">
        <f ca="1">OFFSET(table_7_1[[reverse_complement]:[reverse_complement]], 3 * QUOTIENT(table_7_3[[#This Row],[index]] - 1, 2), 0, 1, 1)</f>
        <v>1</v>
      </c>
      <c r="H17" t="str">
        <f ca="1">OFFSET(table_7_1[[range_args]:[range_args]], 3 * QUOTIENT(table_7_3[[#This Row],[index]] - 1, 2), 0, 1, 1)</f>
        <v xml:space="preserve"> --range_x -12 12 --range_y -20 10 </v>
      </c>
      <c r="I17" t="str">
        <f ca="1">_xlfn.CONCAT("python 2_graph_processing/plot_graph.py ", "-i ", libraries_4, "/", table_7_3[[#This Row],[dir]], " -o ", graphs_combined, "/",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 " ",  table_7_3[[#This Row],[range_args]])</f>
        <v xml:space="preserve">python 2_graph_processing/plot_graph.py -i libraries_4/KO_sgB_R2_sense_cmv -o plots/graphs/combined/png --layout_dir layouts/1DSB_B -ext png --layout universal --reverse_complement  --width 2400 --height 1863  --range_x -12 12 --range_y -20 10 </v>
      </c>
    </row>
    <row r="19" spans="1:9" x14ac:dyDescent="0.25">
      <c r="A19" s="1" t="s">
        <v>112</v>
      </c>
      <c r="B19" s="1" t="s">
        <v>87</v>
      </c>
      <c r="C19" s="1" t="s">
        <v>82</v>
      </c>
      <c r="D19" s="1" t="s">
        <v>103</v>
      </c>
      <c r="E19" s="1" t="s">
        <v>102</v>
      </c>
      <c r="F19" s="1" t="s">
        <v>172</v>
      </c>
      <c r="G19" s="1" t="s">
        <v>180</v>
      </c>
      <c r="H19" s="1" t="s">
        <v>184</v>
      </c>
      <c r="I19" s="1" t="s">
        <v>169</v>
      </c>
    </row>
    <row r="20" spans="1:9" x14ac:dyDescent="0.25">
      <c r="A20" s="1">
        <v>1</v>
      </c>
      <c r="B20" s="2" t="str">
        <f ca="1">OFFSET(table_4_2[], table_7_39[[#This Row],[index]] - 1, _xlfn.XMATCH("dir_out", table_4_1[#Headers], 0, 1) - 1, 1, 1)</f>
        <v>WT_sgCD_R1_antisense_splicing</v>
      </c>
      <c r="C20" s="2" t="str">
        <f ca="1">OFFSET(table_7_1[[strand]:[strand]], 37 + 2 * QUOTIENT(table_7_39[[#This Row],[index]] - 1, 1), 0, 1, 1)</f>
        <v>R1</v>
      </c>
      <c r="D20" s="2" t="str">
        <f ca="1">OFFSET(table_7_1[[hguide]:[hguide]], 37 + 2 * QUOTIENT(table_7_39[[#This Row],[index]] - 1, 1), 0, 1, 1)</f>
        <v>CD</v>
      </c>
      <c r="E20" s="2" t="str">
        <f ca="1">OFFSET(table_7_1[[dsb_type]:[dsb_type]], 37 + 2 * QUOTIENT(table_7_39[[#This Row],[index]] - 1, 1), 0, 1, 1)</f>
        <v>2DSBanti</v>
      </c>
      <c r="F20" s="2" t="str">
        <f ca="1">OFFSET(table_7_1[[common_layout_dir]:[common_layout_dir]], 37 + 2 * QUOTIENT(table_7_39[[#This Row],[index]] - 1, 1), 0, 1, 1)</f>
        <v>2DSBanti_CD</v>
      </c>
      <c r="G20" s="2" t="b">
        <f ca="1">OFFSET(table_7_1[[reverse_complement]:[reverse_complement]], 37 + 2 * QUOTIENT(table_7_39[[#This Row],[index]] - 1, 1), 0, 1, 1)</f>
        <v>0</v>
      </c>
      <c r="H20" s="2" t="str">
        <f ca="1">OFFSET(table_7_1[[range_args]:[range_args]], 37 + 2 * QUOTIENT(table_7_39[[#This Row],[index]] - 1, 1), 0, 1, 1)</f>
        <v xml:space="preserve"> --range_x -12 12 --range_y -18 24 </v>
      </c>
      <c r="I20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IF(table_7_39[[#This Row],[reverse_complement]], " --reverse_complement ", ""), " --width ", var_7_width, " --height ", var_7_height,  " ",  table_7_39[[#This Row],[range_args]])</f>
        <v xml:space="preserve">python 2_graph_processing/plot_graph.py -i libraries_4/WT_sgCD_R1_antisense_splicing -o plots/graphs/combined/png --layout_dir layouts/2DSBanti_CD -ext png --layout universal --width 2400 --height 1863  --range_x -12 12 --range_y -18 24 </v>
      </c>
    </row>
    <row r="21" spans="1:9" x14ac:dyDescent="0.25">
      <c r="A21" s="1">
        <v>2</v>
      </c>
      <c r="B21" s="2" t="str">
        <f ca="1">OFFSET(table_4_2[], table_7_39[[#This Row],[index]] - 1, _xlfn.XMATCH("dir_out", table_4_1[#Headers], 0, 1) - 1, 1, 1)</f>
        <v>WT_sgCD_R2_antisense_splicing</v>
      </c>
      <c r="C21" s="2" t="str">
        <f ca="1">OFFSET(table_7_1[[strand]:[strand]], 37 + 2 * QUOTIENT(table_7_39[[#This Row],[index]] - 1, 1), 0, 1, 1)</f>
        <v>R2</v>
      </c>
      <c r="D21" s="2" t="str">
        <f ca="1">OFFSET(table_7_1[[hguide]:[hguide]], 37 + 2 * QUOTIENT(table_7_39[[#This Row],[index]] - 1, 1), 0, 1, 1)</f>
        <v>CD</v>
      </c>
      <c r="E21" s="2" t="str">
        <f ca="1">OFFSET(table_7_1[[dsb_type]:[dsb_type]], 37 + 2 * QUOTIENT(table_7_39[[#This Row],[index]] - 1, 1), 0, 1, 1)</f>
        <v>2DSBanti</v>
      </c>
      <c r="F21" s="2" t="str">
        <f ca="1">OFFSET(table_7_1[[common_layout_dir]:[common_layout_dir]], 37 + 2 * QUOTIENT(table_7_39[[#This Row],[index]] - 1, 1), 0, 1, 1)</f>
        <v>2DSBanti_CD</v>
      </c>
      <c r="G21" s="2" t="b">
        <f ca="1">OFFSET(table_7_1[[reverse_complement]:[reverse_complement]], 37 + 2 * QUOTIENT(table_7_39[[#This Row],[index]] - 1, 1), 0, 1, 1)</f>
        <v>1</v>
      </c>
      <c r="H21" s="2" t="str">
        <f ca="1">OFFSET(table_7_1[[range_args]:[range_args]], 37 + 2 * QUOTIENT(table_7_39[[#This Row],[index]] - 1, 1), 0, 1, 1)</f>
        <v xml:space="preserve"> --range_x -12 12 --range_y -18 24 </v>
      </c>
      <c r="I21" s="2" t="str">
        <f ca="1">_xlfn.CONCAT("python 2_graph_processing/plot_graph.py ", "-i ", libraries_4, "/", table_7_39[[#This Row],[dir]], " -o ", graphs_combined, "/", var_7_ext, IF(var_7_common_layout, _xlfn.CONCAT(" --layout_dir ", layouts, "/", table_7_39[[#This Row],[common_layout_dir]]), ""), " -ext ", var_7_ext, " --layout ", var_7_layout, IF(table_7_39[[#This Row],[reverse_complement]], " --reverse_complement ", ""), " --width ", var_7_width, " --height ", var_7_height,  " ",  table_7_39[[#This Row],[range_args]])</f>
        <v xml:space="preserve">python 2_graph_processing/plot_graph.py -i libraries_4/WT_sgCD_R2_antisense_splicing -o plots/graphs/combined/png --layout_dir layouts/2DSBanti_CD -ext png --layout universal --reverse_complement  --width 2400 --height 1863  --range_x -12 12 --range_y -18 24 </v>
      </c>
    </row>
    <row r="23" spans="1:9" x14ac:dyDescent="0.25">
      <c r="A23" s="1" t="s">
        <v>179</v>
      </c>
    </row>
    <row r="24" spans="1:9" x14ac:dyDescent="0.25">
      <c r="A24" t="str">
        <f ca="1">_xlfn.TEXTJOIN(CHAR(10), TRUE, I2:I17, I20:I21)</f>
        <v xml:space="preserve">python 2_graph_processing/plot_graph.py -i libraries_4/WT_sgAB_R1_sense_branch -o plots/graphs/combined/png --layout_dir layouts/2DSB_AB -ext png --layout universal --width 2400 --height 1863  --range_x -12 12 --range_y -22 20 
python 2_graph_processing/plot_graph.py -i libraries_4/WT_sgAB_R1_sense_cmv -o plots/graphs/combined/png --layout_dir layouts/2DSB_AB -ext png --layout universal --width 2400 --height 1863  --range_x -12 12 --range_y -22 20 
python 2_graph_processing/plot_graph.py -i libraries_4/KO_sgAB_R1_sense_branch -o plots/graphs/combined/png --layout_dir layouts/2DSB_AB -ext png --layout universal --width 2400 --height 1863  --range_x -12 12 --range_y -22 20 
python 2_graph_processing/plot_graph.py -i libraries_4/KO_sgAB_R1_sense_cmv -o plots/graphs/combined/png --layout_dir layouts/2DSB_AB -ext png --layout universal --width 2400 --height 1863  --range_x -12 12 --range_y -22 20 
python 2_graph_processing/plot_graph.py -i libraries_4/WT_sgAB_R2_sense_branch -o plots/graphs/combined/png --layout_dir layouts/2DSB_AB -ext png --layout universal --reverse_complement  --width 2400 --height 1863  --range_x -12 12 --range_y -22 20 
python 2_graph_processing/plot_graph.py -i libraries_4/WT_sgAB_R2_sense_cmv -o plots/graphs/combined/png --layout_dir layouts/2DSB_AB -ext png --layout universal --reverse_complement  --width 2400 --height 1863  --range_x -12 12 --range_y -22 20 
python 2_graph_processing/plot_graph.py -i libraries_4/KO_sgAB_R2_sense_branch -o plots/graphs/combined/png --layout_dir layouts/2DSB_AB -ext png --layout universal --reverse_complement  --width 2400 --height 1863  --range_x -12 12 --range_y -22 20 
python 2_graph_processing/plot_graph.py -i libraries_4/KO_sgAB_R2_sense_cmv -o plots/graphs/combined/png --layout_dir layouts/2DSB_AB -ext png --layout universal --reverse_complement  --width 2400 --height 1863  --range_x -12 12 --range_y -22 20 
python 2_graph_processing/plot_graph.py -i libraries_4/WT_sgA_R1_sense_branch -o plots/graphs/combined/png --layout_dir layouts/1DSB_A -ext png --layout universal --width 2400 --height 1863  --range_x -12 12 --range_y -22 18 
python 2_graph_processing/plot_graph.py -i libraries_4/WT_sgA_R1_sense_cmv -o plots/graphs/combined/png --layout_dir layouts/1DSB_A -ext png --layout universal --width 2400 --height 1863  --range_x -12 12 --range_y -22 18 
python 2_graph_processing/plot_graph.py -i libraries_4/KO_sgA_R1_sense_branch -o plots/graphs/combined/png --layout_dir layouts/1DSB_A -ext png --layout universal --width 2400 --height 1863  --range_x -12 12 --range_y -22 18 
python 2_graph_processing/plot_graph.py -i libraries_4/KO_sgA_R1_sense_cmv -o plots/graphs/combined/png --layout_dir layouts/1DSB_A -ext png --layout universal --width 2400 --height 1863  --range_x -12 12 --range_y -22 18 
python 2_graph_processing/plot_graph.py -i libraries_4/WT_sgB_R2_sense_branch -o plots/graphs/combined/png --layout_dir layouts/1DSB_B -ext png --layout universal --reverse_complement  --width 2400 --height 1863  --range_x -12 12 --range_y -20 10 
python 2_graph_processing/plot_graph.py -i libraries_4/WT_sgB_R2_sense_cmv -o plots/graphs/combined/png --layout_dir layouts/1DSB_B -ext png --layout universal --reverse_complement  --width 2400 --height 1863  --range_x -12 12 --range_y -20 10 
python 2_graph_processing/plot_graph.py -i libraries_4/KO_sgB_R2_sense_branch -o plots/graphs/combined/png --layout_dir layouts/1DSB_B -ext png --layout universal --reverse_complement  --width 2400 --height 1863  --range_x -12 12 --range_y -20 10 
python 2_graph_processing/plot_graph.py -i libraries_4/KO_sgB_R2_sense_cmv -o plots/graphs/combined/png --layout_dir layouts/1DSB_B -ext png --layout universal --reverse_complement  --width 2400 --height 1863  --range_x -12 12 --range_y -20 10 
python 2_graph_processing/plot_graph.py -i libraries_4/WT_sgCD_R1_antisense_splicing -o plots/graphs/combined/png --layout_dir layouts/2DSBanti_CD -ext png --layout universal --width 2400 --height 1863  --range_x -12 12 --range_y -18 24 
python 2_graph_processing/plot_graph.py -i libraries_4/WT_sgCD_R2_antisense_splicing -o plots/graphs/combined/png --layout_dir layouts/2DSBanti_CD -ext png --layout universal --reverse_complement  --width 2400 --height 1863  --range_x -12 12 --range_y -18 24 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19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7_plot_graph_combined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2022-06-21T11:32:30Z</dcterms:modified>
</cp:coreProperties>
</file>