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255" windowWidth="19395" windowHeight="7485" activeTab="10"/>
  </bookViews>
  <sheets>
    <sheet name="b-测试" sheetId="1" r:id="rId1"/>
    <sheet name="不提前还贷" sheetId="2" r:id="rId2"/>
    <sheet name="提前还贷" sheetId="3" r:id="rId3"/>
    <sheet name="对比" sheetId="4" r:id="rId4"/>
    <sheet name="公积金" sheetId="5" r:id="rId5"/>
    <sheet name="复利测算" sheetId="11" r:id="rId6"/>
    <sheet name="定投测算" sheetId="6" r:id="rId7"/>
    <sheet name="1-清点资产-时点-资产负债表" sheetId="7" r:id="rId8"/>
    <sheet name="2-时段-收支表" sheetId="9" r:id="rId9"/>
    <sheet name="3-测算" sheetId="10" r:id="rId10"/>
    <sheet name="公司帐" sheetId="8" r:id="rId11"/>
    <sheet name="指数分析" sheetId="12" r:id="rId12"/>
    <sheet name="newSheet" sheetId="15" r:id="rId13"/>
  </sheets>
  <calcPr calcId="144525"/>
</workbook>
</file>

<file path=xl/calcChain.xml><?xml version="1.0" encoding="utf-8"?>
<calcChain xmlns="http://schemas.openxmlformats.org/spreadsheetml/2006/main">
  <c r="R71" i="12" l="1"/>
  <c r="R72" i="12"/>
  <c r="R70" i="12"/>
  <c r="Q71" i="12"/>
  <c r="Q72" i="12"/>
  <c r="Q70" i="12"/>
  <c r="F5" i="12"/>
  <c r="M13" i="12"/>
  <c r="P71" i="12"/>
  <c r="P72" i="12"/>
  <c r="P70" i="12"/>
  <c r="N72" i="12"/>
  <c r="N71" i="12"/>
  <c r="N70" i="12"/>
  <c r="O72" i="12"/>
  <c r="O71" i="12"/>
  <c r="O70" i="12"/>
  <c r="M71" i="12"/>
  <c r="M72" i="12"/>
  <c r="M70" i="12"/>
  <c r="V41" i="12"/>
  <c r="O33" i="12"/>
  <c r="O56" i="12"/>
  <c r="H36" i="12"/>
  <c r="E37" i="12"/>
  <c r="H37" i="12" s="1"/>
  <c r="F53" i="12"/>
  <c r="G36" i="12"/>
  <c r="S19" i="12"/>
  <c r="R19" i="12"/>
  <c r="Q19" i="12"/>
  <c r="U30" i="12"/>
  <c r="R32" i="12"/>
  <c r="R33" i="12" s="1"/>
  <c r="R31" i="12"/>
  <c r="T31" i="12" s="1"/>
  <c r="S47" i="12"/>
  <c r="U32" i="12"/>
  <c r="T32" i="12"/>
  <c r="T30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45" i="12"/>
  <c r="L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12" i="12"/>
  <c r="O12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21" i="12"/>
  <c r="M38" i="12"/>
  <c r="L38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21" i="12"/>
  <c r="O4" i="12"/>
  <c r="N4" i="12"/>
  <c r="N2" i="12"/>
  <c r="M2" i="12"/>
  <c r="L4" i="12"/>
  <c r="L2" i="12"/>
  <c r="K2" i="12"/>
  <c r="H5" i="12"/>
  <c r="H4" i="12"/>
  <c r="I2" i="12" s="1"/>
  <c r="D5" i="12"/>
  <c r="B5" i="12"/>
  <c r="H2" i="12"/>
  <c r="E15" i="12"/>
  <c r="E16" i="12"/>
  <c r="E17" i="12"/>
  <c r="E18" i="12"/>
  <c r="E19" i="12"/>
  <c r="E20" i="12"/>
  <c r="E21" i="12"/>
  <c r="E22" i="12"/>
  <c r="E23" i="12"/>
  <c r="E24" i="12"/>
  <c r="E14" i="12"/>
  <c r="C24" i="12"/>
  <c r="D24" i="12" s="1"/>
  <c r="C15" i="12"/>
  <c r="D15" i="12"/>
  <c r="D14" i="12"/>
  <c r="G2" i="12"/>
  <c r="E2" i="12"/>
  <c r="C2" i="12"/>
  <c r="G37" i="12" l="1"/>
  <c r="E38" i="12"/>
  <c r="T33" i="12"/>
  <c r="R34" i="12"/>
  <c r="U33" i="12"/>
  <c r="U31" i="12"/>
  <c r="M62" i="12"/>
  <c r="D16" i="12"/>
  <c r="C16" i="12"/>
  <c r="K18" i="6"/>
  <c r="K19" i="6"/>
  <c r="K20" i="6"/>
  <c r="J18" i="6"/>
  <c r="J19" i="6"/>
  <c r="J20" i="6"/>
  <c r="I18" i="6"/>
  <c r="I19" i="6"/>
  <c r="I20" i="6"/>
  <c r="H18" i="6"/>
  <c r="H19" i="6"/>
  <c r="H20" i="6"/>
  <c r="G18" i="6"/>
  <c r="G19" i="6"/>
  <c r="G20" i="6"/>
  <c r="F18" i="6"/>
  <c r="F19" i="6"/>
  <c r="F20" i="6"/>
  <c r="C18" i="6"/>
  <c r="C19" i="6"/>
  <c r="C20" i="6"/>
  <c r="I3" i="6"/>
  <c r="I4" i="6"/>
  <c r="I5" i="6"/>
  <c r="I6" i="6"/>
  <c r="I7" i="6"/>
  <c r="I8" i="6"/>
  <c r="I9" i="6"/>
  <c r="I10" i="6"/>
  <c r="I11" i="6"/>
  <c r="I12" i="6"/>
  <c r="I13" i="6"/>
  <c r="I2" i="6"/>
  <c r="C16" i="6"/>
  <c r="C17" i="6"/>
  <c r="C3" i="6"/>
  <c r="C4" i="6"/>
  <c r="C5" i="6"/>
  <c r="C6" i="6"/>
  <c r="C7" i="6"/>
  <c r="C8" i="6"/>
  <c r="C9" i="6"/>
  <c r="C10" i="6"/>
  <c r="C11" i="6"/>
  <c r="C12" i="6"/>
  <c r="C13" i="6"/>
  <c r="C2" i="6"/>
  <c r="K2" i="6"/>
  <c r="J3" i="6"/>
  <c r="K3" i="6" s="1"/>
  <c r="J4" i="6"/>
  <c r="K4" i="6" s="1"/>
  <c r="J5" i="6"/>
  <c r="K5" i="6" s="1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2" i="6"/>
  <c r="E39" i="12" l="1"/>
  <c r="H38" i="12"/>
  <c r="G38" i="12"/>
  <c r="U34" i="12"/>
  <c r="R35" i="12"/>
  <c r="T34" i="12"/>
  <c r="D17" i="12"/>
  <c r="C17" i="12"/>
  <c r="I4" i="11"/>
  <c r="G4" i="11" s="1"/>
  <c r="J4" i="11" s="1"/>
  <c r="D3" i="11"/>
  <c r="H3" i="11"/>
  <c r="H2" i="11"/>
  <c r="I3" i="11"/>
  <c r="D2" i="11"/>
  <c r="G2" i="11" s="1"/>
  <c r="J2" i="11" s="1"/>
  <c r="I2" i="11"/>
  <c r="F17" i="6"/>
  <c r="G17" i="6" s="1"/>
  <c r="F16" i="6"/>
  <c r="H16" i="6" s="1"/>
  <c r="E40" i="12" l="1"/>
  <c r="H39" i="12"/>
  <c r="G39" i="12"/>
  <c r="R36" i="12"/>
  <c r="U35" i="12"/>
  <c r="T35" i="12"/>
  <c r="C18" i="12"/>
  <c r="D18" i="12" s="1"/>
  <c r="H17" i="6"/>
  <c r="I17" i="6" s="1"/>
  <c r="G3" i="11"/>
  <c r="J3" i="11" s="1"/>
  <c r="K3" i="11" s="1"/>
  <c r="K2" i="11"/>
  <c r="G16" i="6"/>
  <c r="I43" i="8"/>
  <c r="I44" i="8" s="1"/>
  <c r="I46" i="8" s="1"/>
  <c r="I48" i="8" s="1"/>
  <c r="E41" i="12" l="1"/>
  <c r="H40" i="12"/>
  <c r="G40" i="12"/>
  <c r="R37" i="12"/>
  <c r="U36" i="12"/>
  <c r="T36" i="12"/>
  <c r="C19" i="12"/>
  <c r="D19" i="12" s="1"/>
  <c r="J16" i="6"/>
  <c r="K16" i="6" s="1"/>
  <c r="I16" i="6"/>
  <c r="J17" i="6"/>
  <c r="K17" i="6" s="1"/>
  <c r="J8" i="8"/>
  <c r="E42" i="12" l="1"/>
  <c r="H41" i="12"/>
  <c r="G41" i="12"/>
  <c r="U37" i="12"/>
  <c r="T37" i="12"/>
  <c r="R38" i="12"/>
  <c r="C20" i="12"/>
  <c r="D20" i="12" s="1"/>
  <c r="J9" i="8"/>
  <c r="J10" i="8"/>
  <c r="J11" i="8"/>
  <c r="J12" i="8"/>
  <c r="E43" i="12" l="1"/>
  <c r="H42" i="12"/>
  <c r="G42" i="12"/>
  <c r="T38" i="12"/>
  <c r="R39" i="12"/>
  <c r="U38" i="12"/>
  <c r="C21" i="12"/>
  <c r="D21" i="12" s="1"/>
  <c r="G17" i="9"/>
  <c r="H9" i="9" s="1"/>
  <c r="C13" i="9"/>
  <c r="D10" i="9" s="1"/>
  <c r="H23" i="7"/>
  <c r="I20" i="7" s="1"/>
  <c r="C23" i="7"/>
  <c r="D4" i="7" s="1"/>
  <c r="E44" i="12" l="1"/>
  <c r="H43" i="12"/>
  <c r="G43" i="12"/>
  <c r="R40" i="12"/>
  <c r="U39" i="12"/>
  <c r="T39" i="12"/>
  <c r="C22" i="12"/>
  <c r="D22" i="12" s="1"/>
  <c r="D7" i="9"/>
  <c r="D6" i="9"/>
  <c r="D11" i="9"/>
  <c r="D3" i="9"/>
  <c r="D8" i="9"/>
  <c r="D12" i="9"/>
  <c r="D4" i="9"/>
  <c r="D9" i="9"/>
  <c r="D5" i="9"/>
  <c r="H4" i="9"/>
  <c r="H12" i="9"/>
  <c r="H3" i="9"/>
  <c r="H13" i="9"/>
  <c r="H15" i="9"/>
  <c r="H8" i="9"/>
  <c r="B18" i="9"/>
  <c r="H16" i="9"/>
  <c r="H5" i="9"/>
  <c r="H10" i="9"/>
  <c r="H14" i="9"/>
  <c r="H6" i="9"/>
  <c r="H11" i="9"/>
  <c r="D9" i="7"/>
  <c r="I6" i="7"/>
  <c r="I18" i="7"/>
  <c r="I10" i="7"/>
  <c r="I21" i="7"/>
  <c r="I13" i="7"/>
  <c r="I9" i="7"/>
  <c r="I4" i="7"/>
  <c r="I15" i="7"/>
  <c r="I5" i="7"/>
  <c r="I11" i="7"/>
  <c r="I17" i="7"/>
  <c r="I22" i="7"/>
  <c r="I8" i="7"/>
  <c r="I14" i="7"/>
  <c r="I19" i="7"/>
  <c r="I7" i="7"/>
  <c r="I12" i="7"/>
  <c r="I16" i="7"/>
  <c r="D11" i="7"/>
  <c r="D19" i="7"/>
  <c r="D13" i="7"/>
  <c r="D21" i="7"/>
  <c r="D6" i="7"/>
  <c r="D15" i="7"/>
  <c r="D8" i="7"/>
  <c r="D17" i="7"/>
  <c r="D7" i="7"/>
  <c r="D12" i="7"/>
  <c r="D16" i="7"/>
  <c r="D20" i="7"/>
  <c r="D5" i="7"/>
  <c r="D10" i="7"/>
  <c r="D14" i="7"/>
  <c r="D18" i="7"/>
  <c r="D22" i="7"/>
  <c r="G25" i="7"/>
  <c r="J6" i="8"/>
  <c r="J7" i="8"/>
  <c r="J5" i="8"/>
  <c r="E45" i="12" l="1"/>
  <c r="H44" i="12"/>
  <c r="G44" i="12"/>
  <c r="T40" i="12"/>
  <c r="R41" i="12"/>
  <c r="U40" i="12"/>
  <c r="D23" i="12"/>
  <c r="C23" i="12"/>
  <c r="D13" i="9"/>
  <c r="H17" i="9"/>
  <c r="I23" i="7"/>
  <c r="D23" i="7"/>
  <c r="F13" i="6"/>
  <c r="H13" i="6" s="1"/>
  <c r="F12" i="6"/>
  <c r="H12" i="6" s="1"/>
  <c r="G11" i="6"/>
  <c r="F11" i="6"/>
  <c r="H11" i="6" s="1"/>
  <c r="F10" i="6"/>
  <c r="H10" i="6" s="1"/>
  <c r="F9" i="6"/>
  <c r="H9" i="6" s="1"/>
  <c r="F8" i="6"/>
  <c r="H8" i="6" s="1"/>
  <c r="F7" i="6"/>
  <c r="H7" i="6" s="1"/>
  <c r="F6" i="6"/>
  <c r="H6" i="6" s="1"/>
  <c r="F4" i="6"/>
  <c r="H4" i="6" s="1"/>
  <c r="F5" i="6"/>
  <c r="H5" i="6" s="1"/>
  <c r="F3" i="6"/>
  <c r="H3" i="6" s="1"/>
  <c r="F2" i="6"/>
  <c r="G2" i="6" s="1"/>
  <c r="K35" i="1"/>
  <c r="M31" i="1"/>
  <c r="K32" i="1"/>
  <c r="I42" i="1"/>
  <c r="I41" i="1"/>
  <c r="I40" i="1"/>
  <c r="I39" i="1"/>
  <c r="I38" i="1"/>
  <c r="I37" i="1"/>
  <c r="I36" i="1"/>
  <c r="I35" i="1"/>
  <c r="I34" i="1"/>
  <c r="I33" i="1"/>
  <c r="I32" i="1"/>
  <c r="H32" i="1"/>
  <c r="H31" i="1"/>
  <c r="H42" i="1"/>
  <c r="H41" i="1"/>
  <c r="H40" i="1"/>
  <c r="H39" i="1"/>
  <c r="H38" i="1"/>
  <c r="H37" i="1"/>
  <c r="H36" i="1"/>
  <c r="H35" i="1"/>
  <c r="H34" i="1"/>
  <c r="H33" i="1"/>
  <c r="I31" i="1"/>
  <c r="E31" i="1"/>
  <c r="J27" i="1"/>
  <c r="J26" i="1"/>
  <c r="I27" i="1"/>
  <c r="I26" i="1"/>
  <c r="H27" i="1"/>
  <c r="H26" i="1"/>
  <c r="G27" i="1"/>
  <c r="G26" i="1"/>
  <c r="E26" i="1"/>
  <c r="E27" i="1"/>
  <c r="E25" i="1"/>
  <c r="E46" i="12" l="1"/>
  <c r="H45" i="12"/>
  <c r="G45" i="12"/>
  <c r="U41" i="12"/>
  <c r="R42" i="12"/>
  <c r="T41" i="12"/>
  <c r="H2" i="6"/>
  <c r="G12" i="6"/>
  <c r="G13" i="6"/>
  <c r="G10" i="6"/>
  <c r="G9" i="6"/>
  <c r="G8" i="6"/>
  <c r="G6" i="6"/>
  <c r="G7" i="6"/>
  <c r="G4" i="6"/>
  <c r="G5" i="6"/>
  <c r="G3" i="6"/>
  <c r="I3" i="1"/>
  <c r="I2" i="1"/>
  <c r="I14" i="1"/>
  <c r="I15" i="1"/>
  <c r="I16" i="1"/>
  <c r="I17" i="1"/>
  <c r="I18" i="1"/>
  <c r="I19" i="1"/>
  <c r="I20" i="1"/>
  <c r="I21" i="1"/>
  <c r="I4" i="1"/>
  <c r="I5" i="1"/>
  <c r="I6" i="1"/>
  <c r="I7" i="1"/>
  <c r="I8" i="1"/>
  <c r="I9" i="1"/>
  <c r="I10" i="1"/>
  <c r="I11" i="1"/>
  <c r="I12" i="1"/>
  <c r="I13" i="1"/>
  <c r="J2" i="1"/>
  <c r="J3" i="1"/>
  <c r="J4" i="1"/>
  <c r="J5" i="1"/>
  <c r="J6" i="1"/>
  <c r="E2" i="1"/>
  <c r="E3" i="1"/>
  <c r="E47" i="12" l="1"/>
  <c r="H46" i="12"/>
  <c r="G46" i="12"/>
  <c r="U42" i="12"/>
  <c r="T42" i="12"/>
  <c r="R43" i="12"/>
  <c r="H187" i="5"/>
  <c r="F191" i="5" s="1"/>
  <c r="G191" i="5" s="1"/>
  <c r="J182" i="5"/>
  <c r="E182" i="5"/>
  <c r="F182" i="5" s="1"/>
  <c r="I182" i="5" s="1"/>
  <c r="J181" i="5"/>
  <c r="E181" i="5"/>
  <c r="F181" i="5" s="1"/>
  <c r="I181" i="5" s="1"/>
  <c r="J180" i="5"/>
  <c r="E180" i="5"/>
  <c r="F180" i="5" s="1"/>
  <c r="I180" i="5" s="1"/>
  <c r="J179" i="5"/>
  <c r="E179" i="5"/>
  <c r="F179" i="5" s="1"/>
  <c r="I179" i="5" s="1"/>
  <c r="J178" i="5"/>
  <c r="E178" i="5"/>
  <c r="F178" i="5" s="1"/>
  <c r="I178" i="5" s="1"/>
  <c r="J177" i="5"/>
  <c r="E177" i="5"/>
  <c r="F177" i="5" s="1"/>
  <c r="I177" i="5" s="1"/>
  <c r="J176" i="5"/>
  <c r="E176" i="5"/>
  <c r="F176" i="5" s="1"/>
  <c r="I176" i="5" s="1"/>
  <c r="K176" i="5" s="1"/>
  <c r="J175" i="5"/>
  <c r="E175" i="5"/>
  <c r="F175" i="5" s="1"/>
  <c r="I175" i="5" s="1"/>
  <c r="J174" i="5"/>
  <c r="E174" i="5"/>
  <c r="F174" i="5" s="1"/>
  <c r="I174" i="5" s="1"/>
  <c r="K174" i="5" s="1"/>
  <c r="J173" i="5"/>
  <c r="E173" i="5"/>
  <c r="F173" i="5" s="1"/>
  <c r="I173" i="5" s="1"/>
  <c r="J172" i="5"/>
  <c r="E172" i="5"/>
  <c r="F172" i="5" s="1"/>
  <c r="I172" i="5" s="1"/>
  <c r="K172" i="5" s="1"/>
  <c r="J171" i="5"/>
  <c r="E171" i="5"/>
  <c r="F171" i="5" s="1"/>
  <c r="I171" i="5" s="1"/>
  <c r="J170" i="5"/>
  <c r="E170" i="5"/>
  <c r="F170" i="5" s="1"/>
  <c r="I170" i="5" s="1"/>
  <c r="K170" i="5" s="1"/>
  <c r="J169" i="5"/>
  <c r="E169" i="5"/>
  <c r="F169" i="5" s="1"/>
  <c r="I169" i="5" s="1"/>
  <c r="J168" i="5"/>
  <c r="E168" i="5"/>
  <c r="F168" i="5" s="1"/>
  <c r="I168" i="5" s="1"/>
  <c r="K168" i="5" s="1"/>
  <c r="J167" i="5"/>
  <c r="E167" i="5"/>
  <c r="F167" i="5" s="1"/>
  <c r="I167" i="5" s="1"/>
  <c r="J166" i="5"/>
  <c r="E166" i="5"/>
  <c r="F166" i="5" s="1"/>
  <c r="I166" i="5" s="1"/>
  <c r="K166" i="5" s="1"/>
  <c r="J165" i="5"/>
  <c r="E165" i="5"/>
  <c r="F165" i="5" s="1"/>
  <c r="I165" i="5" s="1"/>
  <c r="J164" i="5"/>
  <c r="E164" i="5"/>
  <c r="F164" i="5" s="1"/>
  <c r="I164" i="5" s="1"/>
  <c r="J163" i="5"/>
  <c r="E163" i="5"/>
  <c r="F163" i="5" s="1"/>
  <c r="I163" i="5" s="1"/>
  <c r="J162" i="5"/>
  <c r="E162" i="5"/>
  <c r="F162" i="5" s="1"/>
  <c r="I162" i="5" s="1"/>
  <c r="J161" i="5"/>
  <c r="E161" i="5"/>
  <c r="F161" i="5" s="1"/>
  <c r="I161" i="5" s="1"/>
  <c r="J160" i="5"/>
  <c r="E160" i="5"/>
  <c r="F160" i="5" s="1"/>
  <c r="I160" i="5" s="1"/>
  <c r="J159" i="5"/>
  <c r="E159" i="5"/>
  <c r="F159" i="5" s="1"/>
  <c r="I159" i="5" s="1"/>
  <c r="J158" i="5"/>
  <c r="E158" i="5"/>
  <c r="F158" i="5" s="1"/>
  <c r="I158" i="5" s="1"/>
  <c r="K158" i="5" s="1"/>
  <c r="J157" i="5"/>
  <c r="E157" i="5"/>
  <c r="F157" i="5" s="1"/>
  <c r="I157" i="5" s="1"/>
  <c r="J156" i="5"/>
  <c r="E156" i="5"/>
  <c r="F156" i="5" s="1"/>
  <c r="I156" i="5" s="1"/>
  <c r="J155" i="5"/>
  <c r="E155" i="5"/>
  <c r="F155" i="5" s="1"/>
  <c r="I155" i="5" s="1"/>
  <c r="J154" i="5"/>
  <c r="E154" i="5"/>
  <c r="F154" i="5" s="1"/>
  <c r="I154" i="5" s="1"/>
  <c r="K154" i="5" s="1"/>
  <c r="J153" i="5"/>
  <c r="E153" i="5"/>
  <c r="F153" i="5" s="1"/>
  <c r="I153" i="5" s="1"/>
  <c r="J152" i="5"/>
  <c r="E152" i="5"/>
  <c r="F152" i="5" s="1"/>
  <c r="I152" i="5" s="1"/>
  <c r="J151" i="5"/>
  <c r="E151" i="5"/>
  <c r="F151" i="5" s="1"/>
  <c r="I151" i="5" s="1"/>
  <c r="J150" i="5"/>
  <c r="F150" i="5"/>
  <c r="I150" i="5" s="1"/>
  <c r="K150" i="5" s="1"/>
  <c r="E150" i="5"/>
  <c r="J149" i="5"/>
  <c r="E149" i="5"/>
  <c r="F149" i="5" s="1"/>
  <c r="I149" i="5" s="1"/>
  <c r="J148" i="5"/>
  <c r="E148" i="5"/>
  <c r="F148" i="5" s="1"/>
  <c r="I148" i="5" s="1"/>
  <c r="J147" i="5"/>
  <c r="E147" i="5"/>
  <c r="F147" i="5" s="1"/>
  <c r="I147" i="5" s="1"/>
  <c r="J146" i="5"/>
  <c r="E146" i="5"/>
  <c r="F146" i="5" s="1"/>
  <c r="I146" i="5" s="1"/>
  <c r="J145" i="5"/>
  <c r="E145" i="5"/>
  <c r="F145" i="5" s="1"/>
  <c r="I145" i="5" s="1"/>
  <c r="J144" i="5"/>
  <c r="E144" i="5"/>
  <c r="F144" i="5" s="1"/>
  <c r="I144" i="5" s="1"/>
  <c r="J143" i="5"/>
  <c r="E143" i="5"/>
  <c r="F143" i="5" s="1"/>
  <c r="I143" i="5" s="1"/>
  <c r="J142" i="5"/>
  <c r="E142" i="5"/>
  <c r="F142" i="5" s="1"/>
  <c r="I142" i="5" s="1"/>
  <c r="J141" i="5"/>
  <c r="E141" i="5"/>
  <c r="F141" i="5" s="1"/>
  <c r="I141" i="5" s="1"/>
  <c r="J140" i="5"/>
  <c r="E140" i="5"/>
  <c r="F140" i="5" s="1"/>
  <c r="I140" i="5" s="1"/>
  <c r="J139" i="5"/>
  <c r="E139" i="5"/>
  <c r="F139" i="5" s="1"/>
  <c r="I139" i="5" s="1"/>
  <c r="J138" i="5"/>
  <c r="E138" i="5"/>
  <c r="F138" i="5" s="1"/>
  <c r="I138" i="5" s="1"/>
  <c r="J137" i="5"/>
  <c r="E137" i="5"/>
  <c r="F137" i="5" s="1"/>
  <c r="I137" i="5" s="1"/>
  <c r="J136" i="5"/>
  <c r="E136" i="5"/>
  <c r="F136" i="5" s="1"/>
  <c r="I136" i="5" s="1"/>
  <c r="J135" i="5"/>
  <c r="E135" i="5"/>
  <c r="F135" i="5" s="1"/>
  <c r="I135" i="5" s="1"/>
  <c r="J134" i="5"/>
  <c r="E134" i="5"/>
  <c r="F134" i="5" s="1"/>
  <c r="I134" i="5" s="1"/>
  <c r="J133" i="5"/>
  <c r="E133" i="5"/>
  <c r="F133" i="5" s="1"/>
  <c r="I133" i="5" s="1"/>
  <c r="J132" i="5"/>
  <c r="E132" i="5"/>
  <c r="F132" i="5" s="1"/>
  <c r="I132" i="5" s="1"/>
  <c r="J131" i="5"/>
  <c r="E131" i="5"/>
  <c r="F131" i="5" s="1"/>
  <c r="I131" i="5" s="1"/>
  <c r="J130" i="5"/>
  <c r="E130" i="5"/>
  <c r="F130" i="5" s="1"/>
  <c r="I130" i="5" s="1"/>
  <c r="J129" i="5"/>
  <c r="E129" i="5"/>
  <c r="F129" i="5" s="1"/>
  <c r="I129" i="5" s="1"/>
  <c r="J128" i="5"/>
  <c r="E128" i="5"/>
  <c r="F128" i="5" s="1"/>
  <c r="I128" i="5" s="1"/>
  <c r="J127" i="5"/>
  <c r="E127" i="5"/>
  <c r="F127" i="5" s="1"/>
  <c r="I127" i="5" s="1"/>
  <c r="J126" i="5"/>
  <c r="E126" i="5"/>
  <c r="F126" i="5" s="1"/>
  <c r="I126" i="5" s="1"/>
  <c r="J125" i="5"/>
  <c r="E125" i="5"/>
  <c r="F125" i="5" s="1"/>
  <c r="I125" i="5" s="1"/>
  <c r="J124" i="5"/>
  <c r="E124" i="5"/>
  <c r="F124" i="5" s="1"/>
  <c r="I124" i="5" s="1"/>
  <c r="J123" i="5"/>
  <c r="E123" i="5"/>
  <c r="F123" i="5" s="1"/>
  <c r="I123" i="5" s="1"/>
  <c r="K123" i="5" s="1"/>
  <c r="J122" i="5"/>
  <c r="E122" i="5"/>
  <c r="F122" i="5" s="1"/>
  <c r="I122" i="5" s="1"/>
  <c r="J121" i="5"/>
  <c r="E121" i="5"/>
  <c r="F121" i="5" s="1"/>
  <c r="I121" i="5" s="1"/>
  <c r="J120" i="5"/>
  <c r="E120" i="5"/>
  <c r="F120" i="5" s="1"/>
  <c r="I120" i="5" s="1"/>
  <c r="J119" i="5"/>
  <c r="F119" i="5"/>
  <c r="I119" i="5" s="1"/>
  <c r="E119" i="5"/>
  <c r="J118" i="5"/>
  <c r="E118" i="5"/>
  <c r="F118" i="5" s="1"/>
  <c r="I118" i="5" s="1"/>
  <c r="J117" i="5"/>
  <c r="E117" i="5"/>
  <c r="F117" i="5" s="1"/>
  <c r="I117" i="5" s="1"/>
  <c r="J116" i="5"/>
  <c r="E116" i="5"/>
  <c r="F116" i="5" s="1"/>
  <c r="I116" i="5" s="1"/>
  <c r="J115" i="5"/>
  <c r="E115" i="5"/>
  <c r="F115" i="5" s="1"/>
  <c r="I115" i="5" s="1"/>
  <c r="J114" i="5"/>
  <c r="E114" i="5"/>
  <c r="F114" i="5" s="1"/>
  <c r="I114" i="5" s="1"/>
  <c r="J113" i="5"/>
  <c r="E113" i="5"/>
  <c r="F113" i="5" s="1"/>
  <c r="I113" i="5" s="1"/>
  <c r="J112" i="5"/>
  <c r="E112" i="5"/>
  <c r="F112" i="5" s="1"/>
  <c r="I112" i="5" s="1"/>
  <c r="J111" i="5"/>
  <c r="E111" i="5"/>
  <c r="F111" i="5" s="1"/>
  <c r="I111" i="5" s="1"/>
  <c r="J110" i="5"/>
  <c r="E110" i="5"/>
  <c r="F110" i="5" s="1"/>
  <c r="I110" i="5" s="1"/>
  <c r="J109" i="5"/>
  <c r="E109" i="5"/>
  <c r="F109" i="5" s="1"/>
  <c r="I109" i="5" s="1"/>
  <c r="J108" i="5"/>
  <c r="E108" i="5"/>
  <c r="F108" i="5" s="1"/>
  <c r="I108" i="5" s="1"/>
  <c r="J107" i="5"/>
  <c r="E107" i="5"/>
  <c r="F107" i="5" s="1"/>
  <c r="I107" i="5" s="1"/>
  <c r="J106" i="5"/>
  <c r="E106" i="5"/>
  <c r="F106" i="5" s="1"/>
  <c r="I106" i="5" s="1"/>
  <c r="J105" i="5"/>
  <c r="E105" i="5"/>
  <c r="F105" i="5" s="1"/>
  <c r="I105" i="5" s="1"/>
  <c r="J104" i="5"/>
  <c r="E104" i="5"/>
  <c r="F104" i="5" s="1"/>
  <c r="I104" i="5" s="1"/>
  <c r="J103" i="5"/>
  <c r="E103" i="5"/>
  <c r="F103" i="5" s="1"/>
  <c r="I103" i="5" s="1"/>
  <c r="K103" i="5" s="1"/>
  <c r="J102" i="5"/>
  <c r="E102" i="5"/>
  <c r="F102" i="5" s="1"/>
  <c r="I102" i="5" s="1"/>
  <c r="J101" i="5"/>
  <c r="E101" i="5"/>
  <c r="F101" i="5" s="1"/>
  <c r="I101" i="5" s="1"/>
  <c r="J100" i="5"/>
  <c r="E100" i="5"/>
  <c r="F100" i="5" s="1"/>
  <c r="I100" i="5" s="1"/>
  <c r="J99" i="5"/>
  <c r="E99" i="5"/>
  <c r="F99" i="5" s="1"/>
  <c r="I99" i="5" s="1"/>
  <c r="K99" i="5" s="1"/>
  <c r="J98" i="5"/>
  <c r="E98" i="5"/>
  <c r="F98" i="5" s="1"/>
  <c r="I98" i="5" s="1"/>
  <c r="J97" i="5"/>
  <c r="E97" i="5"/>
  <c r="F97" i="5" s="1"/>
  <c r="I97" i="5" s="1"/>
  <c r="K97" i="5" s="1"/>
  <c r="J96" i="5"/>
  <c r="E96" i="5"/>
  <c r="F96" i="5" s="1"/>
  <c r="I96" i="5" s="1"/>
  <c r="J95" i="5"/>
  <c r="E95" i="5"/>
  <c r="F95" i="5" s="1"/>
  <c r="I95" i="5" s="1"/>
  <c r="K95" i="5" s="1"/>
  <c r="J94" i="5"/>
  <c r="E94" i="5"/>
  <c r="F94" i="5" s="1"/>
  <c r="I94" i="5" s="1"/>
  <c r="J93" i="5"/>
  <c r="E93" i="5"/>
  <c r="F93" i="5" s="1"/>
  <c r="I93" i="5" s="1"/>
  <c r="J92" i="5"/>
  <c r="E92" i="5"/>
  <c r="F92" i="5" s="1"/>
  <c r="I92" i="5" s="1"/>
  <c r="J91" i="5"/>
  <c r="E91" i="5"/>
  <c r="F91" i="5" s="1"/>
  <c r="I91" i="5" s="1"/>
  <c r="J90" i="5"/>
  <c r="E90" i="5"/>
  <c r="F90" i="5" s="1"/>
  <c r="I90" i="5" s="1"/>
  <c r="J89" i="5"/>
  <c r="E89" i="5"/>
  <c r="F89" i="5" s="1"/>
  <c r="I89" i="5" s="1"/>
  <c r="J88" i="5"/>
  <c r="E88" i="5"/>
  <c r="F88" i="5" s="1"/>
  <c r="I88" i="5" s="1"/>
  <c r="J87" i="5"/>
  <c r="E87" i="5"/>
  <c r="F87" i="5" s="1"/>
  <c r="I87" i="5" s="1"/>
  <c r="J86" i="5"/>
  <c r="E86" i="5"/>
  <c r="F86" i="5" s="1"/>
  <c r="I86" i="5" s="1"/>
  <c r="J85" i="5"/>
  <c r="E85" i="5"/>
  <c r="F85" i="5" s="1"/>
  <c r="I85" i="5" s="1"/>
  <c r="K85" i="5" s="1"/>
  <c r="J84" i="5"/>
  <c r="E84" i="5"/>
  <c r="F84" i="5" s="1"/>
  <c r="I84" i="5" s="1"/>
  <c r="J83" i="5"/>
  <c r="E83" i="5"/>
  <c r="F83" i="5" s="1"/>
  <c r="I83" i="5" s="1"/>
  <c r="J82" i="5"/>
  <c r="E82" i="5"/>
  <c r="F82" i="5" s="1"/>
  <c r="I82" i="5" s="1"/>
  <c r="J81" i="5"/>
  <c r="E81" i="5"/>
  <c r="F81" i="5" s="1"/>
  <c r="I81" i="5" s="1"/>
  <c r="K81" i="5" s="1"/>
  <c r="J80" i="5"/>
  <c r="E80" i="5"/>
  <c r="F80" i="5" s="1"/>
  <c r="I80" i="5" s="1"/>
  <c r="J79" i="5"/>
  <c r="E79" i="5"/>
  <c r="F79" i="5" s="1"/>
  <c r="I79" i="5" s="1"/>
  <c r="K79" i="5" s="1"/>
  <c r="J78" i="5"/>
  <c r="E78" i="5"/>
  <c r="F78" i="5" s="1"/>
  <c r="I78" i="5" s="1"/>
  <c r="J77" i="5"/>
  <c r="E77" i="5"/>
  <c r="F77" i="5" s="1"/>
  <c r="I77" i="5" s="1"/>
  <c r="J76" i="5"/>
  <c r="E76" i="5"/>
  <c r="F76" i="5" s="1"/>
  <c r="I76" i="5" s="1"/>
  <c r="J75" i="5"/>
  <c r="E75" i="5"/>
  <c r="F75" i="5" s="1"/>
  <c r="I75" i="5" s="1"/>
  <c r="J74" i="5"/>
  <c r="E74" i="5"/>
  <c r="F74" i="5" s="1"/>
  <c r="I74" i="5" s="1"/>
  <c r="J73" i="5"/>
  <c r="E73" i="5"/>
  <c r="F73" i="5" s="1"/>
  <c r="I73" i="5" s="1"/>
  <c r="J72" i="5"/>
  <c r="E72" i="5"/>
  <c r="F72" i="5" s="1"/>
  <c r="I72" i="5" s="1"/>
  <c r="J71" i="5"/>
  <c r="F71" i="5"/>
  <c r="I71" i="5" s="1"/>
  <c r="E71" i="5"/>
  <c r="J70" i="5"/>
  <c r="E70" i="5"/>
  <c r="F70" i="5" s="1"/>
  <c r="I70" i="5" s="1"/>
  <c r="J69" i="5"/>
  <c r="E69" i="5"/>
  <c r="F69" i="5" s="1"/>
  <c r="I69" i="5" s="1"/>
  <c r="J68" i="5"/>
  <c r="E68" i="5"/>
  <c r="F68" i="5" s="1"/>
  <c r="I68" i="5" s="1"/>
  <c r="J67" i="5"/>
  <c r="E67" i="5"/>
  <c r="F67" i="5" s="1"/>
  <c r="I67" i="5" s="1"/>
  <c r="J66" i="5"/>
  <c r="E66" i="5"/>
  <c r="F66" i="5" s="1"/>
  <c r="I66" i="5" s="1"/>
  <c r="J65" i="5"/>
  <c r="E65" i="5"/>
  <c r="F65" i="5" s="1"/>
  <c r="I65" i="5" s="1"/>
  <c r="J64" i="5"/>
  <c r="E64" i="5"/>
  <c r="F64" i="5" s="1"/>
  <c r="I64" i="5" s="1"/>
  <c r="J63" i="5"/>
  <c r="E63" i="5"/>
  <c r="F63" i="5" s="1"/>
  <c r="I63" i="5" s="1"/>
  <c r="J62" i="5"/>
  <c r="E62" i="5"/>
  <c r="F62" i="5" s="1"/>
  <c r="I62" i="5" s="1"/>
  <c r="J61" i="5"/>
  <c r="E61" i="5"/>
  <c r="F61" i="5" s="1"/>
  <c r="I61" i="5" s="1"/>
  <c r="J60" i="5"/>
  <c r="E60" i="5"/>
  <c r="F60" i="5" s="1"/>
  <c r="I60" i="5" s="1"/>
  <c r="J59" i="5"/>
  <c r="E59" i="5"/>
  <c r="F59" i="5" s="1"/>
  <c r="I59" i="5" s="1"/>
  <c r="J58" i="5"/>
  <c r="E58" i="5"/>
  <c r="F58" i="5" s="1"/>
  <c r="I58" i="5" s="1"/>
  <c r="J57" i="5"/>
  <c r="E57" i="5"/>
  <c r="F57" i="5" s="1"/>
  <c r="I57" i="5" s="1"/>
  <c r="J56" i="5"/>
  <c r="E56" i="5"/>
  <c r="F56" i="5" s="1"/>
  <c r="I56" i="5" s="1"/>
  <c r="J55" i="5"/>
  <c r="F55" i="5"/>
  <c r="I55" i="5" s="1"/>
  <c r="E55" i="5"/>
  <c r="J54" i="5"/>
  <c r="E54" i="5"/>
  <c r="F54" i="5" s="1"/>
  <c r="I54" i="5" s="1"/>
  <c r="J53" i="5"/>
  <c r="E53" i="5"/>
  <c r="F53" i="5" s="1"/>
  <c r="I53" i="5" s="1"/>
  <c r="J52" i="5"/>
  <c r="E52" i="5"/>
  <c r="F52" i="5" s="1"/>
  <c r="I52" i="5" s="1"/>
  <c r="K52" i="5" s="1"/>
  <c r="J51" i="5"/>
  <c r="E51" i="5"/>
  <c r="F51" i="5" s="1"/>
  <c r="I51" i="5" s="1"/>
  <c r="J50" i="5"/>
  <c r="E50" i="5"/>
  <c r="F50" i="5" s="1"/>
  <c r="I50" i="5" s="1"/>
  <c r="K50" i="5" s="1"/>
  <c r="J49" i="5"/>
  <c r="E49" i="5"/>
  <c r="F49" i="5" s="1"/>
  <c r="I49" i="5" s="1"/>
  <c r="J48" i="5"/>
  <c r="E48" i="5"/>
  <c r="F48" i="5" s="1"/>
  <c r="I48" i="5" s="1"/>
  <c r="J47" i="5"/>
  <c r="E47" i="5"/>
  <c r="F47" i="5" s="1"/>
  <c r="I47" i="5" s="1"/>
  <c r="J46" i="5"/>
  <c r="F46" i="5"/>
  <c r="I46" i="5" s="1"/>
  <c r="E46" i="5"/>
  <c r="J45" i="5"/>
  <c r="E45" i="5"/>
  <c r="F45" i="5" s="1"/>
  <c r="I45" i="5" s="1"/>
  <c r="J44" i="5"/>
  <c r="E44" i="5"/>
  <c r="F44" i="5" s="1"/>
  <c r="I44" i="5" s="1"/>
  <c r="J43" i="5"/>
  <c r="E43" i="5"/>
  <c r="F43" i="5" s="1"/>
  <c r="I43" i="5" s="1"/>
  <c r="J42" i="5"/>
  <c r="E42" i="5"/>
  <c r="F42" i="5" s="1"/>
  <c r="I42" i="5" s="1"/>
  <c r="J41" i="5"/>
  <c r="E41" i="5"/>
  <c r="F41" i="5" s="1"/>
  <c r="I41" i="5" s="1"/>
  <c r="J40" i="5"/>
  <c r="E40" i="5"/>
  <c r="F40" i="5" s="1"/>
  <c r="I40" i="5" s="1"/>
  <c r="J39" i="5"/>
  <c r="E39" i="5"/>
  <c r="F39" i="5" s="1"/>
  <c r="I39" i="5" s="1"/>
  <c r="J38" i="5"/>
  <c r="E38" i="5"/>
  <c r="F38" i="5" s="1"/>
  <c r="I38" i="5" s="1"/>
  <c r="J37" i="5"/>
  <c r="E37" i="5"/>
  <c r="F37" i="5" s="1"/>
  <c r="I37" i="5" s="1"/>
  <c r="J36" i="5"/>
  <c r="E36" i="5"/>
  <c r="F36" i="5" s="1"/>
  <c r="I36" i="5" s="1"/>
  <c r="J35" i="5"/>
  <c r="E35" i="5"/>
  <c r="F35" i="5" s="1"/>
  <c r="I35" i="5" s="1"/>
  <c r="J34" i="5"/>
  <c r="E34" i="5"/>
  <c r="F34" i="5" s="1"/>
  <c r="I34" i="5" s="1"/>
  <c r="J33" i="5"/>
  <c r="E33" i="5"/>
  <c r="F33" i="5" s="1"/>
  <c r="I33" i="5" s="1"/>
  <c r="K33" i="5" s="1"/>
  <c r="J32" i="5"/>
  <c r="E32" i="5"/>
  <c r="F32" i="5" s="1"/>
  <c r="I32" i="5" s="1"/>
  <c r="J31" i="5"/>
  <c r="E31" i="5"/>
  <c r="F31" i="5" s="1"/>
  <c r="I31" i="5" s="1"/>
  <c r="J30" i="5"/>
  <c r="E30" i="5"/>
  <c r="F30" i="5" s="1"/>
  <c r="I30" i="5" s="1"/>
  <c r="J29" i="5"/>
  <c r="E29" i="5"/>
  <c r="F29" i="5" s="1"/>
  <c r="I29" i="5" s="1"/>
  <c r="J28" i="5"/>
  <c r="E28" i="5"/>
  <c r="F28" i="5" s="1"/>
  <c r="I28" i="5" s="1"/>
  <c r="J27" i="5"/>
  <c r="E27" i="5"/>
  <c r="F27" i="5" s="1"/>
  <c r="I27" i="5" s="1"/>
  <c r="J26" i="5"/>
  <c r="E26" i="5"/>
  <c r="F26" i="5" s="1"/>
  <c r="I26" i="5" s="1"/>
  <c r="J25" i="5"/>
  <c r="E25" i="5"/>
  <c r="F25" i="5" s="1"/>
  <c r="I25" i="5" s="1"/>
  <c r="J24" i="5"/>
  <c r="E24" i="5"/>
  <c r="F24" i="5" s="1"/>
  <c r="I24" i="5" s="1"/>
  <c r="J23" i="5"/>
  <c r="E23" i="5"/>
  <c r="F23" i="5" s="1"/>
  <c r="I23" i="5" s="1"/>
  <c r="J22" i="5"/>
  <c r="E22" i="5"/>
  <c r="F22" i="5" s="1"/>
  <c r="I22" i="5" s="1"/>
  <c r="J21" i="5"/>
  <c r="E21" i="5"/>
  <c r="F21" i="5" s="1"/>
  <c r="I21" i="5" s="1"/>
  <c r="J20" i="5"/>
  <c r="E20" i="5"/>
  <c r="F20" i="5" s="1"/>
  <c r="I20" i="5" s="1"/>
  <c r="J19" i="5"/>
  <c r="E19" i="5"/>
  <c r="F19" i="5" s="1"/>
  <c r="I19" i="5" s="1"/>
  <c r="J18" i="5"/>
  <c r="E18" i="5"/>
  <c r="F18" i="5" s="1"/>
  <c r="I18" i="5" s="1"/>
  <c r="J17" i="5"/>
  <c r="E17" i="5"/>
  <c r="F17" i="5" s="1"/>
  <c r="I17" i="5" s="1"/>
  <c r="J16" i="5"/>
  <c r="E16" i="5"/>
  <c r="F16" i="5" s="1"/>
  <c r="I16" i="5" s="1"/>
  <c r="J15" i="5"/>
  <c r="E15" i="5"/>
  <c r="F15" i="5" s="1"/>
  <c r="I15" i="5" s="1"/>
  <c r="J14" i="5"/>
  <c r="E14" i="5"/>
  <c r="F14" i="5" s="1"/>
  <c r="I14" i="5" s="1"/>
  <c r="K14" i="5" s="1"/>
  <c r="J13" i="5"/>
  <c r="E13" i="5"/>
  <c r="F13" i="5" s="1"/>
  <c r="I13" i="5" s="1"/>
  <c r="J12" i="5"/>
  <c r="E12" i="5"/>
  <c r="F12" i="5" s="1"/>
  <c r="I12" i="5" s="1"/>
  <c r="J11" i="5"/>
  <c r="E11" i="5"/>
  <c r="F11" i="5" s="1"/>
  <c r="I11" i="5" s="1"/>
  <c r="J10" i="5"/>
  <c r="E10" i="5"/>
  <c r="F10" i="5" s="1"/>
  <c r="I10" i="5" s="1"/>
  <c r="J9" i="5"/>
  <c r="E9" i="5"/>
  <c r="F9" i="5" s="1"/>
  <c r="I9" i="5" s="1"/>
  <c r="J8" i="5"/>
  <c r="E8" i="5"/>
  <c r="F8" i="5" s="1"/>
  <c r="I8" i="5" s="1"/>
  <c r="J7" i="5"/>
  <c r="E7" i="5"/>
  <c r="F7" i="5" s="1"/>
  <c r="I7" i="5" s="1"/>
  <c r="J6" i="5"/>
  <c r="E6" i="5"/>
  <c r="F6" i="5" s="1"/>
  <c r="I6" i="5" s="1"/>
  <c r="K6" i="5" s="1"/>
  <c r="J5" i="5"/>
  <c r="E5" i="5"/>
  <c r="F5" i="5" s="1"/>
  <c r="I5" i="5" s="1"/>
  <c r="J4" i="5"/>
  <c r="E4" i="5"/>
  <c r="F4" i="5" s="1"/>
  <c r="I4" i="5" s="1"/>
  <c r="J3" i="5"/>
  <c r="E3" i="5"/>
  <c r="F3" i="5" s="1"/>
  <c r="I3" i="5" s="1"/>
  <c r="J2" i="5"/>
  <c r="E2" i="5"/>
  <c r="F2" i="5" s="1"/>
  <c r="I2" i="5" s="1"/>
  <c r="G5" i="4"/>
  <c r="I27" i="4"/>
  <c r="F5" i="4"/>
  <c r="E5" i="4"/>
  <c r="H247" i="3"/>
  <c r="F251" i="3" s="1"/>
  <c r="G251" i="3" s="1"/>
  <c r="J242" i="3"/>
  <c r="E242" i="3"/>
  <c r="F242" i="3" s="1"/>
  <c r="I242" i="3" s="1"/>
  <c r="J241" i="3"/>
  <c r="E241" i="3"/>
  <c r="F241" i="3" s="1"/>
  <c r="I241" i="3" s="1"/>
  <c r="J240" i="3"/>
  <c r="E240" i="3"/>
  <c r="F240" i="3" s="1"/>
  <c r="I240" i="3" s="1"/>
  <c r="J239" i="3"/>
  <c r="E239" i="3"/>
  <c r="F239" i="3" s="1"/>
  <c r="I239" i="3" s="1"/>
  <c r="K239" i="3" s="1"/>
  <c r="J238" i="3"/>
  <c r="E238" i="3"/>
  <c r="F238" i="3" s="1"/>
  <c r="I238" i="3" s="1"/>
  <c r="J237" i="3"/>
  <c r="E237" i="3"/>
  <c r="F237" i="3" s="1"/>
  <c r="I237" i="3" s="1"/>
  <c r="J236" i="3"/>
  <c r="E236" i="3"/>
  <c r="F236" i="3" s="1"/>
  <c r="I236" i="3" s="1"/>
  <c r="K236" i="3" s="1"/>
  <c r="J235" i="3"/>
  <c r="I235" i="3"/>
  <c r="E235" i="3"/>
  <c r="F235" i="3" s="1"/>
  <c r="J234" i="3"/>
  <c r="F234" i="3"/>
  <c r="I234" i="3" s="1"/>
  <c r="E234" i="3"/>
  <c r="J233" i="3"/>
  <c r="E233" i="3"/>
  <c r="F233" i="3" s="1"/>
  <c r="I233" i="3" s="1"/>
  <c r="K233" i="3" s="1"/>
  <c r="J232" i="3"/>
  <c r="F232" i="3"/>
  <c r="I232" i="3" s="1"/>
  <c r="E232" i="3"/>
  <c r="J231" i="3"/>
  <c r="I231" i="3"/>
  <c r="K231" i="3" s="1"/>
  <c r="E231" i="3"/>
  <c r="F231" i="3" s="1"/>
  <c r="J230" i="3"/>
  <c r="E230" i="3"/>
  <c r="F230" i="3" s="1"/>
  <c r="I230" i="3" s="1"/>
  <c r="J229" i="3"/>
  <c r="E229" i="3"/>
  <c r="F229" i="3" s="1"/>
  <c r="I229" i="3" s="1"/>
  <c r="J228" i="3"/>
  <c r="E228" i="3"/>
  <c r="F228" i="3" s="1"/>
  <c r="I228" i="3" s="1"/>
  <c r="K228" i="3" s="1"/>
  <c r="J227" i="3"/>
  <c r="E227" i="3"/>
  <c r="F227" i="3" s="1"/>
  <c r="I227" i="3" s="1"/>
  <c r="J226" i="3"/>
  <c r="E226" i="3"/>
  <c r="F226" i="3" s="1"/>
  <c r="I226" i="3" s="1"/>
  <c r="J225" i="3"/>
  <c r="E225" i="3"/>
  <c r="F225" i="3" s="1"/>
  <c r="I225" i="3" s="1"/>
  <c r="J224" i="3"/>
  <c r="E224" i="3"/>
  <c r="F224" i="3" s="1"/>
  <c r="I224" i="3" s="1"/>
  <c r="K224" i="3" s="1"/>
  <c r="J223" i="3"/>
  <c r="E223" i="3"/>
  <c r="F223" i="3" s="1"/>
  <c r="I223" i="3" s="1"/>
  <c r="K223" i="3" s="1"/>
  <c r="J222" i="3"/>
  <c r="F222" i="3"/>
  <c r="I222" i="3" s="1"/>
  <c r="E222" i="3"/>
  <c r="J221" i="3"/>
  <c r="E221" i="3"/>
  <c r="F221" i="3" s="1"/>
  <c r="I221" i="3" s="1"/>
  <c r="K221" i="3" s="1"/>
  <c r="J220" i="3"/>
  <c r="E220" i="3"/>
  <c r="F220" i="3" s="1"/>
  <c r="I220" i="3" s="1"/>
  <c r="J219" i="3"/>
  <c r="E219" i="3"/>
  <c r="F219" i="3" s="1"/>
  <c r="I219" i="3" s="1"/>
  <c r="J218" i="3"/>
  <c r="E218" i="3"/>
  <c r="F218" i="3" s="1"/>
  <c r="I218" i="3" s="1"/>
  <c r="J217" i="3"/>
  <c r="E217" i="3"/>
  <c r="F217" i="3" s="1"/>
  <c r="I217" i="3" s="1"/>
  <c r="J216" i="3"/>
  <c r="E216" i="3"/>
  <c r="F216" i="3" s="1"/>
  <c r="I216" i="3" s="1"/>
  <c r="J215" i="3"/>
  <c r="E215" i="3"/>
  <c r="F215" i="3" s="1"/>
  <c r="I215" i="3" s="1"/>
  <c r="K215" i="3" s="1"/>
  <c r="J214" i="3"/>
  <c r="E214" i="3"/>
  <c r="F214" i="3" s="1"/>
  <c r="I214" i="3" s="1"/>
  <c r="J213" i="3"/>
  <c r="E213" i="3"/>
  <c r="F213" i="3" s="1"/>
  <c r="I213" i="3" s="1"/>
  <c r="J212" i="3"/>
  <c r="F212" i="3"/>
  <c r="I212" i="3" s="1"/>
  <c r="E212" i="3"/>
  <c r="J211" i="3"/>
  <c r="E211" i="3"/>
  <c r="F211" i="3" s="1"/>
  <c r="I211" i="3" s="1"/>
  <c r="K211" i="3" s="1"/>
  <c r="J210" i="3"/>
  <c r="E210" i="3"/>
  <c r="F210" i="3" s="1"/>
  <c r="I210" i="3" s="1"/>
  <c r="J209" i="3"/>
  <c r="E209" i="3"/>
  <c r="F209" i="3" s="1"/>
  <c r="I209" i="3" s="1"/>
  <c r="J208" i="3"/>
  <c r="E208" i="3"/>
  <c r="F208" i="3" s="1"/>
  <c r="I208" i="3" s="1"/>
  <c r="J207" i="3"/>
  <c r="E207" i="3"/>
  <c r="F207" i="3" s="1"/>
  <c r="I207" i="3" s="1"/>
  <c r="K207" i="3" s="1"/>
  <c r="J206" i="3"/>
  <c r="E206" i="3"/>
  <c r="F206" i="3" s="1"/>
  <c r="I206" i="3" s="1"/>
  <c r="J205" i="3"/>
  <c r="E205" i="3"/>
  <c r="F205" i="3" s="1"/>
  <c r="I205" i="3" s="1"/>
  <c r="J204" i="3"/>
  <c r="E204" i="3"/>
  <c r="F204" i="3" s="1"/>
  <c r="I204" i="3" s="1"/>
  <c r="K204" i="3" s="1"/>
  <c r="J203" i="3"/>
  <c r="I203" i="3"/>
  <c r="E203" i="3"/>
  <c r="F203" i="3" s="1"/>
  <c r="J202" i="3"/>
  <c r="F202" i="3"/>
  <c r="I202" i="3" s="1"/>
  <c r="E202" i="3"/>
  <c r="J201" i="3"/>
  <c r="E201" i="3"/>
  <c r="F201" i="3" s="1"/>
  <c r="I201" i="3" s="1"/>
  <c r="K201" i="3" s="1"/>
  <c r="J200" i="3"/>
  <c r="F200" i="3"/>
  <c r="I200" i="3" s="1"/>
  <c r="E200" i="3"/>
  <c r="J199" i="3"/>
  <c r="I199" i="3"/>
  <c r="K199" i="3" s="1"/>
  <c r="E199" i="3"/>
  <c r="F199" i="3" s="1"/>
  <c r="J198" i="3"/>
  <c r="E198" i="3"/>
  <c r="F198" i="3" s="1"/>
  <c r="I198" i="3" s="1"/>
  <c r="J197" i="3"/>
  <c r="F197" i="3"/>
  <c r="I197" i="3" s="1"/>
  <c r="E197" i="3"/>
  <c r="J196" i="3"/>
  <c r="F196" i="3"/>
  <c r="I196" i="3" s="1"/>
  <c r="K196" i="3" s="1"/>
  <c r="E196" i="3"/>
  <c r="J195" i="3"/>
  <c r="E195" i="3"/>
  <c r="F195" i="3" s="1"/>
  <c r="I195" i="3" s="1"/>
  <c r="K195" i="3" s="1"/>
  <c r="J194" i="3"/>
  <c r="E194" i="3"/>
  <c r="F194" i="3" s="1"/>
  <c r="I194" i="3" s="1"/>
  <c r="J193" i="3"/>
  <c r="E193" i="3"/>
  <c r="F193" i="3" s="1"/>
  <c r="I193" i="3" s="1"/>
  <c r="J192" i="3"/>
  <c r="E192" i="3"/>
  <c r="F192" i="3" s="1"/>
  <c r="I192" i="3" s="1"/>
  <c r="K192" i="3" s="1"/>
  <c r="J191" i="3"/>
  <c r="E191" i="3"/>
  <c r="F191" i="3" s="1"/>
  <c r="I191" i="3" s="1"/>
  <c r="J190" i="3"/>
  <c r="E190" i="3"/>
  <c r="F190" i="3" s="1"/>
  <c r="I190" i="3" s="1"/>
  <c r="J189" i="3"/>
  <c r="E189" i="3"/>
  <c r="F189" i="3" s="1"/>
  <c r="I189" i="3" s="1"/>
  <c r="K189" i="3" s="1"/>
  <c r="J188" i="3"/>
  <c r="E188" i="3"/>
  <c r="F188" i="3" s="1"/>
  <c r="I188" i="3" s="1"/>
  <c r="J187" i="3"/>
  <c r="E187" i="3"/>
  <c r="F187" i="3" s="1"/>
  <c r="I187" i="3" s="1"/>
  <c r="K187" i="3" s="1"/>
  <c r="J186" i="3"/>
  <c r="F186" i="3"/>
  <c r="I186" i="3" s="1"/>
  <c r="E186" i="3"/>
  <c r="J185" i="3"/>
  <c r="I185" i="3"/>
  <c r="K185" i="3" s="1"/>
  <c r="E185" i="3"/>
  <c r="F185" i="3" s="1"/>
  <c r="J184" i="3"/>
  <c r="E184" i="3"/>
  <c r="F184" i="3" s="1"/>
  <c r="I184" i="3" s="1"/>
  <c r="K184" i="3" s="1"/>
  <c r="J183" i="3"/>
  <c r="E183" i="3"/>
  <c r="F183" i="3" s="1"/>
  <c r="I183" i="3" s="1"/>
  <c r="J182" i="3"/>
  <c r="E182" i="3"/>
  <c r="F182" i="3" s="1"/>
  <c r="I182" i="3" s="1"/>
  <c r="J181" i="3"/>
  <c r="E181" i="3"/>
  <c r="F181" i="3" s="1"/>
  <c r="I181" i="3" s="1"/>
  <c r="J180" i="3"/>
  <c r="E180" i="3"/>
  <c r="F180" i="3" s="1"/>
  <c r="I180" i="3" s="1"/>
  <c r="K180" i="3" s="1"/>
  <c r="J179" i="3"/>
  <c r="E179" i="3"/>
  <c r="F179" i="3" s="1"/>
  <c r="I179" i="3" s="1"/>
  <c r="J178" i="3"/>
  <c r="F178" i="3"/>
  <c r="I178" i="3" s="1"/>
  <c r="E178" i="3"/>
  <c r="J177" i="3"/>
  <c r="E177" i="3"/>
  <c r="F177" i="3" s="1"/>
  <c r="I177" i="3" s="1"/>
  <c r="K177" i="3" s="1"/>
  <c r="J176" i="3"/>
  <c r="E176" i="3"/>
  <c r="F176" i="3" s="1"/>
  <c r="I176" i="3" s="1"/>
  <c r="J175" i="3"/>
  <c r="E175" i="3"/>
  <c r="F175" i="3" s="1"/>
  <c r="I175" i="3" s="1"/>
  <c r="J174" i="3"/>
  <c r="E174" i="3"/>
  <c r="F174" i="3" s="1"/>
  <c r="I174" i="3" s="1"/>
  <c r="J173" i="3"/>
  <c r="E173" i="3"/>
  <c r="F173" i="3" s="1"/>
  <c r="I173" i="3" s="1"/>
  <c r="K173" i="3" s="1"/>
  <c r="J172" i="3"/>
  <c r="E172" i="3"/>
  <c r="F172" i="3" s="1"/>
  <c r="I172" i="3" s="1"/>
  <c r="J171" i="3"/>
  <c r="I171" i="3"/>
  <c r="E171" i="3"/>
  <c r="F171" i="3" s="1"/>
  <c r="J170" i="3"/>
  <c r="E170" i="3"/>
  <c r="F170" i="3" s="1"/>
  <c r="I170" i="3" s="1"/>
  <c r="K170" i="3" s="1"/>
  <c r="J169" i="3"/>
  <c r="E169" i="3"/>
  <c r="F169" i="3" s="1"/>
  <c r="I169" i="3" s="1"/>
  <c r="J168" i="3"/>
  <c r="E168" i="3"/>
  <c r="F168" i="3" s="1"/>
  <c r="I168" i="3" s="1"/>
  <c r="K168" i="3" s="1"/>
  <c r="J167" i="3"/>
  <c r="E167" i="3"/>
  <c r="F167" i="3" s="1"/>
  <c r="I167" i="3" s="1"/>
  <c r="J166" i="3"/>
  <c r="E166" i="3"/>
  <c r="F166" i="3" s="1"/>
  <c r="I166" i="3" s="1"/>
  <c r="J165" i="3"/>
  <c r="E165" i="3"/>
  <c r="F165" i="3" s="1"/>
  <c r="I165" i="3" s="1"/>
  <c r="J164" i="3"/>
  <c r="F164" i="3"/>
  <c r="I164" i="3" s="1"/>
  <c r="E164" i="3"/>
  <c r="J163" i="3"/>
  <c r="I163" i="3"/>
  <c r="K163" i="3" s="1"/>
  <c r="E163" i="3"/>
  <c r="F163" i="3" s="1"/>
  <c r="J162" i="3"/>
  <c r="E162" i="3"/>
  <c r="F162" i="3" s="1"/>
  <c r="I162" i="3" s="1"/>
  <c r="K162" i="3" s="1"/>
  <c r="J161" i="3"/>
  <c r="E161" i="3"/>
  <c r="F161" i="3" s="1"/>
  <c r="I161" i="3" s="1"/>
  <c r="K161" i="3" s="1"/>
  <c r="J160" i="3"/>
  <c r="F160" i="3"/>
  <c r="I160" i="3" s="1"/>
  <c r="E160" i="3"/>
  <c r="J159" i="3"/>
  <c r="E159" i="3"/>
  <c r="F159" i="3" s="1"/>
  <c r="I159" i="3" s="1"/>
  <c r="J158" i="3"/>
  <c r="E158" i="3"/>
  <c r="F158" i="3" s="1"/>
  <c r="I158" i="3" s="1"/>
  <c r="J157" i="3"/>
  <c r="E157" i="3"/>
  <c r="F157" i="3" s="1"/>
  <c r="I157" i="3" s="1"/>
  <c r="K157" i="3" s="1"/>
  <c r="J156" i="3"/>
  <c r="E156" i="3"/>
  <c r="F156" i="3" s="1"/>
  <c r="I156" i="3" s="1"/>
  <c r="J155" i="3"/>
  <c r="I155" i="3"/>
  <c r="E155" i="3"/>
  <c r="F155" i="3" s="1"/>
  <c r="J154" i="3"/>
  <c r="E154" i="3"/>
  <c r="F154" i="3" s="1"/>
  <c r="I154" i="3" s="1"/>
  <c r="K154" i="3" s="1"/>
  <c r="J153" i="3"/>
  <c r="E153" i="3"/>
  <c r="F153" i="3" s="1"/>
  <c r="I153" i="3" s="1"/>
  <c r="J152" i="3"/>
  <c r="E152" i="3"/>
  <c r="F152" i="3" s="1"/>
  <c r="I152" i="3" s="1"/>
  <c r="K152" i="3" s="1"/>
  <c r="J151" i="3"/>
  <c r="E151" i="3"/>
  <c r="F151" i="3" s="1"/>
  <c r="I151" i="3" s="1"/>
  <c r="J150" i="3"/>
  <c r="E150" i="3"/>
  <c r="F150" i="3" s="1"/>
  <c r="I150" i="3" s="1"/>
  <c r="J149" i="3"/>
  <c r="E149" i="3"/>
  <c r="F149" i="3" s="1"/>
  <c r="I149" i="3" s="1"/>
  <c r="J148" i="3"/>
  <c r="F148" i="3"/>
  <c r="I148" i="3" s="1"/>
  <c r="E148" i="3"/>
  <c r="J147" i="3"/>
  <c r="E147" i="3"/>
  <c r="F147" i="3" s="1"/>
  <c r="I147" i="3" s="1"/>
  <c r="J146" i="3"/>
  <c r="K146" i="3" s="1"/>
  <c r="F146" i="3"/>
  <c r="I146" i="3" s="1"/>
  <c r="E146" i="3"/>
  <c r="J145" i="3"/>
  <c r="K145" i="3" s="1"/>
  <c r="I145" i="3"/>
  <c r="E145" i="3"/>
  <c r="F145" i="3" s="1"/>
  <c r="J144" i="3"/>
  <c r="I144" i="3"/>
  <c r="K144" i="3" s="1"/>
  <c r="F144" i="3"/>
  <c r="E144" i="3"/>
  <c r="J143" i="3"/>
  <c r="E143" i="3"/>
  <c r="F143" i="3" s="1"/>
  <c r="I143" i="3" s="1"/>
  <c r="J142" i="3"/>
  <c r="E142" i="3"/>
  <c r="F142" i="3" s="1"/>
  <c r="I142" i="3" s="1"/>
  <c r="J141" i="3"/>
  <c r="F141" i="3"/>
  <c r="I141" i="3" s="1"/>
  <c r="K141" i="3" s="1"/>
  <c r="E141" i="3"/>
  <c r="J140" i="3"/>
  <c r="E140" i="3"/>
  <c r="F140" i="3" s="1"/>
  <c r="I140" i="3" s="1"/>
  <c r="J139" i="3"/>
  <c r="E139" i="3"/>
  <c r="F139" i="3" s="1"/>
  <c r="I139" i="3" s="1"/>
  <c r="J138" i="3"/>
  <c r="E138" i="3"/>
  <c r="F138" i="3" s="1"/>
  <c r="I138" i="3" s="1"/>
  <c r="J137" i="3"/>
  <c r="E137" i="3"/>
  <c r="F137" i="3" s="1"/>
  <c r="I137" i="3" s="1"/>
  <c r="J136" i="3"/>
  <c r="E136" i="3"/>
  <c r="F136" i="3" s="1"/>
  <c r="I136" i="3" s="1"/>
  <c r="K136" i="3" s="1"/>
  <c r="J135" i="3"/>
  <c r="I135" i="3"/>
  <c r="E135" i="3"/>
  <c r="F135" i="3" s="1"/>
  <c r="J134" i="3"/>
  <c r="F134" i="3"/>
  <c r="I134" i="3" s="1"/>
  <c r="E134" i="3"/>
  <c r="J133" i="3"/>
  <c r="E133" i="3"/>
  <c r="F133" i="3" s="1"/>
  <c r="I133" i="3" s="1"/>
  <c r="K133" i="3" s="1"/>
  <c r="J132" i="3"/>
  <c r="F132" i="3"/>
  <c r="I132" i="3" s="1"/>
  <c r="E132" i="3"/>
  <c r="J131" i="3"/>
  <c r="I131" i="3"/>
  <c r="E131" i="3"/>
  <c r="F131" i="3" s="1"/>
  <c r="J130" i="3"/>
  <c r="E130" i="3"/>
  <c r="F130" i="3" s="1"/>
  <c r="I130" i="3" s="1"/>
  <c r="J129" i="3"/>
  <c r="E129" i="3"/>
  <c r="F129" i="3" s="1"/>
  <c r="I129" i="3" s="1"/>
  <c r="J128" i="3"/>
  <c r="F128" i="3"/>
  <c r="I128" i="3" s="1"/>
  <c r="K128" i="3" s="1"/>
  <c r="E128" i="3"/>
  <c r="J127" i="3"/>
  <c r="E127" i="3"/>
  <c r="F127" i="3" s="1"/>
  <c r="I127" i="3" s="1"/>
  <c r="K127" i="3" s="1"/>
  <c r="J126" i="3"/>
  <c r="E126" i="3"/>
  <c r="F126" i="3" s="1"/>
  <c r="I126" i="3" s="1"/>
  <c r="J125" i="3"/>
  <c r="E125" i="3"/>
  <c r="F125" i="3" s="1"/>
  <c r="I125" i="3" s="1"/>
  <c r="J124" i="3"/>
  <c r="F124" i="3"/>
  <c r="I124" i="3" s="1"/>
  <c r="K124" i="3" s="1"/>
  <c r="E124" i="3"/>
  <c r="J123" i="3"/>
  <c r="E123" i="3"/>
  <c r="F123" i="3" s="1"/>
  <c r="I123" i="3" s="1"/>
  <c r="J122" i="3"/>
  <c r="E122" i="3"/>
  <c r="F122" i="3" s="1"/>
  <c r="I122" i="3" s="1"/>
  <c r="J121" i="3"/>
  <c r="E121" i="3"/>
  <c r="F121" i="3" s="1"/>
  <c r="I121" i="3" s="1"/>
  <c r="J120" i="3"/>
  <c r="E120" i="3"/>
  <c r="F120" i="3" s="1"/>
  <c r="I120" i="3" s="1"/>
  <c r="J119" i="3"/>
  <c r="E119" i="3"/>
  <c r="F119" i="3" s="1"/>
  <c r="I119" i="3" s="1"/>
  <c r="J118" i="3"/>
  <c r="E118" i="3"/>
  <c r="F118" i="3" s="1"/>
  <c r="I118" i="3" s="1"/>
  <c r="J117" i="3"/>
  <c r="E117" i="3"/>
  <c r="F117" i="3" s="1"/>
  <c r="I117" i="3" s="1"/>
  <c r="J116" i="3"/>
  <c r="E116" i="3"/>
  <c r="F116" i="3" s="1"/>
  <c r="I116" i="3" s="1"/>
  <c r="K116" i="3" s="1"/>
  <c r="J115" i="3"/>
  <c r="E115" i="3"/>
  <c r="F115" i="3" s="1"/>
  <c r="I115" i="3" s="1"/>
  <c r="J114" i="3"/>
  <c r="E114" i="3"/>
  <c r="F114" i="3" s="1"/>
  <c r="I114" i="3" s="1"/>
  <c r="J113" i="3"/>
  <c r="E113" i="3"/>
  <c r="F113" i="3" s="1"/>
  <c r="I113" i="3" s="1"/>
  <c r="J112" i="3"/>
  <c r="E112" i="3"/>
  <c r="F112" i="3" s="1"/>
  <c r="I112" i="3" s="1"/>
  <c r="K112" i="3" s="1"/>
  <c r="J111" i="3"/>
  <c r="E111" i="3"/>
  <c r="F111" i="3" s="1"/>
  <c r="I111" i="3" s="1"/>
  <c r="J110" i="3"/>
  <c r="F110" i="3"/>
  <c r="I110" i="3" s="1"/>
  <c r="E110" i="3"/>
  <c r="J109" i="3"/>
  <c r="E109" i="3"/>
  <c r="F109" i="3" s="1"/>
  <c r="I109" i="3" s="1"/>
  <c r="K109" i="3" s="1"/>
  <c r="J108" i="3"/>
  <c r="E108" i="3"/>
  <c r="F108" i="3" s="1"/>
  <c r="I108" i="3" s="1"/>
  <c r="J107" i="3"/>
  <c r="I107" i="3"/>
  <c r="E107" i="3"/>
  <c r="F107" i="3" s="1"/>
  <c r="J106" i="3"/>
  <c r="E106" i="3"/>
  <c r="F106" i="3" s="1"/>
  <c r="I106" i="3" s="1"/>
  <c r="J105" i="3"/>
  <c r="E105" i="3"/>
  <c r="F105" i="3" s="1"/>
  <c r="I105" i="3" s="1"/>
  <c r="J104" i="3"/>
  <c r="F104" i="3"/>
  <c r="I104" i="3" s="1"/>
  <c r="K104" i="3" s="1"/>
  <c r="E104" i="3"/>
  <c r="J103" i="3"/>
  <c r="E103" i="3"/>
  <c r="F103" i="3" s="1"/>
  <c r="I103" i="3" s="1"/>
  <c r="K103" i="3" s="1"/>
  <c r="J102" i="3"/>
  <c r="E102" i="3"/>
  <c r="F102" i="3" s="1"/>
  <c r="I102" i="3" s="1"/>
  <c r="J101" i="3"/>
  <c r="E101" i="3"/>
  <c r="F101" i="3" s="1"/>
  <c r="I101" i="3" s="1"/>
  <c r="J100" i="3"/>
  <c r="E100" i="3"/>
  <c r="F100" i="3" s="1"/>
  <c r="I100" i="3" s="1"/>
  <c r="J99" i="3"/>
  <c r="E99" i="3"/>
  <c r="F99" i="3" s="1"/>
  <c r="I99" i="3" s="1"/>
  <c r="K99" i="3" s="1"/>
  <c r="J98" i="3"/>
  <c r="F98" i="3"/>
  <c r="I98" i="3" s="1"/>
  <c r="E98" i="3"/>
  <c r="J97" i="3"/>
  <c r="E97" i="3"/>
  <c r="F97" i="3" s="1"/>
  <c r="I97" i="3" s="1"/>
  <c r="K97" i="3" s="1"/>
  <c r="J96" i="3"/>
  <c r="E96" i="3"/>
  <c r="F96" i="3" s="1"/>
  <c r="I96" i="3" s="1"/>
  <c r="J95" i="3"/>
  <c r="E95" i="3"/>
  <c r="F95" i="3" s="1"/>
  <c r="I95" i="3" s="1"/>
  <c r="K95" i="3" s="1"/>
  <c r="J94" i="3"/>
  <c r="E94" i="3"/>
  <c r="F94" i="3" s="1"/>
  <c r="I94" i="3" s="1"/>
  <c r="J93" i="3"/>
  <c r="E93" i="3"/>
  <c r="F93" i="3" s="1"/>
  <c r="I93" i="3" s="1"/>
  <c r="J92" i="3"/>
  <c r="E92" i="3"/>
  <c r="F92" i="3" s="1"/>
  <c r="I92" i="3" s="1"/>
  <c r="K92" i="3" s="1"/>
  <c r="J91" i="3"/>
  <c r="I91" i="3"/>
  <c r="E91" i="3"/>
  <c r="F91" i="3" s="1"/>
  <c r="J90" i="3"/>
  <c r="F90" i="3"/>
  <c r="I90" i="3" s="1"/>
  <c r="E90" i="3"/>
  <c r="J89" i="3"/>
  <c r="E89" i="3"/>
  <c r="F89" i="3" s="1"/>
  <c r="I89" i="3" s="1"/>
  <c r="K89" i="3" s="1"/>
  <c r="J88" i="3"/>
  <c r="F88" i="3"/>
  <c r="I88" i="3" s="1"/>
  <c r="E88" i="3"/>
  <c r="J87" i="3"/>
  <c r="I87" i="3"/>
  <c r="E87" i="3"/>
  <c r="F87" i="3" s="1"/>
  <c r="J86" i="3"/>
  <c r="E86" i="3"/>
  <c r="F86" i="3" s="1"/>
  <c r="I86" i="3" s="1"/>
  <c r="J85" i="3"/>
  <c r="E85" i="3"/>
  <c r="F85" i="3" s="1"/>
  <c r="I85" i="3" s="1"/>
  <c r="J84" i="3"/>
  <c r="F84" i="3"/>
  <c r="I84" i="3" s="1"/>
  <c r="E84" i="3"/>
  <c r="J83" i="3"/>
  <c r="E83" i="3"/>
  <c r="F83" i="3" s="1"/>
  <c r="I83" i="3" s="1"/>
  <c r="K83" i="3" s="1"/>
  <c r="J82" i="3"/>
  <c r="E82" i="3"/>
  <c r="F82" i="3" s="1"/>
  <c r="I82" i="3" s="1"/>
  <c r="J81" i="3"/>
  <c r="E81" i="3"/>
  <c r="F81" i="3" s="1"/>
  <c r="I81" i="3" s="1"/>
  <c r="J80" i="3"/>
  <c r="E80" i="3"/>
  <c r="F80" i="3" s="1"/>
  <c r="I80" i="3" s="1"/>
  <c r="K80" i="3" s="1"/>
  <c r="J79" i="3"/>
  <c r="E79" i="3"/>
  <c r="F79" i="3" s="1"/>
  <c r="I79" i="3" s="1"/>
  <c r="J78" i="3"/>
  <c r="E78" i="3"/>
  <c r="F78" i="3" s="1"/>
  <c r="I78" i="3" s="1"/>
  <c r="J77" i="3"/>
  <c r="E77" i="3"/>
  <c r="F77" i="3" s="1"/>
  <c r="I77" i="3" s="1"/>
  <c r="J76" i="3"/>
  <c r="E76" i="3"/>
  <c r="F76" i="3" s="1"/>
  <c r="I76" i="3" s="1"/>
  <c r="K76" i="3" s="1"/>
  <c r="J75" i="3"/>
  <c r="E75" i="3"/>
  <c r="F75" i="3" s="1"/>
  <c r="I75" i="3" s="1"/>
  <c r="J74" i="3"/>
  <c r="E74" i="3"/>
  <c r="F74" i="3" s="1"/>
  <c r="I74" i="3" s="1"/>
  <c r="J73" i="3"/>
  <c r="E73" i="3"/>
  <c r="F73" i="3" s="1"/>
  <c r="I73" i="3" s="1"/>
  <c r="J72" i="3"/>
  <c r="E72" i="3"/>
  <c r="F72" i="3" s="1"/>
  <c r="I72" i="3" s="1"/>
  <c r="K72" i="3" s="1"/>
  <c r="J71" i="3"/>
  <c r="E71" i="3"/>
  <c r="F71" i="3" s="1"/>
  <c r="I71" i="3" s="1"/>
  <c r="J70" i="3"/>
  <c r="F70" i="3"/>
  <c r="I70" i="3" s="1"/>
  <c r="E70" i="3"/>
  <c r="J69" i="3"/>
  <c r="E69" i="3"/>
  <c r="F69" i="3" s="1"/>
  <c r="I69" i="3" s="1"/>
  <c r="K69" i="3" s="1"/>
  <c r="J68" i="3"/>
  <c r="E68" i="3"/>
  <c r="F68" i="3" s="1"/>
  <c r="I68" i="3" s="1"/>
  <c r="J67" i="3"/>
  <c r="I67" i="3"/>
  <c r="E67" i="3"/>
  <c r="F67" i="3" s="1"/>
  <c r="J66" i="3"/>
  <c r="E66" i="3"/>
  <c r="F66" i="3" s="1"/>
  <c r="I66" i="3" s="1"/>
  <c r="J65" i="3"/>
  <c r="E65" i="3"/>
  <c r="F65" i="3" s="1"/>
  <c r="I65" i="3" s="1"/>
  <c r="J64" i="3"/>
  <c r="F64" i="3"/>
  <c r="I64" i="3" s="1"/>
  <c r="K64" i="3" s="1"/>
  <c r="E64" i="3"/>
  <c r="J63" i="3"/>
  <c r="E63" i="3"/>
  <c r="F63" i="3" s="1"/>
  <c r="I63" i="3" s="1"/>
  <c r="K63" i="3" s="1"/>
  <c r="J62" i="3"/>
  <c r="E62" i="3"/>
  <c r="F62" i="3" s="1"/>
  <c r="I62" i="3" s="1"/>
  <c r="J61" i="3"/>
  <c r="E61" i="3"/>
  <c r="F61" i="3" s="1"/>
  <c r="I61" i="3" s="1"/>
  <c r="J60" i="3"/>
  <c r="E60" i="3"/>
  <c r="F60" i="3" s="1"/>
  <c r="I60" i="3" s="1"/>
  <c r="K60" i="3" s="1"/>
  <c r="J59" i="3"/>
  <c r="E59" i="3"/>
  <c r="F59" i="3" s="1"/>
  <c r="I59" i="3" s="1"/>
  <c r="J58" i="3"/>
  <c r="E58" i="3"/>
  <c r="F58" i="3" s="1"/>
  <c r="I58" i="3" s="1"/>
  <c r="J57" i="3"/>
  <c r="E57" i="3"/>
  <c r="F57" i="3" s="1"/>
  <c r="I57" i="3" s="1"/>
  <c r="J56" i="3"/>
  <c r="E56" i="3"/>
  <c r="F56" i="3" s="1"/>
  <c r="I56" i="3" s="1"/>
  <c r="K56" i="3" s="1"/>
  <c r="J55" i="3"/>
  <c r="E55" i="3"/>
  <c r="F55" i="3" s="1"/>
  <c r="I55" i="3" s="1"/>
  <c r="J54" i="3"/>
  <c r="E54" i="3"/>
  <c r="F54" i="3" s="1"/>
  <c r="I54" i="3" s="1"/>
  <c r="J53" i="3"/>
  <c r="E53" i="3"/>
  <c r="F53" i="3" s="1"/>
  <c r="I53" i="3" s="1"/>
  <c r="J52" i="3"/>
  <c r="E52" i="3"/>
  <c r="F52" i="3" s="1"/>
  <c r="I52" i="3" s="1"/>
  <c r="K52" i="3" s="1"/>
  <c r="J51" i="3"/>
  <c r="E51" i="3"/>
  <c r="F51" i="3" s="1"/>
  <c r="I51" i="3" s="1"/>
  <c r="J50" i="3"/>
  <c r="E50" i="3"/>
  <c r="F50" i="3" s="1"/>
  <c r="I50" i="3" s="1"/>
  <c r="J49" i="3"/>
  <c r="E49" i="3"/>
  <c r="F49" i="3" s="1"/>
  <c r="I49" i="3" s="1"/>
  <c r="J48" i="3"/>
  <c r="E48" i="3"/>
  <c r="F48" i="3" s="1"/>
  <c r="I48" i="3" s="1"/>
  <c r="K48" i="3" s="1"/>
  <c r="J47" i="3"/>
  <c r="E47" i="3"/>
  <c r="F47" i="3" s="1"/>
  <c r="I47" i="3" s="1"/>
  <c r="J46" i="3"/>
  <c r="F46" i="3"/>
  <c r="I46" i="3" s="1"/>
  <c r="E46" i="3"/>
  <c r="J45" i="3"/>
  <c r="E45" i="3"/>
  <c r="F45" i="3" s="1"/>
  <c r="I45" i="3" s="1"/>
  <c r="K45" i="3" s="1"/>
  <c r="J44" i="3"/>
  <c r="E44" i="3"/>
  <c r="F44" i="3" s="1"/>
  <c r="I44" i="3" s="1"/>
  <c r="J43" i="3"/>
  <c r="I43" i="3"/>
  <c r="E43" i="3"/>
  <c r="F43" i="3" s="1"/>
  <c r="J42" i="3"/>
  <c r="E42" i="3"/>
  <c r="F42" i="3" s="1"/>
  <c r="I42" i="3" s="1"/>
  <c r="J41" i="3"/>
  <c r="E41" i="3"/>
  <c r="F41" i="3" s="1"/>
  <c r="I41" i="3" s="1"/>
  <c r="J40" i="3"/>
  <c r="F40" i="3"/>
  <c r="I40" i="3" s="1"/>
  <c r="K40" i="3" s="1"/>
  <c r="E40" i="3"/>
  <c r="J39" i="3"/>
  <c r="E39" i="3"/>
  <c r="F39" i="3" s="1"/>
  <c r="I39" i="3" s="1"/>
  <c r="K39" i="3" s="1"/>
  <c r="J38" i="3"/>
  <c r="E38" i="3"/>
  <c r="F38" i="3" s="1"/>
  <c r="I38" i="3" s="1"/>
  <c r="J37" i="3"/>
  <c r="E37" i="3"/>
  <c r="F37" i="3" s="1"/>
  <c r="I37" i="3" s="1"/>
  <c r="J36" i="3"/>
  <c r="E36" i="3"/>
  <c r="F36" i="3" s="1"/>
  <c r="I36" i="3" s="1"/>
  <c r="J35" i="3"/>
  <c r="E35" i="3"/>
  <c r="F35" i="3" s="1"/>
  <c r="I35" i="3" s="1"/>
  <c r="K35" i="3" s="1"/>
  <c r="J34" i="3"/>
  <c r="F34" i="3"/>
  <c r="I34" i="3" s="1"/>
  <c r="E34" i="3"/>
  <c r="J33" i="3"/>
  <c r="E33" i="3"/>
  <c r="F33" i="3" s="1"/>
  <c r="I33" i="3" s="1"/>
  <c r="K33" i="3" s="1"/>
  <c r="J32" i="3"/>
  <c r="E32" i="3"/>
  <c r="F32" i="3" s="1"/>
  <c r="I32" i="3" s="1"/>
  <c r="J31" i="3"/>
  <c r="E31" i="3"/>
  <c r="F31" i="3" s="1"/>
  <c r="I31" i="3" s="1"/>
  <c r="K31" i="3" s="1"/>
  <c r="J30" i="3"/>
  <c r="E30" i="3"/>
  <c r="F30" i="3" s="1"/>
  <c r="I30" i="3" s="1"/>
  <c r="J29" i="3"/>
  <c r="E29" i="3"/>
  <c r="F29" i="3" s="1"/>
  <c r="I29" i="3" s="1"/>
  <c r="K29" i="3" s="1"/>
  <c r="J28" i="3"/>
  <c r="E28" i="3"/>
  <c r="F28" i="3" s="1"/>
  <c r="I28" i="3" s="1"/>
  <c r="K28" i="3" s="1"/>
  <c r="J27" i="3"/>
  <c r="I27" i="3"/>
  <c r="E27" i="3"/>
  <c r="F27" i="3" s="1"/>
  <c r="J26" i="3"/>
  <c r="E26" i="3"/>
  <c r="F26" i="3" s="1"/>
  <c r="I26" i="3" s="1"/>
  <c r="J25" i="3"/>
  <c r="E25" i="3"/>
  <c r="F25" i="3" s="1"/>
  <c r="I25" i="3" s="1"/>
  <c r="K25" i="3" s="1"/>
  <c r="J24" i="3"/>
  <c r="F24" i="3"/>
  <c r="I24" i="3" s="1"/>
  <c r="E24" i="3"/>
  <c r="J23" i="3"/>
  <c r="E23" i="3"/>
  <c r="F23" i="3" s="1"/>
  <c r="I23" i="3" s="1"/>
  <c r="J22" i="3"/>
  <c r="E22" i="3"/>
  <c r="F22" i="3" s="1"/>
  <c r="I22" i="3" s="1"/>
  <c r="J21" i="3"/>
  <c r="E21" i="3"/>
  <c r="F21" i="3" s="1"/>
  <c r="I21" i="3" s="1"/>
  <c r="J20" i="3"/>
  <c r="E20" i="3"/>
  <c r="F20" i="3" s="1"/>
  <c r="I20" i="3" s="1"/>
  <c r="J19" i="3"/>
  <c r="E19" i="3"/>
  <c r="F19" i="3" s="1"/>
  <c r="I19" i="3" s="1"/>
  <c r="K19" i="3" s="1"/>
  <c r="J18" i="3"/>
  <c r="E18" i="3"/>
  <c r="F18" i="3" s="1"/>
  <c r="I18" i="3" s="1"/>
  <c r="J17" i="3"/>
  <c r="E17" i="3"/>
  <c r="F17" i="3" s="1"/>
  <c r="I17" i="3" s="1"/>
  <c r="J16" i="3"/>
  <c r="E16" i="3"/>
  <c r="F16" i="3" s="1"/>
  <c r="I16" i="3" s="1"/>
  <c r="K16" i="3" s="1"/>
  <c r="J15" i="3"/>
  <c r="E15" i="3"/>
  <c r="F15" i="3" s="1"/>
  <c r="I15" i="3" s="1"/>
  <c r="K15" i="3" s="1"/>
  <c r="J14" i="3"/>
  <c r="E14" i="3"/>
  <c r="F14" i="3" s="1"/>
  <c r="I14" i="3" s="1"/>
  <c r="J13" i="3"/>
  <c r="E13" i="3"/>
  <c r="F13" i="3" s="1"/>
  <c r="I13" i="3" s="1"/>
  <c r="J12" i="3"/>
  <c r="E12" i="3"/>
  <c r="F12" i="3" s="1"/>
  <c r="I12" i="3" s="1"/>
  <c r="K12" i="3" s="1"/>
  <c r="J11" i="3"/>
  <c r="E11" i="3"/>
  <c r="F11" i="3" s="1"/>
  <c r="I11" i="3" s="1"/>
  <c r="K11" i="3" s="1"/>
  <c r="J10" i="3"/>
  <c r="E10" i="3"/>
  <c r="F10" i="3" s="1"/>
  <c r="I10" i="3" s="1"/>
  <c r="J9" i="3"/>
  <c r="E9" i="3"/>
  <c r="F9" i="3" s="1"/>
  <c r="I9" i="3" s="1"/>
  <c r="J8" i="3"/>
  <c r="E8" i="3"/>
  <c r="F8" i="3" s="1"/>
  <c r="I8" i="3" s="1"/>
  <c r="K8" i="3" s="1"/>
  <c r="J7" i="3"/>
  <c r="E7" i="3"/>
  <c r="F7" i="3" s="1"/>
  <c r="I7" i="3" s="1"/>
  <c r="J6" i="3"/>
  <c r="F6" i="3"/>
  <c r="I6" i="3" s="1"/>
  <c r="E6" i="3"/>
  <c r="J5" i="3"/>
  <c r="E5" i="3"/>
  <c r="F5" i="3" s="1"/>
  <c r="I5" i="3" s="1"/>
  <c r="K5" i="3" s="1"/>
  <c r="J4" i="3"/>
  <c r="E4" i="3"/>
  <c r="F4" i="3" s="1"/>
  <c r="I4" i="3" s="1"/>
  <c r="J3" i="3"/>
  <c r="I3" i="3"/>
  <c r="K3" i="3" s="1"/>
  <c r="E3" i="3"/>
  <c r="F3" i="3" s="1"/>
  <c r="J2" i="3"/>
  <c r="E2" i="3"/>
  <c r="F2" i="3" s="1"/>
  <c r="I2" i="3" s="1"/>
  <c r="H367" i="2"/>
  <c r="F371" i="2" s="1"/>
  <c r="G371" i="2" s="1"/>
  <c r="E33" i="2"/>
  <c r="E48" i="12" l="1"/>
  <c r="H47" i="12"/>
  <c r="I47" i="12" s="1"/>
  <c r="G47" i="12"/>
  <c r="R44" i="12"/>
  <c r="U43" i="12"/>
  <c r="T43" i="12"/>
  <c r="I247" i="3"/>
  <c r="K36" i="3"/>
  <c r="K43" i="3"/>
  <c r="K51" i="3"/>
  <c r="K55" i="3"/>
  <c r="K59" i="3"/>
  <c r="K67" i="3"/>
  <c r="K75" i="3"/>
  <c r="K79" i="3"/>
  <c r="K93" i="3"/>
  <c r="K100" i="3"/>
  <c r="K107" i="3"/>
  <c r="K115" i="3"/>
  <c r="K119" i="3"/>
  <c r="K123" i="3"/>
  <c r="K131" i="3"/>
  <c r="K139" i="3"/>
  <c r="K160" i="3"/>
  <c r="K164" i="3"/>
  <c r="K171" i="3"/>
  <c r="K178" i="3"/>
  <c r="K188" i="3"/>
  <c r="K194" i="3"/>
  <c r="K205" i="3"/>
  <c r="K212" i="3"/>
  <c r="K217" i="3"/>
  <c r="K220" i="3"/>
  <c r="K237" i="3"/>
  <c r="K3" i="5"/>
  <c r="K23" i="3"/>
  <c r="K87" i="3"/>
  <c r="K120" i="3"/>
  <c r="K140" i="3"/>
  <c r="K105" i="5"/>
  <c r="K111" i="5"/>
  <c r="K113" i="5"/>
  <c r="K115" i="5"/>
  <c r="K136" i="5"/>
  <c r="K138" i="5"/>
  <c r="K140" i="5"/>
  <c r="K142" i="5"/>
  <c r="K144" i="5"/>
  <c r="K9" i="3"/>
  <c r="K21" i="3"/>
  <c r="K32" i="3"/>
  <c r="K49" i="3"/>
  <c r="K73" i="3"/>
  <c r="K85" i="3"/>
  <c r="K96" i="3"/>
  <c r="K113" i="3"/>
  <c r="K137" i="3"/>
  <c r="K147" i="3"/>
  <c r="K149" i="3"/>
  <c r="K153" i="3"/>
  <c r="K156" i="3"/>
  <c r="K169" i="3"/>
  <c r="K176" i="3"/>
  <c r="K181" i="3"/>
  <c r="K208" i="3"/>
  <c r="K227" i="3"/>
  <c r="K240" i="3"/>
  <c r="K37" i="5"/>
  <c r="K56" i="5"/>
  <c r="K58" i="5"/>
  <c r="K66" i="5"/>
  <c r="K68" i="5"/>
  <c r="K47" i="5"/>
  <c r="K49" i="5"/>
  <c r="K53" i="5"/>
  <c r="K72" i="5"/>
  <c r="K74" i="5"/>
  <c r="K82" i="5"/>
  <c r="K84" i="5"/>
  <c r="K88" i="5"/>
  <c r="K90" i="5"/>
  <c r="K102" i="5"/>
  <c r="K104" i="5"/>
  <c r="K106" i="5"/>
  <c r="K108" i="5"/>
  <c r="K110" i="5"/>
  <c r="K112" i="5"/>
  <c r="K118" i="5"/>
  <c r="K135" i="5"/>
  <c r="K137" i="5"/>
  <c r="K139" i="5"/>
  <c r="K143" i="5"/>
  <c r="K145" i="5"/>
  <c r="K147" i="5"/>
  <c r="K34" i="5"/>
  <c r="K36" i="5"/>
  <c r="K40" i="5"/>
  <c r="K42" i="5"/>
  <c r="K63" i="5"/>
  <c r="K65" i="5"/>
  <c r="K69" i="5"/>
  <c r="K120" i="5"/>
  <c r="K124" i="5"/>
  <c r="K128" i="5"/>
  <c r="K151" i="5"/>
  <c r="K153" i="5"/>
  <c r="K155" i="5"/>
  <c r="K159" i="5"/>
  <c r="K161" i="5"/>
  <c r="K163" i="5"/>
  <c r="K167" i="5"/>
  <c r="K169" i="5"/>
  <c r="K175" i="5"/>
  <c r="K22" i="5"/>
  <c r="K26" i="5"/>
  <c r="K7" i="5"/>
  <c r="K9" i="5"/>
  <c r="K16" i="5"/>
  <c r="K28" i="5"/>
  <c r="K44" i="5"/>
  <c r="K60" i="5"/>
  <c r="K76" i="5"/>
  <c r="K92" i="5"/>
  <c r="K117" i="5"/>
  <c r="K125" i="5"/>
  <c r="K129" i="5"/>
  <c r="K132" i="5"/>
  <c r="K149" i="5"/>
  <c r="K177" i="5"/>
  <c r="K8" i="5"/>
  <c r="K15" i="5"/>
  <c r="K17" i="5"/>
  <c r="K27" i="5"/>
  <c r="K29" i="5"/>
  <c r="K101" i="5"/>
  <c r="K116" i="5"/>
  <c r="K148" i="5"/>
  <c r="K165" i="5"/>
  <c r="K180" i="5"/>
  <c r="K173" i="5"/>
  <c r="K38" i="5"/>
  <c r="K43" i="5"/>
  <c r="K45" i="5"/>
  <c r="K54" i="5"/>
  <c r="K59" i="5"/>
  <c r="K61" i="5"/>
  <c r="K70" i="5"/>
  <c r="K75" i="5"/>
  <c r="K77" i="5"/>
  <c r="K86" i="5"/>
  <c r="K91" i="5"/>
  <c r="K93" i="5"/>
  <c r="K109" i="5"/>
  <c r="K179" i="5"/>
  <c r="K181" i="5"/>
  <c r="K182" i="5"/>
  <c r="K157" i="5"/>
  <c r="K35" i="5"/>
  <c r="K39" i="5"/>
  <c r="K41" i="5"/>
  <c r="K46" i="5"/>
  <c r="K48" i="5"/>
  <c r="K51" i="5"/>
  <c r="K55" i="5"/>
  <c r="K57" i="5"/>
  <c r="K62" i="5"/>
  <c r="K64" i="5"/>
  <c r="K67" i="5"/>
  <c r="K71" i="5"/>
  <c r="K73" i="5"/>
  <c r="K78" i="5"/>
  <c r="K80" i="5"/>
  <c r="K83" i="5"/>
  <c r="K87" i="5"/>
  <c r="K89" i="5"/>
  <c r="K94" i="5"/>
  <c r="K96" i="5"/>
  <c r="K100" i="5"/>
  <c r="K107" i="5"/>
  <c r="K119" i="5"/>
  <c r="K121" i="5"/>
  <c r="K122" i="5"/>
  <c r="K126" i="5"/>
  <c r="K127" i="5"/>
  <c r="K131" i="5"/>
  <c r="K133" i="5"/>
  <c r="K134" i="5"/>
  <c r="K141" i="5"/>
  <c r="K152" i="5"/>
  <c r="K156" i="5"/>
  <c r="K160" i="5"/>
  <c r="K164" i="5"/>
  <c r="K171" i="5"/>
  <c r="K5" i="5"/>
  <c r="K10" i="5"/>
  <c r="K12" i="5"/>
  <c r="K19" i="5"/>
  <c r="K21" i="5"/>
  <c r="K24" i="5"/>
  <c r="K31" i="5"/>
  <c r="K4" i="5"/>
  <c r="K11" i="5"/>
  <c r="K13" i="5"/>
  <c r="K18" i="5"/>
  <c r="K20" i="5"/>
  <c r="K23" i="5"/>
  <c r="K25" i="5"/>
  <c r="K30" i="5"/>
  <c r="K32" i="5"/>
  <c r="I187" i="5"/>
  <c r="K2" i="5"/>
  <c r="K98" i="5"/>
  <c r="K114" i="5"/>
  <c r="K130" i="5"/>
  <c r="K146" i="5"/>
  <c r="K162" i="5"/>
  <c r="K178" i="5"/>
  <c r="J193" i="5"/>
  <c r="K193" i="5" s="1"/>
  <c r="J253" i="3"/>
  <c r="K253" i="3" s="1"/>
  <c r="K17" i="3"/>
  <c r="K41" i="3"/>
  <c r="K61" i="3"/>
  <c r="K65" i="3"/>
  <c r="K81" i="3"/>
  <c r="K105" i="3"/>
  <c r="K125" i="3"/>
  <c r="K129" i="3"/>
  <c r="K213" i="3"/>
  <c r="K229" i="3"/>
  <c r="K4" i="3"/>
  <c r="K7" i="3"/>
  <c r="K13" i="3"/>
  <c r="K20" i="3"/>
  <c r="K24" i="3"/>
  <c r="K27" i="3"/>
  <c r="K37" i="3"/>
  <c r="K44" i="3"/>
  <c r="K47" i="3"/>
  <c r="K53" i="3"/>
  <c r="K57" i="3"/>
  <c r="K68" i="3"/>
  <c r="K71" i="3"/>
  <c r="K77" i="3"/>
  <c r="K84" i="3"/>
  <c r="K88" i="3"/>
  <c r="K91" i="3"/>
  <c r="K101" i="3"/>
  <c r="K108" i="3"/>
  <c r="K111" i="3"/>
  <c r="K117" i="3"/>
  <c r="K121" i="3"/>
  <c r="K132" i="3"/>
  <c r="K135" i="3"/>
  <c r="K148" i="3"/>
  <c r="K155" i="3"/>
  <c r="K165" i="3"/>
  <c r="K172" i="3"/>
  <c r="K179" i="3"/>
  <c r="K186" i="3"/>
  <c r="K193" i="3"/>
  <c r="K197" i="3"/>
  <c r="K200" i="3"/>
  <c r="K203" i="3"/>
  <c r="K209" i="3"/>
  <c r="K216" i="3"/>
  <c r="K219" i="3"/>
  <c r="K225" i="3"/>
  <c r="K232" i="3"/>
  <c r="K235" i="3"/>
  <c r="K241" i="3"/>
  <c r="K6" i="3"/>
  <c r="K14" i="3"/>
  <c r="K22" i="3"/>
  <c r="K30" i="3"/>
  <c r="K38" i="3"/>
  <c r="K46" i="3"/>
  <c r="K54" i="3"/>
  <c r="K62" i="3"/>
  <c r="K70" i="3"/>
  <c r="K78" i="3"/>
  <c r="K86" i="3"/>
  <c r="K94" i="3"/>
  <c r="K102" i="3"/>
  <c r="K110" i="3"/>
  <c r="K118" i="3"/>
  <c r="K126" i="3"/>
  <c r="K134" i="3"/>
  <c r="K143" i="3"/>
  <c r="K150" i="3"/>
  <c r="K159" i="3"/>
  <c r="K166" i="3"/>
  <c r="K175" i="3"/>
  <c r="K182" i="3"/>
  <c r="K191" i="3"/>
  <c r="K198" i="3"/>
  <c r="K2" i="3"/>
  <c r="K10" i="3"/>
  <c r="K18" i="3"/>
  <c r="K26" i="3"/>
  <c r="K34" i="3"/>
  <c r="K42" i="3"/>
  <c r="K50" i="3"/>
  <c r="K58" i="3"/>
  <c r="K66" i="3"/>
  <c r="K74" i="3"/>
  <c r="K82" i="3"/>
  <c r="K90" i="3"/>
  <c r="K98" i="3"/>
  <c r="K106" i="3"/>
  <c r="K114" i="3"/>
  <c r="K122" i="3"/>
  <c r="K130" i="3"/>
  <c r="K138" i="3"/>
  <c r="K142" i="3"/>
  <c r="K151" i="3"/>
  <c r="K158" i="3"/>
  <c r="K167" i="3"/>
  <c r="K174" i="3"/>
  <c r="K183" i="3"/>
  <c r="K190" i="3"/>
  <c r="K206" i="3"/>
  <c r="K214" i="3"/>
  <c r="K222" i="3"/>
  <c r="K230" i="3"/>
  <c r="K238" i="3"/>
  <c r="K202" i="3"/>
  <c r="K210" i="3"/>
  <c r="K218" i="3"/>
  <c r="K226" i="3"/>
  <c r="K234" i="3"/>
  <c r="K242" i="3"/>
  <c r="J373" i="2"/>
  <c r="K373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2" i="2"/>
  <c r="F33" i="2"/>
  <c r="I33" i="2" s="1"/>
  <c r="E21" i="2"/>
  <c r="F21" i="2" s="1"/>
  <c r="I21" i="2" s="1"/>
  <c r="K21" i="2" s="1"/>
  <c r="E22" i="2"/>
  <c r="F22" i="2" s="1"/>
  <c r="I22" i="2" s="1"/>
  <c r="K22" i="2" s="1"/>
  <c r="E23" i="2"/>
  <c r="F23" i="2" s="1"/>
  <c r="I23" i="2" s="1"/>
  <c r="K23" i="2" s="1"/>
  <c r="E24" i="2"/>
  <c r="F24" i="2" s="1"/>
  <c r="I24" i="2" s="1"/>
  <c r="K24" i="2" s="1"/>
  <c r="E25" i="2"/>
  <c r="F25" i="2" s="1"/>
  <c r="I25" i="2" s="1"/>
  <c r="K25" i="2" s="1"/>
  <c r="E26" i="2"/>
  <c r="F26" i="2" s="1"/>
  <c r="I26" i="2" s="1"/>
  <c r="K26" i="2" s="1"/>
  <c r="E27" i="2"/>
  <c r="F27" i="2" s="1"/>
  <c r="I27" i="2" s="1"/>
  <c r="K27" i="2" s="1"/>
  <c r="E28" i="2"/>
  <c r="F28" i="2" s="1"/>
  <c r="I28" i="2" s="1"/>
  <c r="K28" i="2" s="1"/>
  <c r="E29" i="2"/>
  <c r="F29" i="2" s="1"/>
  <c r="I29" i="2" s="1"/>
  <c r="K29" i="2" s="1"/>
  <c r="E30" i="2"/>
  <c r="F30" i="2" s="1"/>
  <c r="I30" i="2" s="1"/>
  <c r="K30" i="2" s="1"/>
  <c r="E31" i="2"/>
  <c r="F31" i="2" s="1"/>
  <c r="I31" i="2" s="1"/>
  <c r="K31" i="2" s="1"/>
  <c r="E32" i="2"/>
  <c r="F32" i="2" s="1"/>
  <c r="I32" i="2" s="1"/>
  <c r="K32" i="2" s="1"/>
  <c r="E34" i="2"/>
  <c r="F34" i="2" s="1"/>
  <c r="I34" i="2" s="1"/>
  <c r="K34" i="2" s="1"/>
  <c r="E35" i="2"/>
  <c r="F35" i="2" s="1"/>
  <c r="I35" i="2" s="1"/>
  <c r="E36" i="2"/>
  <c r="F36" i="2" s="1"/>
  <c r="I36" i="2" s="1"/>
  <c r="E37" i="2"/>
  <c r="F37" i="2" s="1"/>
  <c r="I37" i="2" s="1"/>
  <c r="K37" i="2" s="1"/>
  <c r="E38" i="2"/>
  <c r="F38" i="2" s="1"/>
  <c r="I38" i="2" s="1"/>
  <c r="K38" i="2" s="1"/>
  <c r="E39" i="2"/>
  <c r="F39" i="2" s="1"/>
  <c r="I39" i="2" s="1"/>
  <c r="E40" i="2"/>
  <c r="F40" i="2" s="1"/>
  <c r="I40" i="2" s="1"/>
  <c r="E41" i="2"/>
  <c r="F41" i="2" s="1"/>
  <c r="I41" i="2" s="1"/>
  <c r="K41" i="2" s="1"/>
  <c r="E42" i="2"/>
  <c r="F42" i="2" s="1"/>
  <c r="I42" i="2" s="1"/>
  <c r="K42" i="2" s="1"/>
  <c r="E43" i="2"/>
  <c r="F43" i="2" s="1"/>
  <c r="I43" i="2" s="1"/>
  <c r="E44" i="2"/>
  <c r="F44" i="2" s="1"/>
  <c r="I44" i="2" s="1"/>
  <c r="E45" i="2"/>
  <c r="F45" i="2" s="1"/>
  <c r="I45" i="2" s="1"/>
  <c r="K45" i="2" s="1"/>
  <c r="E46" i="2"/>
  <c r="F46" i="2" s="1"/>
  <c r="I46" i="2" s="1"/>
  <c r="K46" i="2" s="1"/>
  <c r="E47" i="2"/>
  <c r="F47" i="2" s="1"/>
  <c r="I47" i="2" s="1"/>
  <c r="E48" i="2"/>
  <c r="F48" i="2" s="1"/>
  <c r="I48" i="2" s="1"/>
  <c r="E49" i="2"/>
  <c r="F49" i="2" s="1"/>
  <c r="I49" i="2" s="1"/>
  <c r="K49" i="2" s="1"/>
  <c r="E50" i="2"/>
  <c r="F50" i="2" s="1"/>
  <c r="I50" i="2" s="1"/>
  <c r="K50" i="2" s="1"/>
  <c r="E51" i="2"/>
  <c r="F51" i="2" s="1"/>
  <c r="I51" i="2" s="1"/>
  <c r="E52" i="2"/>
  <c r="F52" i="2" s="1"/>
  <c r="I52" i="2" s="1"/>
  <c r="E53" i="2"/>
  <c r="F53" i="2" s="1"/>
  <c r="I53" i="2" s="1"/>
  <c r="K53" i="2" s="1"/>
  <c r="E54" i="2"/>
  <c r="F54" i="2" s="1"/>
  <c r="I54" i="2" s="1"/>
  <c r="K54" i="2" s="1"/>
  <c r="E55" i="2"/>
  <c r="F55" i="2" s="1"/>
  <c r="I55" i="2" s="1"/>
  <c r="E56" i="2"/>
  <c r="F56" i="2" s="1"/>
  <c r="I56" i="2" s="1"/>
  <c r="E57" i="2"/>
  <c r="F57" i="2" s="1"/>
  <c r="I57" i="2" s="1"/>
  <c r="K57" i="2" s="1"/>
  <c r="E58" i="2"/>
  <c r="F58" i="2" s="1"/>
  <c r="I58" i="2" s="1"/>
  <c r="K58" i="2" s="1"/>
  <c r="E59" i="2"/>
  <c r="F59" i="2" s="1"/>
  <c r="I59" i="2" s="1"/>
  <c r="E60" i="2"/>
  <c r="F60" i="2" s="1"/>
  <c r="I60" i="2" s="1"/>
  <c r="E61" i="2"/>
  <c r="F61" i="2" s="1"/>
  <c r="I61" i="2" s="1"/>
  <c r="K61" i="2" s="1"/>
  <c r="E62" i="2"/>
  <c r="F62" i="2" s="1"/>
  <c r="I62" i="2" s="1"/>
  <c r="K62" i="2" s="1"/>
  <c r="E63" i="2"/>
  <c r="F63" i="2" s="1"/>
  <c r="I63" i="2" s="1"/>
  <c r="E64" i="2"/>
  <c r="F64" i="2" s="1"/>
  <c r="I64" i="2" s="1"/>
  <c r="E65" i="2"/>
  <c r="F65" i="2" s="1"/>
  <c r="I65" i="2" s="1"/>
  <c r="K65" i="2" s="1"/>
  <c r="E66" i="2"/>
  <c r="F66" i="2" s="1"/>
  <c r="I66" i="2" s="1"/>
  <c r="K66" i="2" s="1"/>
  <c r="E67" i="2"/>
  <c r="F67" i="2" s="1"/>
  <c r="I67" i="2" s="1"/>
  <c r="E68" i="2"/>
  <c r="F68" i="2" s="1"/>
  <c r="I68" i="2" s="1"/>
  <c r="E69" i="2"/>
  <c r="F69" i="2" s="1"/>
  <c r="I69" i="2" s="1"/>
  <c r="K69" i="2" s="1"/>
  <c r="E70" i="2"/>
  <c r="F70" i="2" s="1"/>
  <c r="I70" i="2" s="1"/>
  <c r="K70" i="2" s="1"/>
  <c r="E71" i="2"/>
  <c r="F71" i="2" s="1"/>
  <c r="I71" i="2" s="1"/>
  <c r="E72" i="2"/>
  <c r="F72" i="2" s="1"/>
  <c r="I72" i="2" s="1"/>
  <c r="E73" i="2"/>
  <c r="F73" i="2" s="1"/>
  <c r="I73" i="2" s="1"/>
  <c r="K73" i="2" s="1"/>
  <c r="E74" i="2"/>
  <c r="F74" i="2" s="1"/>
  <c r="I74" i="2" s="1"/>
  <c r="K74" i="2" s="1"/>
  <c r="E75" i="2"/>
  <c r="F75" i="2" s="1"/>
  <c r="I75" i="2" s="1"/>
  <c r="E76" i="2"/>
  <c r="F76" i="2" s="1"/>
  <c r="I76" i="2" s="1"/>
  <c r="E77" i="2"/>
  <c r="F77" i="2" s="1"/>
  <c r="I77" i="2" s="1"/>
  <c r="K77" i="2" s="1"/>
  <c r="E78" i="2"/>
  <c r="F78" i="2" s="1"/>
  <c r="I78" i="2" s="1"/>
  <c r="K78" i="2" s="1"/>
  <c r="E79" i="2"/>
  <c r="F79" i="2" s="1"/>
  <c r="I79" i="2" s="1"/>
  <c r="K79" i="2" s="1"/>
  <c r="E80" i="2"/>
  <c r="F80" i="2" s="1"/>
  <c r="I80" i="2" s="1"/>
  <c r="E81" i="2"/>
  <c r="F81" i="2" s="1"/>
  <c r="I81" i="2" s="1"/>
  <c r="K81" i="2" s="1"/>
  <c r="E82" i="2"/>
  <c r="F82" i="2" s="1"/>
  <c r="I82" i="2" s="1"/>
  <c r="K82" i="2" s="1"/>
  <c r="E83" i="2"/>
  <c r="F83" i="2" s="1"/>
  <c r="I83" i="2" s="1"/>
  <c r="E84" i="2"/>
  <c r="F84" i="2" s="1"/>
  <c r="I84" i="2" s="1"/>
  <c r="E85" i="2"/>
  <c r="F85" i="2" s="1"/>
  <c r="I85" i="2" s="1"/>
  <c r="K85" i="2" s="1"/>
  <c r="E86" i="2"/>
  <c r="F86" i="2" s="1"/>
  <c r="I86" i="2" s="1"/>
  <c r="K86" i="2" s="1"/>
  <c r="E87" i="2"/>
  <c r="F87" i="2" s="1"/>
  <c r="I87" i="2" s="1"/>
  <c r="E88" i="2"/>
  <c r="F88" i="2" s="1"/>
  <c r="I88" i="2" s="1"/>
  <c r="E89" i="2"/>
  <c r="F89" i="2" s="1"/>
  <c r="I89" i="2" s="1"/>
  <c r="K89" i="2" s="1"/>
  <c r="E90" i="2"/>
  <c r="F90" i="2" s="1"/>
  <c r="I90" i="2" s="1"/>
  <c r="K90" i="2" s="1"/>
  <c r="E91" i="2"/>
  <c r="F91" i="2" s="1"/>
  <c r="I91" i="2" s="1"/>
  <c r="E92" i="2"/>
  <c r="F92" i="2" s="1"/>
  <c r="I92" i="2" s="1"/>
  <c r="E93" i="2"/>
  <c r="F93" i="2" s="1"/>
  <c r="I93" i="2" s="1"/>
  <c r="K93" i="2" s="1"/>
  <c r="E94" i="2"/>
  <c r="F94" i="2" s="1"/>
  <c r="I94" i="2" s="1"/>
  <c r="K94" i="2" s="1"/>
  <c r="E95" i="2"/>
  <c r="F95" i="2" s="1"/>
  <c r="I95" i="2" s="1"/>
  <c r="K95" i="2" s="1"/>
  <c r="E96" i="2"/>
  <c r="F96" i="2" s="1"/>
  <c r="I96" i="2" s="1"/>
  <c r="E97" i="2"/>
  <c r="F97" i="2" s="1"/>
  <c r="I97" i="2" s="1"/>
  <c r="K97" i="2" s="1"/>
  <c r="E98" i="2"/>
  <c r="F98" i="2" s="1"/>
  <c r="I98" i="2" s="1"/>
  <c r="K98" i="2" s="1"/>
  <c r="E99" i="2"/>
  <c r="F99" i="2" s="1"/>
  <c r="I99" i="2" s="1"/>
  <c r="E100" i="2"/>
  <c r="F100" i="2" s="1"/>
  <c r="I100" i="2" s="1"/>
  <c r="E101" i="2"/>
  <c r="F101" i="2" s="1"/>
  <c r="I101" i="2" s="1"/>
  <c r="K101" i="2" s="1"/>
  <c r="E102" i="2"/>
  <c r="F102" i="2" s="1"/>
  <c r="I102" i="2" s="1"/>
  <c r="K102" i="2" s="1"/>
  <c r="E103" i="2"/>
  <c r="F103" i="2" s="1"/>
  <c r="I103" i="2" s="1"/>
  <c r="K103" i="2" s="1"/>
  <c r="E104" i="2"/>
  <c r="F104" i="2" s="1"/>
  <c r="I104" i="2" s="1"/>
  <c r="E105" i="2"/>
  <c r="F105" i="2" s="1"/>
  <c r="I105" i="2" s="1"/>
  <c r="K105" i="2" s="1"/>
  <c r="E106" i="2"/>
  <c r="F106" i="2" s="1"/>
  <c r="I106" i="2" s="1"/>
  <c r="K106" i="2" s="1"/>
  <c r="E107" i="2"/>
  <c r="F107" i="2" s="1"/>
  <c r="I107" i="2" s="1"/>
  <c r="E108" i="2"/>
  <c r="F108" i="2" s="1"/>
  <c r="I108" i="2" s="1"/>
  <c r="E109" i="2"/>
  <c r="F109" i="2" s="1"/>
  <c r="I109" i="2" s="1"/>
  <c r="K109" i="2" s="1"/>
  <c r="E110" i="2"/>
  <c r="F110" i="2" s="1"/>
  <c r="I110" i="2" s="1"/>
  <c r="K110" i="2" s="1"/>
  <c r="E111" i="2"/>
  <c r="F111" i="2" s="1"/>
  <c r="I111" i="2" s="1"/>
  <c r="E112" i="2"/>
  <c r="F112" i="2" s="1"/>
  <c r="I112" i="2" s="1"/>
  <c r="E113" i="2"/>
  <c r="F113" i="2" s="1"/>
  <c r="I113" i="2" s="1"/>
  <c r="K113" i="2" s="1"/>
  <c r="E114" i="2"/>
  <c r="F114" i="2" s="1"/>
  <c r="I114" i="2" s="1"/>
  <c r="K114" i="2" s="1"/>
  <c r="E115" i="2"/>
  <c r="F115" i="2" s="1"/>
  <c r="I115" i="2" s="1"/>
  <c r="E116" i="2"/>
  <c r="F116" i="2" s="1"/>
  <c r="I116" i="2" s="1"/>
  <c r="E117" i="2"/>
  <c r="F117" i="2" s="1"/>
  <c r="I117" i="2" s="1"/>
  <c r="K117" i="2" s="1"/>
  <c r="E118" i="2"/>
  <c r="F118" i="2" s="1"/>
  <c r="I118" i="2" s="1"/>
  <c r="K118" i="2" s="1"/>
  <c r="E119" i="2"/>
  <c r="F119" i="2" s="1"/>
  <c r="I119" i="2" s="1"/>
  <c r="K119" i="2" s="1"/>
  <c r="E120" i="2"/>
  <c r="F120" i="2" s="1"/>
  <c r="I120" i="2" s="1"/>
  <c r="E121" i="2"/>
  <c r="F121" i="2" s="1"/>
  <c r="I121" i="2" s="1"/>
  <c r="K121" i="2" s="1"/>
  <c r="E122" i="2"/>
  <c r="F122" i="2" s="1"/>
  <c r="I122" i="2" s="1"/>
  <c r="K122" i="2" s="1"/>
  <c r="E123" i="2"/>
  <c r="F123" i="2" s="1"/>
  <c r="I123" i="2" s="1"/>
  <c r="E124" i="2"/>
  <c r="F124" i="2" s="1"/>
  <c r="I124" i="2" s="1"/>
  <c r="E125" i="2"/>
  <c r="F125" i="2" s="1"/>
  <c r="I125" i="2" s="1"/>
  <c r="K125" i="2" s="1"/>
  <c r="E126" i="2"/>
  <c r="F126" i="2" s="1"/>
  <c r="I126" i="2" s="1"/>
  <c r="K126" i="2" s="1"/>
  <c r="E127" i="2"/>
  <c r="F127" i="2" s="1"/>
  <c r="I127" i="2" s="1"/>
  <c r="E128" i="2"/>
  <c r="F128" i="2" s="1"/>
  <c r="I128" i="2" s="1"/>
  <c r="E129" i="2"/>
  <c r="F129" i="2" s="1"/>
  <c r="I129" i="2" s="1"/>
  <c r="K129" i="2" s="1"/>
  <c r="E130" i="2"/>
  <c r="F130" i="2" s="1"/>
  <c r="I130" i="2" s="1"/>
  <c r="K130" i="2" s="1"/>
  <c r="E131" i="2"/>
  <c r="F131" i="2" s="1"/>
  <c r="I131" i="2" s="1"/>
  <c r="E132" i="2"/>
  <c r="F132" i="2" s="1"/>
  <c r="I132" i="2" s="1"/>
  <c r="K132" i="2" s="1"/>
  <c r="E133" i="2"/>
  <c r="F133" i="2" s="1"/>
  <c r="I133" i="2" s="1"/>
  <c r="K133" i="2" s="1"/>
  <c r="E134" i="2"/>
  <c r="F134" i="2" s="1"/>
  <c r="I134" i="2" s="1"/>
  <c r="K134" i="2" s="1"/>
  <c r="E135" i="2"/>
  <c r="F135" i="2" s="1"/>
  <c r="I135" i="2" s="1"/>
  <c r="E136" i="2"/>
  <c r="F136" i="2" s="1"/>
  <c r="I136" i="2" s="1"/>
  <c r="E137" i="2"/>
  <c r="F137" i="2" s="1"/>
  <c r="I137" i="2" s="1"/>
  <c r="K137" i="2" s="1"/>
  <c r="E138" i="2"/>
  <c r="F138" i="2" s="1"/>
  <c r="I138" i="2" s="1"/>
  <c r="K138" i="2" s="1"/>
  <c r="E139" i="2"/>
  <c r="F139" i="2" s="1"/>
  <c r="I139" i="2" s="1"/>
  <c r="E140" i="2"/>
  <c r="F140" i="2" s="1"/>
  <c r="I140" i="2" s="1"/>
  <c r="E141" i="2"/>
  <c r="F141" i="2" s="1"/>
  <c r="I141" i="2" s="1"/>
  <c r="K141" i="2" s="1"/>
  <c r="E142" i="2"/>
  <c r="F142" i="2" s="1"/>
  <c r="I142" i="2" s="1"/>
  <c r="K142" i="2" s="1"/>
  <c r="E143" i="2"/>
  <c r="F143" i="2" s="1"/>
  <c r="I143" i="2" s="1"/>
  <c r="K143" i="2" s="1"/>
  <c r="E144" i="2"/>
  <c r="F144" i="2" s="1"/>
  <c r="I144" i="2" s="1"/>
  <c r="E145" i="2"/>
  <c r="F145" i="2" s="1"/>
  <c r="I145" i="2" s="1"/>
  <c r="K145" i="2" s="1"/>
  <c r="E146" i="2"/>
  <c r="F146" i="2" s="1"/>
  <c r="I146" i="2" s="1"/>
  <c r="K146" i="2" s="1"/>
  <c r="E147" i="2"/>
  <c r="F147" i="2" s="1"/>
  <c r="I147" i="2" s="1"/>
  <c r="E148" i="2"/>
  <c r="F148" i="2" s="1"/>
  <c r="I148" i="2" s="1"/>
  <c r="E149" i="2"/>
  <c r="F149" i="2" s="1"/>
  <c r="I149" i="2" s="1"/>
  <c r="K149" i="2" s="1"/>
  <c r="E150" i="2"/>
  <c r="F150" i="2" s="1"/>
  <c r="I150" i="2" s="1"/>
  <c r="K150" i="2" s="1"/>
  <c r="E151" i="2"/>
  <c r="F151" i="2" s="1"/>
  <c r="I151" i="2" s="1"/>
  <c r="E152" i="2"/>
  <c r="F152" i="2" s="1"/>
  <c r="I152" i="2" s="1"/>
  <c r="E153" i="2"/>
  <c r="F153" i="2" s="1"/>
  <c r="I153" i="2" s="1"/>
  <c r="K153" i="2" s="1"/>
  <c r="E154" i="2"/>
  <c r="F154" i="2" s="1"/>
  <c r="I154" i="2" s="1"/>
  <c r="K154" i="2" s="1"/>
  <c r="E155" i="2"/>
  <c r="F155" i="2" s="1"/>
  <c r="I155" i="2" s="1"/>
  <c r="E156" i="2"/>
  <c r="F156" i="2" s="1"/>
  <c r="I156" i="2" s="1"/>
  <c r="E157" i="2"/>
  <c r="F157" i="2" s="1"/>
  <c r="I157" i="2" s="1"/>
  <c r="K157" i="2" s="1"/>
  <c r="E158" i="2"/>
  <c r="F158" i="2" s="1"/>
  <c r="I158" i="2" s="1"/>
  <c r="K158" i="2" s="1"/>
  <c r="E159" i="2"/>
  <c r="F159" i="2" s="1"/>
  <c r="I159" i="2" s="1"/>
  <c r="K159" i="2" s="1"/>
  <c r="E160" i="2"/>
  <c r="F160" i="2" s="1"/>
  <c r="I160" i="2" s="1"/>
  <c r="E161" i="2"/>
  <c r="F161" i="2" s="1"/>
  <c r="I161" i="2" s="1"/>
  <c r="K161" i="2" s="1"/>
  <c r="E162" i="2"/>
  <c r="F162" i="2" s="1"/>
  <c r="I162" i="2" s="1"/>
  <c r="K162" i="2" s="1"/>
  <c r="E163" i="2"/>
  <c r="F163" i="2" s="1"/>
  <c r="I163" i="2" s="1"/>
  <c r="E164" i="2"/>
  <c r="F164" i="2" s="1"/>
  <c r="I164" i="2" s="1"/>
  <c r="E165" i="2"/>
  <c r="F165" i="2" s="1"/>
  <c r="I165" i="2" s="1"/>
  <c r="K165" i="2" s="1"/>
  <c r="E166" i="2"/>
  <c r="F166" i="2" s="1"/>
  <c r="I166" i="2" s="1"/>
  <c r="K166" i="2" s="1"/>
  <c r="E167" i="2"/>
  <c r="F167" i="2" s="1"/>
  <c r="I167" i="2" s="1"/>
  <c r="E168" i="2"/>
  <c r="F168" i="2" s="1"/>
  <c r="I168" i="2" s="1"/>
  <c r="E169" i="2"/>
  <c r="F169" i="2" s="1"/>
  <c r="I169" i="2" s="1"/>
  <c r="K169" i="2" s="1"/>
  <c r="E170" i="2"/>
  <c r="F170" i="2" s="1"/>
  <c r="I170" i="2" s="1"/>
  <c r="K170" i="2" s="1"/>
  <c r="E171" i="2"/>
  <c r="F171" i="2" s="1"/>
  <c r="I171" i="2" s="1"/>
  <c r="E172" i="2"/>
  <c r="F172" i="2" s="1"/>
  <c r="I172" i="2" s="1"/>
  <c r="K172" i="2" s="1"/>
  <c r="E173" i="2"/>
  <c r="F173" i="2" s="1"/>
  <c r="I173" i="2" s="1"/>
  <c r="K173" i="2" s="1"/>
  <c r="E174" i="2"/>
  <c r="F174" i="2" s="1"/>
  <c r="I174" i="2" s="1"/>
  <c r="K174" i="2" s="1"/>
  <c r="E175" i="2"/>
  <c r="F175" i="2" s="1"/>
  <c r="I175" i="2" s="1"/>
  <c r="E176" i="2"/>
  <c r="F176" i="2" s="1"/>
  <c r="I176" i="2" s="1"/>
  <c r="E177" i="2"/>
  <c r="F177" i="2" s="1"/>
  <c r="I177" i="2" s="1"/>
  <c r="K177" i="2" s="1"/>
  <c r="E178" i="2"/>
  <c r="F178" i="2" s="1"/>
  <c r="I178" i="2" s="1"/>
  <c r="K178" i="2" s="1"/>
  <c r="E179" i="2"/>
  <c r="F179" i="2" s="1"/>
  <c r="I179" i="2" s="1"/>
  <c r="E180" i="2"/>
  <c r="F180" i="2" s="1"/>
  <c r="I180" i="2" s="1"/>
  <c r="E181" i="2"/>
  <c r="F181" i="2" s="1"/>
  <c r="I181" i="2" s="1"/>
  <c r="K181" i="2" s="1"/>
  <c r="E182" i="2"/>
  <c r="F182" i="2" s="1"/>
  <c r="I182" i="2" s="1"/>
  <c r="K182" i="2" s="1"/>
  <c r="E183" i="2"/>
  <c r="F183" i="2" s="1"/>
  <c r="I183" i="2" s="1"/>
  <c r="E184" i="2"/>
  <c r="F184" i="2" s="1"/>
  <c r="I184" i="2" s="1"/>
  <c r="E185" i="2"/>
  <c r="F185" i="2" s="1"/>
  <c r="I185" i="2" s="1"/>
  <c r="K185" i="2" s="1"/>
  <c r="E186" i="2"/>
  <c r="F186" i="2" s="1"/>
  <c r="I186" i="2" s="1"/>
  <c r="K186" i="2" s="1"/>
  <c r="E187" i="2"/>
  <c r="F187" i="2" s="1"/>
  <c r="I187" i="2" s="1"/>
  <c r="E188" i="2"/>
  <c r="F188" i="2" s="1"/>
  <c r="I188" i="2" s="1"/>
  <c r="K188" i="2" s="1"/>
  <c r="E189" i="2"/>
  <c r="F189" i="2" s="1"/>
  <c r="I189" i="2" s="1"/>
  <c r="K189" i="2" s="1"/>
  <c r="E190" i="2"/>
  <c r="F190" i="2" s="1"/>
  <c r="I190" i="2" s="1"/>
  <c r="K190" i="2" s="1"/>
  <c r="E191" i="2"/>
  <c r="F191" i="2" s="1"/>
  <c r="I191" i="2" s="1"/>
  <c r="E192" i="2"/>
  <c r="F192" i="2" s="1"/>
  <c r="I192" i="2" s="1"/>
  <c r="E193" i="2"/>
  <c r="F193" i="2" s="1"/>
  <c r="I193" i="2" s="1"/>
  <c r="K193" i="2" s="1"/>
  <c r="E194" i="2"/>
  <c r="F194" i="2" s="1"/>
  <c r="I194" i="2" s="1"/>
  <c r="K194" i="2" s="1"/>
  <c r="E195" i="2"/>
  <c r="F195" i="2" s="1"/>
  <c r="I195" i="2" s="1"/>
  <c r="E196" i="2"/>
  <c r="F196" i="2" s="1"/>
  <c r="I196" i="2" s="1"/>
  <c r="E197" i="2"/>
  <c r="F197" i="2" s="1"/>
  <c r="I197" i="2" s="1"/>
  <c r="K197" i="2" s="1"/>
  <c r="E198" i="2"/>
  <c r="F198" i="2" s="1"/>
  <c r="I198" i="2" s="1"/>
  <c r="K198" i="2" s="1"/>
  <c r="E199" i="2"/>
  <c r="F199" i="2" s="1"/>
  <c r="I199" i="2" s="1"/>
  <c r="E200" i="2"/>
  <c r="F200" i="2" s="1"/>
  <c r="I200" i="2" s="1"/>
  <c r="E201" i="2"/>
  <c r="F201" i="2" s="1"/>
  <c r="I201" i="2" s="1"/>
  <c r="K201" i="2" s="1"/>
  <c r="E202" i="2"/>
  <c r="F202" i="2" s="1"/>
  <c r="I202" i="2" s="1"/>
  <c r="K202" i="2" s="1"/>
  <c r="E203" i="2"/>
  <c r="F203" i="2" s="1"/>
  <c r="I203" i="2" s="1"/>
  <c r="E204" i="2"/>
  <c r="F204" i="2" s="1"/>
  <c r="I204" i="2" s="1"/>
  <c r="K204" i="2" s="1"/>
  <c r="E205" i="2"/>
  <c r="F205" i="2" s="1"/>
  <c r="I205" i="2" s="1"/>
  <c r="K205" i="2" s="1"/>
  <c r="E206" i="2"/>
  <c r="F206" i="2" s="1"/>
  <c r="I206" i="2" s="1"/>
  <c r="K206" i="2" s="1"/>
  <c r="E207" i="2"/>
  <c r="F207" i="2" s="1"/>
  <c r="I207" i="2" s="1"/>
  <c r="E208" i="2"/>
  <c r="F208" i="2" s="1"/>
  <c r="I208" i="2" s="1"/>
  <c r="E209" i="2"/>
  <c r="F209" i="2" s="1"/>
  <c r="I209" i="2" s="1"/>
  <c r="K209" i="2" s="1"/>
  <c r="E210" i="2"/>
  <c r="F210" i="2" s="1"/>
  <c r="I210" i="2" s="1"/>
  <c r="K210" i="2" s="1"/>
  <c r="E211" i="2"/>
  <c r="F211" i="2" s="1"/>
  <c r="I211" i="2" s="1"/>
  <c r="E212" i="2"/>
  <c r="F212" i="2" s="1"/>
  <c r="I212" i="2" s="1"/>
  <c r="E213" i="2"/>
  <c r="F213" i="2" s="1"/>
  <c r="I213" i="2" s="1"/>
  <c r="K213" i="2" s="1"/>
  <c r="E214" i="2"/>
  <c r="F214" i="2" s="1"/>
  <c r="I214" i="2" s="1"/>
  <c r="K214" i="2" s="1"/>
  <c r="E215" i="2"/>
  <c r="F215" i="2" s="1"/>
  <c r="I215" i="2" s="1"/>
  <c r="E216" i="2"/>
  <c r="F216" i="2" s="1"/>
  <c r="I216" i="2" s="1"/>
  <c r="E217" i="2"/>
  <c r="F217" i="2" s="1"/>
  <c r="I217" i="2" s="1"/>
  <c r="K217" i="2" s="1"/>
  <c r="E218" i="2"/>
  <c r="F218" i="2" s="1"/>
  <c r="I218" i="2" s="1"/>
  <c r="K218" i="2" s="1"/>
  <c r="E219" i="2"/>
  <c r="F219" i="2" s="1"/>
  <c r="I219" i="2" s="1"/>
  <c r="E220" i="2"/>
  <c r="F220" i="2" s="1"/>
  <c r="I220" i="2" s="1"/>
  <c r="K220" i="2" s="1"/>
  <c r="E221" i="2"/>
  <c r="F221" i="2" s="1"/>
  <c r="I221" i="2" s="1"/>
  <c r="K221" i="2" s="1"/>
  <c r="E222" i="2"/>
  <c r="F222" i="2" s="1"/>
  <c r="I222" i="2" s="1"/>
  <c r="K222" i="2" s="1"/>
  <c r="E223" i="2"/>
  <c r="F223" i="2" s="1"/>
  <c r="I223" i="2" s="1"/>
  <c r="E224" i="2"/>
  <c r="F224" i="2" s="1"/>
  <c r="I224" i="2" s="1"/>
  <c r="E225" i="2"/>
  <c r="F225" i="2" s="1"/>
  <c r="I225" i="2" s="1"/>
  <c r="K225" i="2" s="1"/>
  <c r="E226" i="2"/>
  <c r="F226" i="2" s="1"/>
  <c r="I226" i="2" s="1"/>
  <c r="K226" i="2" s="1"/>
  <c r="E227" i="2"/>
  <c r="F227" i="2" s="1"/>
  <c r="I227" i="2" s="1"/>
  <c r="E228" i="2"/>
  <c r="F228" i="2" s="1"/>
  <c r="I228" i="2" s="1"/>
  <c r="E229" i="2"/>
  <c r="F229" i="2" s="1"/>
  <c r="I229" i="2" s="1"/>
  <c r="K229" i="2" s="1"/>
  <c r="E230" i="2"/>
  <c r="F230" i="2" s="1"/>
  <c r="I230" i="2" s="1"/>
  <c r="K230" i="2" s="1"/>
  <c r="E231" i="2"/>
  <c r="F231" i="2" s="1"/>
  <c r="I231" i="2" s="1"/>
  <c r="E232" i="2"/>
  <c r="F232" i="2" s="1"/>
  <c r="I232" i="2" s="1"/>
  <c r="E233" i="2"/>
  <c r="F233" i="2" s="1"/>
  <c r="I233" i="2" s="1"/>
  <c r="K233" i="2" s="1"/>
  <c r="E234" i="2"/>
  <c r="F234" i="2" s="1"/>
  <c r="I234" i="2" s="1"/>
  <c r="K234" i="2" s="1"/>
  <c r="E235" i="2"/>
  <c r="F235" i="2" s="1"/>
  <c r="I235" i="2" s="1"/>
  <c r="E236" i="2"/>
  <c r="F236" i="2" s="1"/>
  <c r="I236" i="2" s="1"/>
  <c r="K236" i="2" s="1"/>
  <c r="E237" i="2"/>
  <c r="F237" i="2" s="1"/>
  <c r="I237" i="2" s="1"/>
  <c r="K237" i="2" s="1"/>
  <c r="E238" i="2"/>
  <c r="F238" i="2" s="1"/>
  <c r="I238" i="2" s="1"/>
  <c r="K238" i="2" s="1"/>
  <c r="E239" i="2"/>
  <c r="F239" i="2" s="1"/>
  <c r="I239" i="2" s="1"/>
  <c r="E240" i="2"/>
  <c r="F240" i="2" s="1"/>
  <c r="I240" i="2" s="1"/>
  <c r="E241" i="2"/>
  <c r="F241" i="2" s="1"/>
  <c r="I241" i="2" s="1"/>
  <c r="K241" i="2" s="1"/>
  <c r="E242" i="2"/>
  <c r="F242" i="2" s="1"/>
  <c r="I242" i="2" s="1"/>
  <c r="K242" i="2" s="1"/>
  <c r="E243" i="2"/>
  <c r="F243" i="2" s="1"/>
  <c r="I243" i="2" s="1"/>
  <c r="E244" i="2"/>
  <c r="F244" i="2" s="1"/>
  <c r="I244" i="2" s="1"/>
  <c r="E245" i="2"/>
  <c r="F245" i="2" s="1"/>
  <c r="I245" i="2" s="1"/>
  <c r="K245" i="2" s="1"/>
  <c r="E246" i="2"/>
  <c r="F246" i="2" s="1"/>
  <c r="I246" i="2" s="1"/>
  <c r="K246" i="2" s="1"/>
  <c r="E247" i="2"/>
  <c r="F247" i="2" s="1"/>
  <c r="I247" i="2" s="1"/>
  <c r="E248" i="2"/>
  <c r="F248" i="2" s="1"/>
  <c r="I248" i="2" s="1"/>
  <c r="E249" i="2"/>
  <c r="F249" i="2" s="1"/>
  <c r="I249" i="2" s="1"/>
  <c r="K249" i="2" s="1"/>
  <c r="E250" i="2"/>
  <c r="F250" i="2" s="1"/>
  <c r="I250" i="2" s="1"/>
  <c r="K250" i="2" s="1"/>
  <c r="E251" i="2"/>
  <c r="F251" i="2" s="1"/>
  <c r="I251" i="2" s="1"/>
  <c r="E252" i="2"/>
  <c r="F252" i="2" s="1"/>
  <c r="I252" i="2" s="1"/>
  <c r="K252" i="2" s="1"/>
  <c r="E253" i="2"/>
  <c r="F253" i="2" s="1"/>
  <c r="I253" i="2" s="1"/>
  <c r="K253" i="2" s="1"/>
  <c r="E254" i="2"/>
  <c r="F254" i="2" s="1"/>
  <c r="I254" i="2" s="1"/>
  <c r="K254" i="2" s="1"/>
  <c r="E255" i="2"/>
  <c r="F255" i="2" s="1"/>
  <c r="I255" i="2" s="1"/>
  <c r="E256" i="2"/>
  <c r="F256" i="2" s="1"/>
  <c r="I256" i="2" s="1"/>
  <c r="E257" i="2"/>
  <c r="F257" i="2" s="1"/>
  <c r="I257" i="2" s="1"/>
  <c r="K257" i="2" s="1"/>
  <c r="E258" i="2"/>
  <c r="F258" i="2" s="1"/>
  <c r="I258" i="2" s="1"/>
  <c r="K258" i="2" s="1"/>
  <c r="E259" i="2"/>
  <c r="F259" i="2" s="1"/>
  <c r="I259" i="2" s="1"/>
  <c r="E260" i="2"/>
  <c r="F260" i="2" s="1"/>
  <c r="I260" i="2" s="1"/>
  <c r="E261" i="2"/>
  <c r="F261" i="2" s="1"/>
  <c r="I261" i="2" s="1"/>
  <c r="K261" i="2" s="1"/>
  <c r="E262" i="2"/>
  <c r="F262" i="2" s="1"/>
  <c r="I262" i="2" s="1"/>
  <c r="K262" i="2" s="1"/>
  <c r="E263" i="2"/>
  <c r="F263" i="2" s="1"/>
  <c r="I263" i="2" s="1"/>
  <c r="E264" i="2"/>
  <c r="F264" i="2" s="1"/>
  <c r="I264" i="2" s="1"/>
  <c r="E265" i="2"/>
  <c r="F265" i="2" s="1"/>
  <c r="I265" i="2" s="1"/>
  <c r="K265" i="2" s="1"/>
  <c r="E266" i="2"/>
  <c r="F266" i="2" s="1"/>
  <c r="I266" i="2" s="1"/>
  <c r="K266" i="2" s="1"/>
  <c r="E267" i="2"/>
  <c r="F267" i="2" s="1"/>
  <c r="I267" i="2" s="1"/>
  <c r="E268" i="2"/>
  <c r="F268" i="2" s="1"/>
  <c r="I268" i="2" s="1"/>
  <c r="K268" i="2" s="1"/>
  <c r="E269" i="2"/>
  <c r="F269" i="2" s="1"/>
  <c r="I269" i="2" s="1"/>
  <c r="K269" i="2" s="1"/>
  <c r="E270" i="2"/>
  <c r="F270" i="2" s="1"/>
  <c r="I270" i="2" s="1"/>
  <c r="K270" i="2" s="1"/>
  <c r="E271" i="2"/>
  <c r="F271" i="2" s="1"/>
  <c r="I271" i="2" s="1"/>
  <c r="E272" i="2"/>
  <c r="F272" i="2" s="1"/>
  <c r="I272" i="2" s="1"/>
  <c r="E273" i="2"/>
  <c r="F273" i="2" s="1"/>
  <c r="I273" i="2" s="1"/>
  <c r="K273" i="2" s="1"/>
  <c r="E274" i="2"/>
  <c r="F274" i="2" s="1"/>
  <c r="I274" i="2" s="1"/>
  <c r="K274" i="2" s="1"/>
  <c r="E275" i="2"/>
  <c r="F275" i="2" s="1"/>
  <c r="I275" i="2" s="1"/>
  <c r="E276" i="2"/>
  <c r="F276" i="2" s="1"/>
  <c r="I276" i="2" s="1"/>
  <c r="E277" i="2"/>
  <c r="F277" i="2" s="1"/>
  <c r="I277" i="2" s="1"/>
  <c r="K277" i="2" s="1"/>
  <c r="E278" i="2"/>
  <c r="F278" i="2" s="1"/>
  <c r="I278" i="2" s="1"/>
  <c r="K278" i="2" s="1"/>
  <c r="E279" i="2"/>
  <c r="F279" i="2" s="1"/>
  <c r="I279" i="2" s="1"/>
  <c r="E280" i="2"/>
  <c r="F280" i="2" s="1"/>
  <c r="I280" i="2" s="1"/>
  <c r="E281" i="2"/>
  <c r="F281" i="2" s="1"/>
  <c r="I281" i="2" s="1"/>
  <c r="K281" i="2" s="1"/>
  <c r="E282" i="2"/>
  <c r="F282" i="2" s="1"/>
  <c r="I282" i="2" s="1"/>
  <c r="K282" i="2" s="1"/>
  <c r="E283" i="2"/>
  <c r="F283" i="2" s="1"/>
  <c r="I283" i="2" s="1"/>
  <c r="E284" i="2"/>
  <c r="F284" i="2" s="1"/>
  <c r="I284" i="2" s="1"/>
  <c r="K284" i="2" s="1"/>
  <c r="E285" i="2"/>
  <c r="F285" i="2" s="1"/>
  <c r="I285" i="2" s="1"/>
  <c r="K285" i="2" s="1"/>
  <c r="E286" i="2"/>
  <c r="F286" i="2" s="1"/>
  <c r="I286" i="2" s="1"/>
  <c r="K286" i="2" s="1"/>
  <c r="E287" i="2"/>
  <c r="F287" i="2" s="1"/>
  <c r="I287" i="2" s="1"/>
  <c r="E288" i="2"/>
  <c r="F288" i="2" s="1"/>
  <c r="I288" i="2" s="1"/>
  <c r="E289" i="2"/>
  <c r="F289" i="2" s="1"/>
  <c r="I289" i="2" s="1"/>
  <c r="K289" i="2" s="1"/>
  <c r="E290" i="2"/>
  <c r="F290" i="2" s="1"/>
  <c r="I290" i="2" s="1"/>
  <c r="K290" i="2" s="1"/>
  <c r="E291" i="2"/>
  <c r="F291" i="2" s="1"/>
  <c r="I291" i="2" s="1"/>
  <c r="E292" i="2"/>
  <c r="F292" i="2" s="1"/>
  <c r="I292" i="2" s="1"/>
  <c r="E293" i="2"/>
  <c r="F293" i="2" s="1"/>
  <c r="I293" i="2" s="1"/>
  <c r="K293" i="2" s="1"/>
  <c r="E294" i="2"/>
  <c r="F294" i="2" s="1"/>
  <c r="I294" i="2" s="1"/>
  <c r="K294" i="2" s="1"/>
  <c r="E295" i="2"/>
  <c r="F295" i="2" s="1"/>
  <c r="I295" i="2" s="1"/>
  <c r="E296" i="2"/>
  <c r="F296" i="2" s="1"/>
  <c r="I296" i="2" s="1"/>
  <c r="E297" i="2"/>
  <c r="F297" i="2" s="1"/>
  <c r="I297" i="2" s="1"/>
  <c r="K297" i="2" s="1"/>
  <c r="E298" i="2"/>
  <c r="F298" i="2" s="1"/>
  <c r="I298" i="2" s="1"/>
  <c r="K298" i="2" s="1"/>
  <c r="E299" i="2"/>
  <c r="F299" i="2" s="1"/>
  <c r="I299" i="2" s="1"/>
  <c r="E300" i="2"/>
  <c r="F300" i="2" s="1"/>
  <c r="I300" i="2" s="1"/>
  <c r="K300" i="2" s="1"/>
  <c r="E301" i="2"/>
  <c r="F301" i="2" s="1"/>
  <c r="I301" i="2" s="1"/>
  <c r="K301" i="2" s="1"/>
  <c r="E302" i="2"/>
  <c r="F302" i="2" s="1"/>
  <c r="I302" i="2" s="1"/>
  <c r="K302" i="2" s="1"/>
  <c r="E303" i="2"/>
  <c r="F303" i="2" s="1"/>
  <c r="I303" i="2" s="1"/>
  <c r="E304" i="2"/>
  <c r="F304" i="2" s="1"/>
  <c r="I304" i="2" s="1"/>
  <c r="E305" i="2"/>
  <c r="F305" i="2" s="1"/>
  <c r="I305" i="2" s="1"/>
  <c r="K305" i="2" s="1"/>
  <c r="E306" i="2"/>
  <c r="F306" i="2" s="1"/>
  <c r="I306" i="2" s="1"/>
  <c r="K306" i="2" s="1"/>
  <c r="E307" i="2"/>
  <c r="F307" i="2" s="1"/>
  <c r="I307" i="2" s="1"/>
  <c r="E308" i="2"/>
  <c r="F308" i="2" s="1"/>
  <c r="I308" i="2" s="1"/>
  <c r="E309" i="2"/>
  <c r="F309" i="2" s="1"/>
  <c r="I309" i="2" s="1"/>
  <c r="K309" i="2" s="1"/>
  <c r="E310" i="2"/>
  <c r="F310" i="2" s="1"/>
  <c r="I310" i="2" s="1"/>
  <c r="K310" i="2" s="1"/>
  <c r="E311" i="2"/>
  <c r="F311" i="2" s="1"/>
  <c r="I311" i="2" s="1"/>
  <c r="E312" i="2"/>
  <c r="F312" i="2" s="1"/>
  <c r="I312" i="2" s="1"/>
  <c r="E313" i="2"/>
  <c r="F313" i="2" s="1"/>
  <c r="I313" i="2" s="1"/>
  <c r="K313" i="2" s="1"/>
  <c r="E314" i="2"/>
  <c r="F314" i="2" s="1"/>
  <c r="I314" i="2" s="1"/>
  <c r="K314" i="2" s="1"/>
  <c r="E315" i="2"/>
  <c r="F315" i="2" s="1"/>
  <c r="I315" i="2" s="1"/>
  <c r="E316" i="2"/>
  <c r="F316" i="2" s="1"/>
  <c r="I316" i="2" s="1"/>
  <c r="K316" i="2" s="1"/>
  <c r="E317" i="2"/>
  <c r="F317" i="2" s="1"/>
  <c r="I317" i="2" s="1"/>
  <c r="K317" i="2" s="1"/>
  <c r="E318" i="2"/>
  <c r="F318" i="2" s="1"/>
  <c r="I318" i="2" s="1"/>
  <c r="K318" i="2" s="1"/>
  <c r="E319" i="2"/>
  <c r="F319" i="2" s="1"/>
  <c r="I319" i="2" s="1"/>
  <c r="E320" i="2"/>
  <c r="F320" i="2" s="1"/>
  <c r="I320" i="2" s="1"/>
  <c r="E321" i="2"/>
  <c r="F321" i="2" s="1"/>
  <c r="I321" i="2" s="1"/>
  <c r="K321" i="2" s="1"/>
  <c r="E322" i="2"/>
  <c r="F322" i="2" s="1"/>
  <c r="I322" i="2" s="1"/>
  <c r="K322" i="2" s="1"/>
  <c r="E323" i="2"/>
  <c r="F323" i="2" s="1"/>
  <c r="I323" i="2" s="1"/>
  <c r="E324" i="2"/>
  <c r="F324" i="2" s="1"/>
  <c r="I324" i="2" s="1"/>
  <c r="E325" i="2"/>
  <c r="F325" i="2" s="1"/>
  <c r="I325" i="2" s="1"/>
  <c r="K325" i="2" s="1"/>
  <c r="E326" i="2"/>
  <c r="F326" i="2" s="1"/>
  <c r="I326" i="2" s="1"/>
  <c r="K326" i="2" s="1"/>
  <c r="E327" i="2"/>
  <c r="F327" i="2" s="1"/>
  <c r="I327" i="2" s="1"/>
  <c r="E328" i="2"/>
  <c r="F328" i="2" s="1"/>
  <c r="I328" i="2" s="1"/>
  <c r="E329" i="2"/>
  <c r="F329" i="2" s="1"/>
  <c r="I329" i="2" s="1"/>
  <c r="K329" i="2" s="1"/>
  <c r="E330" i="2"/>
  <c r="F330" i="2" s="1"/>
  <c r="I330" i="2" s="1"/>
  <c r="K330" i="2" s="1"/>
  <c r="E331" i="2"/>
  <c r="F331" i="2" s="1"/>
  <c r="I331" i="2" s="1"/>
  <c r="E332" i="2"/>
  <c r="F332" i="2" s="1"/>
  <c r="I332" i="2" s="1"/>
  <c r="K332" i="2" s="1"/>
  <c r="E333" i="2"/>
  <c r="F333" i="2" s="1"/>
  <c r="I333" i="2" s="1"/>
  <c r="K333" i="2" s="1"/>
  <c r="E334" i="2"/>
  <c r="F334" i="2" s="1"/>
  <c r="I334" i="2" s="1"/>
  <c r="K334" i="2" s="1"/>
  <c r="E335" i="2"/>
  <c r="F335" i="2" s="1"/>
  <c r="I335" i="2" s="1"/>
  <c r="E336" i="2"/>
  <c r="F336" i="2" s="1"/>
  <c r="I336" i="2" s="1"/>
  <c r="E337" i="2"/>
  <c r="F337" i="2" s="1"/>
  <c r="I337" i="2" s="1"/>
  <c r="K337" i="2" s="1"/>
  <c r="E338" i="2"/>
  <c r="F338" i="2" s="1"/>
  <c r="I338" i="2" s="1"/>
  <c r="K338" i="2" s="1"/>
  <c r="E339" i="2"/>
  <c r="F339" i="2" s="1"/>
  <c r="I339" i="2" s="1"/>
  <c r="E340" i="2"/>
  <c r="F340" i="2" s="1"/>
  <c r="I340" i="2" s="1"/>
  <c r="E341" i="2"/>
  <c r="F341" i="2" s="1"/>
  <c r="I341" i="2" s="1"/>
  <c r="K341" i="2" s="1"/>
  <c r="E342" i="2"/>
  <c r="F342" i="2" s="1"/>
  <c r="I342" i="2" s="1"/>
  <c r="K342" i="2" s="1"/>
  <c r="E343" i="2"/>
  <c r="F343" i="2" s="1"/>
  <c r="I343" i="2" s="1"/>
  <c r="E344" i="2"/>
  <c r="F344" i="2" s="1"/>
  <c r="I344" i="2" s="1"/>
  <c r="E345" i="2"/>
  <c r="F345" i="2" s="1"/>
  <c r="I345" i="2" s="1"/>
  <c r="K345" i="2" s="1"/>
  <c r="E346" i="2"/>
  <c r="F346" i="2" s="1"/>
  <c r="I346" i="2" s="1"/>
  <c r="K346" i="2" s="1"/>
  <c r="E347" i="2"/>
  <c r="F347" i="2" s="1"/>
  <c r="I347" i="2" s="1"/>
  <c r="E348" i="2"/>
  <c r="F348" i="2" s="1"/>
  <c r="I348" i="2" s="1"/>
  <c r="K348" i="2" s="1"/>
  <c r="E349" i="2"/>
  <c r="F349" i="2" s="1"/>
  <c r="I349" i="2" s="1"/>
  <c r="K349" i="2" s="1"/>
  <c r="E350" i="2"/>
  <c r="F350" i="2" s="1"/>
  <c r="I350" i="2" s="1"/>
  <c r="K350" i="2" s="1"/>
  <c r="E351" i="2"/>
  <c r="F351" i="2" s="1"/>
  <c r="I351" i="2" s="1"/>
  <c r="E352" i="2"/>
  <c r="F352" i="2" s="1"/>
  <c r="I352" i="2" s="1"/>
  <c r="E353" i="2"/>
  <c r="F353" i="2" s="1"/>
  <c r="I353" i="2" s="1"/>
  <c r="K353" i="2" s="1"/>
  <c r="E354" i="2"/>
  <c r="F354" i="2" s="1"/>
  <c r="I354" i="2" s="1"/>
  <c r="K354" i="2" s="1"/>
  <c r="E355" i="2"/>
  <c r="F355" i="2" s="1"/>
  <c r="I355" i="2" s="1"/>
  <c r="E356" i="2"/>
  <c r="F356" i="2" s="1"/>
  <c r="I356" i="2" s="1"/>
  <c r="E357" i="2"/>
  <c r="F357" i="2" s="1"/>
  <c r="I357" i="2" s="1"/>
  <c r="K357" i="2" s="1"/>
  <c r="E358" i="2"/>
  <c r="F358" i="2" s="1"/>
  <c r="I358" i="2" s="1"/>
  <c r="K358" i="2" s="1"/>
  <c r="E359" i="2"/>
  <c r="F359" i="2" s="1"/>
  <c r="I359" i="2" s="1"/>
  <c r="E360" i="2"/>
  <c r="F360" i="2" s="1"/>
  <c r="I360" i="2" s="1"/>
  <c r="E361" i="2"/>
  <c r="F361" i="2" s="1"/>
  <c r="I361" i="2" s="1"/>
  <c r="K361" i="2" s="1"/>
  <c r="E362" i="2"/>
  <c r="F362" i="2" s="1"/>
  <c r="I362" i="2" s="1"/>
  <c r="K362" i="2" s="1"/>
  <c r="E3" i="2"/>
  <c r="F3" i="2" s="1"/>
  <c r="I3" i="2" s="1"/>
  <c r="K3" i="2" s="1"/>
  <c r="E4" i="2"/>
  <c r="F4" i="2" s="1"/>
  <c r="I4" i="2" s="1"/>
  <c r="K4" i="2" s="1"/>
  <c r="E5" i="2"/>
  <c r="F5" i="2" s="1"/>
  <c r="I5" i="2" s="1"/>
  <c r="K5" i="2" s="1"/>
  <c r="E6" i="2"/>
  <c r="F6" i="2" s="1"/>
  <c r="I6" i="2" s="1"/>
  <c r="K6" i="2" s="1"/>
  <c r="E7" i="2"/>
  <c r="F7" i="2" s="1"/>
  <c r="I7" i="2" s="1"/>
  <c r="K7" i="2" s="1"/>
  <c r="E8" i="2"/>
  <c r="F8" i="2" s="1"/>
  <c r="I8" i="2" s="1"/>
  <c r="K8" i="2" s="1"/>
  <c r="E9" i="2"/>
  <c r="F9" i="2" s="1"/>
  <c r="I9" i="2" s="1"/>
  <c r="K9" i="2" s="1"/>
  <c r="E10" i="2"/>
  <c r="F10" i="2" s="1"/>
  <c r="I10" i="2" s="1"/>
  <c r="K10" i="2" s="1"/>
  <c r="E11" i="2"/>
  <c r="F11" i="2" s="1"/>
  <c r="I11" i="2" s="1"/>
  <c r="K11" i="2" s="1"/>
  <c r="E12" i="2"/>
  <c r="F12" i="2" s="1"/>
  <c r="I12" i="2" s="1"/>
  <c r="K12" i="2" s="1"/>
  <c r="E13" i="2"/>
  <c r="F13" i="2" s="1"/>
  <c r="I13" i="2" s="1"/>
  <c r="K13" i="2" s="1"/>
  <c r="E14" i="2"/>
  <c r="F14" i="2" s="1"/>
  <c r="I14" i="2" s="1"/>
  <c r="K14" i="2" s="1"/>
  <c r="E15" i="2"/>
  <c r="F15" i="2" s="1"/>
  <c r="I15" i="2" s="1"/>
  <c r="K15" i="2" s="1"/>
  <c r="E16" i="2"/>
  <c r="F16" i="2" s="1"/>
  <c r="I16" i="2" s="1"/>
  <c r="K16" i="2" s="1"/>
  <c r="E17" i="2"/>
  <c r="F17" i="2" s="1"/>
  <c r="I17" i="2" s="1"/>
  <c r="K17" i="2" s="1"/>
  <c r="E18" i="2"/>
  <c r="F18" i="2" s="1"/>
  <c r="I18" i="2" s="1"/>
  <c r="K18" i="2" s="1"/>
  <c r="E19" i="2"/>
  <c r="F19" i="2" s="1"/>
  <c r="I19" i="2" s="1"/>
  <c r="K19" i="2" s="1"/>
  <c r="E20" i="2"/>
  <c r="F20" i="2" s="1"/>
  <c r="I20" i="2" s="1"/>
  <c r="K20" i="2" s="1"/>
  <c r="E2" i="2"/>
  <c r="F2" i="2" s="1"/>
  <c r="I2" i="2" s="1"/>
  <c r="K3" i="1"/>
  <c r="K4" i="1"/>
  <c r="K5" i="1"/>
  <c r="K6" i="1"/>
  <c r="E6" i="1"/>
  <c r="E4" i="1"/>
  <c r="E5" i="1"/>
  <c r="K2" i="1"/>
  <c r="E49" i="12" l="1"/>
  <c r="H48" i="12"/>
  <c r="G48" i="12"/>
  <c r="U44" i="12"/>
  <c r="R45" i="12"/>
  <c r="T44" i="12"/>
  <c r="K247" i="3"/>
  <c r="H251" i="3" s="1"/>
  <c r="I251" i="3" s="1"/>
  <c r="J251" i="3" s="1"/>
  <c r="K251" i="3" s="1"/>
  <c r="K188" i="5"/>
  <c r="K187" i="5"/>
  <c r="H191" i="5" s="1"/>
  <c r="I191" i="5" s="1"/>
  <c r="J191" i="5" s="1"/>
  <c r="K191" i="5" s="1"/>
  <c r="K116" i="2"/>
  <c r="K360" i="2"/>
  <c r="K352" i="2"/>
  <c r="K344" i="2"/>
  <c r="K336" i="2"/>
  <c r="K328" i="2"/>
  <c r="K320" i="2"/>
  <c r="K312" i="2"/>
  <c r="K304" i="2"/>
  <c r="K296" i="2"/>
  <c r="K288" i="2"/>
  <c r="K280" i="2"/>
  <c r="K272" i="2"/>
  <c r="K264" i="2"/>
  <c r="K256" i="2"/>
  <c r="K248" i="2"/>
  <c r="K240" i="2"/>
  <c r="K232" i="2"/>
  <c r="K224" i="2"/>
  <c r="K216" i="2"/>
  <c r="K208" i="2"/>
  <c r="K200" i="2"/>
  <c r="K192" i="2"/>
  <c r="K184" i="2"/>
  <c r="K176" i="2"/>
  <c r="K168" i="2"/>
  <c r="K160" i="2"/>
  <c r="K156" i="2"/>
  <c r="K152" i="2"/>
  <c r="K144" i="2"/>
  <c r="K140" i="2"/>
  <c r="K136" i="2"/>
  <c r="K128" i="2"/>
  <c r="K124" i="2"/>
  <c r="K120" i="2"/>
  <c r="K112" i="2"/>
  <c r="K108" i="2"/>
  <c r="K104" i="2"/>
  <c r="K96" i="2"/>
  <c r="K92" i="2"/>
  <c r="K88" i="2"/>
  <c r="K80" i="2"/>
  <c r="K76" i="2"/>
  <c r="K72" i="2"/>
  <c r="K68" i="2"/>
  <c r="K64" i="2"/>
  <c r="K60" i="2"/>
  <c r="K56" i="2"/>
  <c r="K52" i="2"/>
  <c r="K48" i="2"/>
  <c r="K44" i="2"/>
  <c r="K40" i="2"/>
  <c r="K36" i="2"/>
  <c r="K356" i="2"/>
  <c r="K340" i="2"/>
  <c r="K324" i="2"/>
  <c r="K308" i="2"/>
  <c r="K292" i="2"/>
  <c r="K276" i="2"/>
  <c r="K260" i="2"/>
  <c r="K244" i="2"/>
  <c r="K228" i="2"/>
  <c r="K212" i="2"/>
  <c r="K196" i="2"/>
  <c r="K180" i="2"/>
  <c r="K164" i="2"/>
  <c r="K127" i="2"/>
  <c r="K100" i="2"/>
  <c r="K359" i="2"/>
  <c r="K355" i="2"/>
  <c r="K351" i="2"/>
  <c r="K347" i="2"/>
  <c r="K343" i="2"/>
  <c r="K339" i="2"/>
  <c r="K335" i="2"/>
  <c r="K331" i="2"/>
  <c r="K327" i="2"/>
  <c r="K323" i="2"/>
  <c r="K319" i="2"/>
  <c r="K315" i="2"/>
  <c r="K311" i="2"/>
  <c r="K307" i="2"/>
  <c r="K303" i="2"/>
  <c r="K299" i="2"/>
  <c r="K295" i="2"/>
  <c r="K291" i="2"/>
  <c r="K287" i="2"/>
  <c r="K283" i="2"/>
  <c r="K279" i="2"/>
  <c r="K275" i="2"/>
  <c r="K271" i="2"/>
  <c r="K267" i="2"/>
  <c r="K263" i="2"/>
  <c r="K259" i="2"/>
  <c r="K255" i="2"/>
  <c r="K251" i="2"/>
  <c r="K247" i="2"/>
  <c r="K243" i="2"/>
  <c r="K239" i="2"/>
  <c r="K235" i="2"/>
  <c r="K231" i="2"/>
  <c r="K227" i="2"/>
  <c r="K223" i="2"/>
  <c r="K219" i="2"/>
  <c r="K215" i="2"/>
  <c r="K211" i="2"/>
  <c r="K207" i="2"/>
  <c r="K203" i="2"/>
  <c r="K199" i="2"/>
  <c r="K195" i="2"/>
  <c r="K191" i="2"/>
  <c r="K187" i="2"/>
  <c r="K183" i="2"/>
  <c r="K179" i="2"/>
  <c r="K175" i="2"/>
  <c r="K171" i="2"/>
  <c r="K167" i="2"/>
  <c r="K163" i="2"/>
  <c r="K155" i="2"/>
  <c r="K147" i="2"/>
  <c r="K139" i="2"/>
  <c r="K131" i="2"/>
  <c r="K123" i="2"/>
  <c r="K115" i="2"/>
  <c r="K107" i="2"/>
  <c r="K99" i="2"/>
  <c r="K91" i="2"/>
  <c r="K83" i="2"/>
  <c r="K75" i="2"/>
  <c r="K67" i="2"/>
  <c r="K63" i="2"/>
  <c r="K59" i="2"/>
  <c r="K55" i="2"/>
  <c r="K51" i="2"/>
  <c r="K47" i="2"/>
  <c r="K43" i="2"/>
  <c r="K39" i="2"/>
  <c r="K35" i="2"/>
  <c r="K151" i="2"/>
  <c r="K135" i="2"/>
  <c r="K111" i="2"/>
  <c r="K87" i="2"/>
  <c r="K71" i="2"/>
  <c r="K148" i="2"/>
  <c r="K84" i="2"/>
  <c r="I367" i="2"/>
  <c r="K33" i="2"/>
  <c r="K368" i="2" s="1"/>
  <c r="K2" i="2"/>
  <c r="E50" i="12" l="1"/>
  <c r="H49" i="12"/>
  <c r="G49" i="12"/>
  <c r="R46" i="12"/>
  <c r="U45" i="12"/>
  <c r="T45" i="12"/>
  <c r="K367" i="2"/>
  <c r="H371" i="2" s="1"/>
  <c r="I371" i="2" s="1"/>
  <c r="J371" i="2" s="1"/>
  <c r="K371" i="2" s="1"/>
  <c r="E51" i="12" l="1"/>
  <c r="H50" i="12"/>
  <c r="G50" i="12"/>
  <c r="U46" i="12"/>
  <c r="T46" i="12"/>
  <c r="T47" i="12" s="1"/>
  <c r="E52" i="12" l="1"/>
  <c r="H52" i="12" s="1"/>
  <c r="H51" i="12"/>
  <c r="G51" i="12"/>
  <c r="G52" i="12" l="1"/>
  <c r="G53" i="12" s="1"/>
</calcChain>
</file>

<file path=xl/sharedStrings.xml><?xml version="1.0" encoding="utf-8"?>
<sst xmlns="http://schemas.openxmlformats.org/spreadsheetml/2006/main" count="419" uniqueCount="270">
  <si>
    <t>mRate</t>
    <phoneticPr fontId="1" type="noConversion"/>
  </si>
  <si>
    <t>nMonths</t>
    <phoneticPr fontId="1" type="noConversion"/>
  </si>
  <si>
    <t>pMnt</t>
    <phoneticPr fontId="1" type="noConversion"/>
  </si>
  <si>
    <t>本金</t>
    <phoneticPr fontId="1" type="noConversion"/>
  </si>
  <si>
    <t>总利息</t>
    <phoneticPr fontId="1" type="noConversion"/>
  </si>
  <si>
    <t>time</t>
    <phoneticPr fontId="1" type="noConversion"/>
  </si>
  <si>
    <t>yRate85</t>
    <phoneticPr fontId="1" type="noConversion"/>
  </si>
  <si>
    <t>yRate</t>
    <phoneticPr fontId="1" type="noConversion"/>
  </si>
  <si>
    <t>贷款额</t>
    <phoneticPr fontId="1" type="noConversion"/>
  </si>
  <si>
    <t>总期数</t>
    <phoneticPr fontId="1" type="noConversion"/>
  </si>
  <si>
    <t>2013.6.5</t>
    <phoneticPr fontId="1" type="noConversion"/>
  </si>
  <si>
    <t>pmt</t>
    <phoneticPr fontId="1" type="noConversion"/>
  </si>
  <si>
    <t>复利FV</t>
    <phoneticPr fontId="1" type="noConversion"/>
  </si>
  <si>
    <t>本金-总还款额</t>
    <phoneticPr fontId="1" type="noConversion"/>
  </si>
  <si>
    <t>结论</t>
    <phoneticPr fontId="1" type="noConversion"/>
  </si>
  <si>
    <t>还款总金额</t>
    <phoneticPr fontId="1" type="noConversion"/>
  </si>
  <si>
    <t>其中支付利息金额</t>
    <phoneticPr fontId="1" type="noConversion"/>
  </si>
  <si>
    <t>如果同利率定投产生利息</t>
    <phoneticPr fontId="1" type="noConversion"/>
  </si>
  <si>
    <t>银行利息总计</t>
    <phoneticPr fontId="1" type="noConversion"/>
  </si>
  <si>
    <t>实际年化率</t>
    <phoneticPr fontId="1" type="noConversion"/>
  </si>
  <si>
    <t>不计还款30年收益率</t>
    <phoneticPr fontId="1" type="noConversion"/>
  </si>
  <si>
    <t>等额本息年化率</t>
    <phoneticPr fontId="1" type="noConversion"/>
  </si>
  <si>
    <t>约11%</t>
    <phoneticPr fontId="1" type="noConversion"/>
  </si>
  <si>
    <t>复利随时间的线性增长呈现指数性增长</t>
    <phoneticPr fontId="1" type="noConversion"/>
  </si>
  <si>
    <t>缩短还款时限，是较优的选择</t>
    <phoneticPr fontId="1" type="noConversion"/>
  </si>
  <si>
    <t>如果理财年化率达不到11%，就提前还贷吧</t>
    <phoneticPr fontId="1" type="noConversion"/>
  </si>
  <si>
    <t>总还款现金</t>
  </si>
  <si>
    <t>总还款现金</t>
    <phoneticPr fontId="1" type="noConversion"/>
  </si>
  <si>
    <t>还款现金+产生利息</t>
    <phoneticPr fontId="1" type="noConversion"/>
  </si>
  <si>
    <t>产生利息</t>
    <phoneticPr fontId="1" type="noConversion"/>
  </si>
  <si>
    <t>30年</t>
  </si>
  <si>
    <t>30年</t>
    <phoneticPr fontId="1" type="noConversion"/>
  </si>
  <si>
    <t>初始借入金额</t>
  </si>
  <si>
    <t>初始借入金额</t>
    <phoneticPr fontId="1" type="noConversion"/>
  </si>
  <si>
    <t>定投产生利息</t>
  </si>
  <si>
    <t>定投产生利息</t>
    <phoneticPr fontId="1" type="noConversion"/>
  </si>
  <si>
    <t>30年收益率</t>
  </si>
  <si>
    <t>30年收益率</t>
    <phoneticPr fontId="1" type="noConversion"/>
  </si>
  <si>
    <t>贷款额</t>
  </si>
  <si>
    <t>还款总金额</t>
  </si>
  <si>
    <t>其中支付利息金额</t>
  </si>
  <si>
    <t>如果同利率定投产生利息</t>
  </si>
  <si>
    <t>银行利息总计</t>
  </si>
  <si>
    <t>实际年化率</t>
  </si>
  <si>
    <t>结论</t>
  </si>
  <si>
    <t>不计还款30年收益率</t>
  </si>
  <si>
    <t>等额本息年化率</t>
  </si>
  <si>
    <t>约11%</t>
  </si>
  <si>
    <t>复利随时间的线性增长呈现指数性增长</t>
  </si>
  <si>
    <t>缩短还款时限，是较优的选择</t>
  </si>
  <si>
    <t>如果理财年化率达不到11%，就提前还贷吧</t>
  </si>
  <si>
    <t>18年</t>
    <phoneticPr fontId="1" type="noConversion"/>
  </si>
  <si>
    <t>贷款期限</t>
    <phoneticPr fontId="1" type="noConversion"/>
  </si>
  <si>
    <t>节省金额</t>
    <phoneticPr fontId="1" type="noConversion"/>
  </si>
  <si>
    <t>还款现金+定投产生利息</t>
    <phoneticPr fontId="1" type="noConversion"/>
  </si>
  <si>
    <t>不计还款30年收益率</t>
    <phoneticPr fontId="1" type="noConversion"/>
  </si>
  <si>
    <t>年化</t>
    <phoneticPr fontId="1" type="noConversion"/>
  </si>
  <si>
    <t>总期数</t>
    <phoneticPr fontId="1" type="noConversion"/>
  </si>
  <si>
    <t>15年</t>
    <phoneticPr fontId="1" type="noConversion"/>
  </si>
  <si>
    <t>15年收益率</t>
    <phoneticPr fontId="1" type="noConversion"/>
  </si>
  <si>
    <t>定投金额</t>
    <phoneticPr fontId="1" type="noConversion"/>
  </si>
  <si>
    <t>月利率</t>
    <phoneticPr fontId="1" type="noConversion"/>
  </si>
  <si>
    <t>投资总年数</t>
    <phoneticPr fontId="1" type="noConversion"/>
  </si>
  <si>
    <t>总月数</t>
    <phoneticPr fontId="1" type="noConversion"/>
  </si>
  <si>
    <t>到期权益</t>
    <phoneticPr fontId="1" type="noConversion"/>
  </si>
  <si>
    <t>本金投入</t>
    <phoneticPr fontId="1" type="noConversion"/>
  </si>
  <si>
    <t>收益率</t>
    <phoneticPr fontId="1" type="noConversion"/>
  </si>
  <si>
    <t>本金收益年化</t>
    <phoneticPr fontId="1" type="noConversion"/>
  </si>
  <si>
    <t>住宿报销5月</t>
    <phoneticPr fontId="1" type="noConversion"/>
  </si>
  <si>
    <t>住宿报销6月</t>
  </si>
  <si>
    <t>住宿报销7月</t>
  </si>
  <si>
    <t>车费2月</t>
    <phoneticPr fontId="1" type="noConversion"/>
  </si>
  <si>
    <t>车费3月</t>
  </si>
  <si>
    <t>车费4月</t>
  </si>
  <si>
    <t>车费5月</t>
  </si>
  <si>
    <t>车费6月</t>
  </si>
  <si>
    <t>车费7月</t>
  </si>
  <si>
    <t>资产</t>
    <phoneticPr fontId="1" type="noConversion"/>
  </si>
  <si>
    <t>金额</t>
    <phoneticPr fontId="1" type="noConversion"/>
  </si>
  <si>
    <t>收益率%</t>
    <phoneticPr fontId="1" type="noConversion"/>
  </si>
  <si>
    <t>现金</t>
    <phoneticPr fontId="1" type="noConversion"/>
  </si>
  <si>
    <t>活期存款</t>
    <phoneticPr fontId="1" type="noConversion"/>
  </si>
  <si>
    <t>银行理财</t>
    <phoneticPr fontId="1" type="noConversion"/>
  </si>
  <si>
    <t>基金</t>
    <phoneticPr fontId="1" type="noConversion"/>
  </si>
  <si>
    <t>汽车</t>
    <phoneticPr fontId="1" type="noConversion"/>
  </si>
  <si>
    <t>流动负债</t>
    <phoneticPr fontId="1" type="noConversion"/>
  </si>
  <si>
    <t>收入项目</t>
    <phoneticPr fontId="1" type="noConversion"/>
  </si>
  <si>
    <t>金额</t>
    <phoneticPr fontId="1" type="noConversion"/>
  </si>
  <si>
    <t>支出项目</t>
    <phoneticPr fontId="1" type="noConversion"/>
  </si>
  <si>
    <t>金额</t>
    <phoneticPr fontId="1" type="noConversion"/>
  </si>
  <si>
    <t>支出合计</t>
    <phoneticPr fontId="1" type="noConversion"/>
  </si>
  <si>
    <t>剩余储蓄</t>
    <phoneticPr fontId="1" type="noConversion"/>
  </si>
  <si>
    <t>利息支出</t>
    <phoneticPr fontId="1" type="noConversion"/>
  </si>
  <si>
    <t>人情</t>
    <phoneticPr fontId="1" type="noConversion"/>
  </si>
  <si>
    <t>医疗支出</t>
    <phoneticPr fontId="1" type="noConversion"/>
  </si>
  <si>
    <t>年份</t>
    <phoneticPr fontId="1" type="noConversion"/>
  </si>
  <si>
    <t>工作收入</t>
    <phoneticPr fontId="1" type="noConversion"/>
  </si>
  <si>
    <t>减-日常消费</t>
    <phoneticPr fontId="1" type="noConversion"/>
  </si>
  <si>
    <t>减-偿还借款</t>
    <phoneticPr fontId="1" type="noConversion"/>
  </si>
  <si>
    <t>工资结余</t>
    <phoneticPr fontId="1" type="noConversion"/>
  </si>
  <si>
    <t>本年初可供投资总资产</t>
    <phoneticPr fontId="1" type="noConversion"/>
  </si>
  <si>
    <t>减-年初大型项目支出</t>
    <phoneticPr fontId="1" type="noConversion"/>
  </si>
  <si>
    <t>本年新增可供投资工资结余-全年结余的1/2</t>
    <phoneticPr fontId="1" type="noConversion"/>
  </si>
  <si>
    <t>投资本金</t>
    <phoneticPr fontId="1" type="noConversion"/>
  </si>
  <si>
    <t>本年投资收益率</t>
    <phoneticPr fontId="1" type="noConversion"/>
  </si>
  <si>
    <t>本年度理财收入</t>
    <phoneticPr fontId="1" type="noConversion"/>
  </si>
  <si>
    <t>本年末可供投资总资产</t>
    <phoneticPr fontId="1" type="noConversion"/>
  </si>
  <si>
    <t>房屋</t>
    <phoneticPr fontId="1" type="noConversion"/>
  </si>
  <si>
    <t>项目</t>
    <phoneticPr fontId="1" type="noConversion"/>
  </si>
  <si>
    <t>长期负债</t>
    <phoneticPr fontId="1" type="noConversion"/>
  </si>
  <si>
    <t>自用负债</t>
    <phoneticPr fontId="1" type="noConversion"/>
  </si>
  <si>
    <t>净资产</t>
    <phoneticPr fontId="1" type="noConversion"/>
  </si>
  <si>
    <t>负债</t>
    <phoneticPr fontId="1" type="noConversion"/>
  </si>
  <si>
    <t>流动资产
（现金及现金等价物）</t>
    <phoneticPr fontId="1" type="noConversion"/>
  </si>
  <si>
    <t>投资资产</t>
    <phoneticPr fontId="1" type="noConversion"/>
  </si>
  <si>
    <t>自用资产</t>
    <phoneticPr fontId="1" type="noConversion"/>
  </si>
  <si>
    <t>比例</t>
    <phoneticPr fontId="1" type="noConversion"/>
  </si>
  <si>
    <t>比例</t>
    <phoneticPr fontId="1" type="noConversion"/>
  </si>
  <si>
    <t>经常性收入</t>
    <phoneticPr fontId="1" type="noConversion"/>
  </si>
  <si>
    <t>非经常性收入</t>
    <phoneticPr fontId="1" type="noConversion"/>
  </si>
  <si>
    <t>净余额</t>
    <phoneticPr fontId="1" type="noConversion"/>
  </si>
  <si>
    <t>经常性支出</t>
    <phoneticPr fontId="1" type="noConversion"/>
  </si>
  <si>
    <t>衣食住行</t>
    <phoneticPr fontId="1" type="noConversion"/>
  </si>
  <si>
    <t>教育支出</t>
    <phoneticPr fontId="1" type="noConversion"/>
  </si>
  <si>
    <t>文化娱乐</t>
    <phoneticPr fontId="1" type="noConversion"/>
  </si>
  <si>
    <t>房贷支出</t>
    <phoneticPr fontId="1" type="noConversion"/>
  </si>
  <si>
    <t>非经常性支出</t>
    <phoneticPr fontId="1" type="noConversion"/>
  </si>
  <si>
    <t>旅游费用</t>
    <phoneticPr fontId="1" type="noConversion"/>
  </si>
  <si>
    <t>梦想基金</t>
    <phoneticPr fontId="1" type="noConversion"/>
  </si>
  <si>
    <t>明细项目</t>
    <phoneticPr fontId="1" type="noConversion"/>
  </si>
  <si>
    <t>明细项目</t>
    <phoneticPr fontId="1" type="noConversion"/>
  </si>
  <si>
    <t>资产=净资产+负债</t>
    <phoneticPr fontId="1" type="noConversion"/>
  </si>
  <si>
    <t>时点日期</t>
    <phoneticPr fontId="1" type="noConversion"/>
  </si>
  <si>
    <t>P2P你我贷</t>
    <phoneticPr fontId="1" type="noConversion"/>
  </si>
  <si>
    <t>股票</t>
    <phoneticPr fontId="1" type="noConversion"/>
  </si>
  <si>
    <t>P2P陆金所</t>
    <phoneticPr fontId="1" type="noConversion"/>
  </si>
  <si>
    <t>P2P招财宝</t>
    <phoneticPr fontId="1" type="noConversion"/>
  </si>
  <si>
    <t>微众银行</t>
    <phoneticPr fontId="1" type="noConversion"/>
  </si>
  <si>
    <t>货币基金</t>
    <phoneticPr fontId="1" type="noConversion"/>
  </si>
  <si>
    <t>P2P</t>
    <phoneticPr fontId="1" type="noConversion"/>
  </si>
  <si>
    <t>信用卡欠款</t>
    <phoneticPr fontId="1" type="noConversion"/>
  </si>
  <si>
    <t>总资产-总负债=净资产</t>
    <phoneticPr fontId="1" type="noConversion"/>
  </si>
  <si>
    <t>比例%</t>
    <phoneticPr fontId="1" type="noConversion"/>
  </si>
  <si>
    <t>总负债</t>
    <phoneticPr fontId="1" type="noConversion"/>
  </si>
  <si>
    <t>总资产</t>
    <phoneticPr fontId="1" type="noConversion"/>
  </si>
  <si>
    <t>比例</t>
    <phoneticPr fontId="1" type="noConversion"/>
  </si>
  <si>
    <t>房贷公积金</t>
    <phoneticPr fontId="1" type="noConversion"/>
  </si>
  <si>
    <t>房贷商贷</t>
    <phoneticPr fontId="1" type="noConversion"/>
  </si>
  <si>
    <t>薪资f</t>
    <phoneticPr fontId="1" type="noConversion"/>
  </si>
  <si>
    <t>住宿</t>
    <phoneticPr fontId="1" type="noConversion"/>
  </si>
  <si>
    <t xml:space="preserve"> </t>
    <phoneticPr fontId="1" type="noConversion"/>
  </si>
  <si>
    <t>支出合计</t>
    <phoneticPr fontId="1" type="noConversion"/>
  </si>
  <si>
    <t>薪资l</t>
    <phoneticPr fontId="1" type="noConversion"/>
  </si>
  <si>
    <t>租金收入</t>
    <phoneticPr fontId="1" type="noConversion"/>
  </si>
  <si>
    <t>财产转入收入</t>
    <phoneticPr fontId="1" type="noConversion"/>
  </si>
  <si>
    <t>其他收入</t>
    <phoneticPr fontId="1" type="noConversion"/>
  </si>
  <si>
    <t>收入合计</t>
    <phoneticPr fontId="1" type="noConversion"/>
  </si>
  <si>
    <t>利息、股息、红利收入
（被动收入）</t>
    <phoneticPr fontId="1" type="noConversion"/>
  </si>
  <si>
    <t>日常开销</t>
    <phoneticPr fontId="1" type="noConversion"/>
  </si>
  <si>
    <t>打车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</si>
  <si>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</si>
  <si>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</si>
  <si>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</si>
  <si>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建设器械</t>
    <phoneticPr fontId="1" type="noConversion"/>
  </si>
  <si>
    <t>车费8月</t>
    <phoneticPr fontId="1" type="noConversion"/>
  </si>
  <si>
    <t>车费9月</t>
    <phoneticPr fontId="1" type="noConversion"/>
  </si>
  <si>
    <t>车费10月</t>
    <phoneticPr fontId="1" type="noConversion"/>
  </si>
  <si>
    <t>车费11月</t>
    <phoneticPr fontId="1" type="noConversion"/>
  </si>
  <si>
    <t>车费12月</t>
    <phoneticPr fontId="1" type="noConversion"/>
  </si>
  <si>
    <t>住宿报销8月</t>
  </si>
  <si>
    <t>住宿报销9月</t>
  </si>
  <si>
    <t>住宿报销10月</t>
  </si>
  <si>
    <t>住宿报销11月</t>
  </si>
  <si>
    <t>住宿报销12月</t>
  </si>
  <si>
    <t>jg5月</t>
  </si>
  <si>
    <t>jg6月</t>
  </si>
  <si>
    <t>jg7月</t>
  </si>
  <si>
    <t>jg8月</t>
  </si>
  <si>
    <t>jg9月</t>
  </si>
  <si>
    <t>jg10月</t>
  </si>
  <si>
    <t>jg11月</t>
  </si>
  <si>
    <t>jg12月</t>
  </si>
  <si>
    <t>罗龙9月</t>
    <phoneticPr fontId="1" type="noConversion"/>
  </si>
  <si>
    <t>罗龙10月</t>
    <phoneticPr fontId="1" type="noConversion"/>
  </si>
  <si>
    <t>罗龙11月</t>
    <phoneticPr fontId="1" type="noConversion"/>
  </si>
  <si>
    <t>罗龙12月</t>
    <phoneticPr fontId="1" type="noConversion"/>
  </si>
  <si>
    <t>健身器材</t>
    <phoneticPr fontId="1" type="noConversion"/>
  </si>
  <si>
    <t>上次没转你的</t>
    <phoneticPr fontId="1" type="noConversion"/>
  </si>
  <si>
    <t>合计</t>
    <phoneticPr fontId="1" type="noConversion"/>
  </si>
  <si>
    <t>线路</t>
    <phoneticPr fontId="1" type="noConversion"/>
  </si>
  <si>
    <t>线路费总计</t>
    <phoneticPr fontId="1" type="noConversion"/>
  </si>
  <si>
    <t>转王宏伋</t>
    <phoneticPr fontId="1" type="noConversion"/>
  </si>
  <si>
    <t xml:space="preserve"> 转王宏伋后剩余</t>
    <phoneticPr fontId="1" type="noConversion"/>
  </si>
  <si>
    <t>每人</t>
    <phoneticPr fontId="1" type="noConversion"/>
  </si>
  <si>
    <t>扣掉你没转我的</t>
    <phoneticPr fontId="1" type="noConversion"/>
  </si>
  <si>
    <t>剩余</t>
    <phoneticPr fontId="1" type="noConversion"/>
  </si>
  <si>
    <t>先转你整数5000</t>
    <phoneticPr fontId="1" type="noConversion"/>
  </si>
  <si>
    <t>还差你</t>
    <phoneticPr fontId="1" type="noConversion"/>
  </si>
  <si>
    <t>期初金额</t>
    <phoneticPr fontId="1" type="noConversion"/>
  </si>
  <si>
    <t>复利到期权益</t>
    <phoneticPr fontId="1" type="noConversion"/>
  </si>
  <si>
    <t>非复利到期收益</t>
    <phoneticPr fontId="1" type="noConversion"/>
  </si>
  <si>
    <t>公示年化</t>
    <phoneticPr fontId="1" type="noConversion"/>
  </si>
  <si>
    <t>年利率</t>
    <phoneticPr fontId="1" type="noConversion"/>
  </si>
  <si>
    <t>增值-收益率</t>
    <phoneticPr fontId="1" type="noConversion"/>
  </si>
  <si>
    <t>产出/投入</t>
    <phoneticPr fontId="1" type="noConversion"/>
  </si>
  <si>
    <t>max</t>
    <phoneticPr fontId="1" type="noConversion"/>
  </si>
  <si>
    <t>min</t>
    <phoneticPr fontId="1" type="noConversion"/>
  </si>
  <si>
    <t>下跌幅度</t>
    <phoneticPr fontId="1" type="noConversion"/>
  </si>
  <si>
    <t>目前下跌幅度</t>
    <phoneticPr fontId="1" type="noConversion"/>
  </si>
  <si>
    <t>预计下跌幅度</t>
    <phoneticPr fontId="1" type="noConversion"/>
  </si>
  <si>
    <t>通胀率</t>
    <phoneticPr fontId="1" type="noConversion"/>
  </si>
  <si>
    <t>面值</t>
    <phoneticPr fontId="1" type="noConversion"/>
  </si>
  <si>
    <t>通胀后</t>
    <phoneticPr fontId="1" type="noConversion"/>
  </si>
  <si>
    <t>贬值比例</t>
    <phoneticPr fontId="1" type="noConversion"/>
  </si>
  <si>
    <t>去除贬值率</t>
    <phoneticPr fontId="1" type="noConversion"/>
  </si>
  <si>
    <t>差</t>
    <phoneticPr fontId="1" type="noConversion"/>
  </si>
  <si>
    <t>gdp</t>
    <phoneticPr fontId="1" type="noConversion"/>
  </si>
  <si>
    <t>占比</t>
    <phoneticPr fontId="1" type="noConversion"/>
  </si>
  <si>
    <t>预计下跌幅数值</t>
    <phoneticPr fontId="1" type="noConversion"/>
  </si>
  <si>
    <t>下跌至</t>
    <phoneticPr fontId="1" type="noConversion"/>
  </si>
  <si>
    <t>去除贬值率</t>
    <phoneticPr fontId="1" type="noConversion"/>
  </si>
  <si>
    <t>含贬值预计下跌幅数值</t>
    <phoneticPr fontId="1" type="noConversion"/>
  </si>
  <si>
    <t>含贬值占比</t>
    <phoneticPr fontId="1" type="noConversion"/>
  </si>
  <si>
    <t>相当于目前</t>
    <phoneticPr fontId="1" type="noConversion"/>
  </si>
  <si>
    <t>最低</t>
    <phoneticPr fontId="1" type="noConversion"/>
  </si>
  <si>
    <t>预计安全区间</t>
    <phoneticPr fontId="1" type="noConversion"/>
  </si>
  <si>
    <t>安全区间上：</t>
    <phoneticPr fontId="1" type="noConversion"/>
  </si>
  <si>
    <t>定投</t>
    <phoneticPr fontId="1" type="noConversion"/>
  </si>
  <si>
    <t>份额</t>
    <phoneticPr fontId="1" type="noConversion"/>
  </si>
  <si>
    <t>合计</t>
    <phoneticPr fontId="1" type="noConversion"/>
  </si>
  <si>
    <t>保本线</t>
    <phoneticPr fontId="1" type="noConversion"/>
  </si>
  <si>
    <t>定投保本线</t>
    <phoneticPr fontId="1" type="noConversion"/>
  </si>
  <si>
    <t>历史目前最低</t>
    <phoneticPr fontId="1" type="noConversion"/>
  </si>
  <si>
    <t>指数</t>
    <phoneticPr fontId="1" type="noConversion"/>
  </si>
  <si>
    <t>低于安全区域比例</t>
    <phoneticPr fontId="1" type="noConversion"/>
  </si>
  <si>
    <t>指数月涨幅</t>
    <phoneticPr fontId="1" type="noConversion"/>
  </si>
  <si>
    <t>年收益</t>
    <phoneticPr fontId="1" type="noConversion"/>
  </si>
  <si>
    <t>结论</t>
    <phoneticPr fontId="1" type="noConversion"/>
  </si>
  <si>
    <t>入场点</t>
    <phoneticPr fontId="1" type="noConversion"/>
  </si>
  <si>
    <t>入场点，保本线附近？</t>
    <phoneticPr fontId="1" type="noConversion"/>
  </si>
  <si>
    <t>去除通胀</t>
    <phoneticPr fontId="1" type="noConversion"/>
  </si>
  <si>
    <t>含通胀</t>
    <phoneticPr fontId="1" type="noConversion"/>
  </si>
  <si>
    <t>平均值</t>
    <phoneticPr fontId="1" type="noConversion"/>
  </si>
  <si>
    <t>每月</t>
    <phoneticPr fontId="1" type="noConversion"/>
  </si>
  <si>
    <t>1个单位</t>
    <phoneticPr fontId="1" type="noConversion"/>
  </si>
  <si>
    <t>分1-4周投</t>
    <phoneticPr fontId="1" type="noConversion"/>
  </si>
  <si>
    <t>平均250</t>
    <phoneticPr fontId="1" type="noConversion"/>
  </si>
  <si>
    <t>情况不明</t>
    <phoneticPr fontId="1" type="noConversion"/>
  </si>
  <si>
    <t>看涨</t>
    <phoneticPr fontId="1" type="noConversion"/>
  </si>
  <si>
    <t>看跌</t>
    <phoneticPr fontId="1" type="noConversion"/>
  </si>
  <si>
    <t>已涨</t>
    <phoneticPr fontId="1" type="noConversion"/>
  </si>
  <si>
    <t>已跌</t>
    <phoneticPr fontId="1" type="noConversion"/>
  </si>
  <si>
    <t>dfdfd</t>
    <phoneticPr fontId="1" type="noConversion"/>
  </si>
  <si>
    <t>dfdf</t>
    <phoneticPr fontId="1" type="noConversion"/>
  </si>
  <si>
    <t>dfdf</t>
    <phoneticPr fontId="1" type="noConversion"/>
  </si>
  <si>
    <t>ddfd</t>
    <phoneticPr fontId="1" type="noConversion"/>
  </si>
  <si>
    <t>dd</t>
    <phoneticPr fontId="1" type="noConversion"/>
  </si>
  <si>
    <t>ddd</t>
    <phoneticPr fontId="1" type="noConversion"/>
  </si>
  <si>
    <t>dd</t>
    <phoneticPr fontId="1" type="noConversion"/>
  </si>
  <si>
    <t>dfdf</t>
    <phoneticPr fontId="1" type="noConversion"/>
  </si>
  <si>
    <t>d</t>
    <phoneticPr fontId="1" type="noConversion"/>
  </si>
  <si>
    <t>dddd</t>
    <phoneticPr fontId="1" type="noConversion"/>
  </si>
  <si>
    <t>dfd</t>
    <phoneticPr fontId="1" type="noConversion"/>
  </si>
  <si>
    <t>罗龙6月</t>
    <phoneticPr fontId="1" type="noConversion"/>
  </si>
  <si>
    <t>罗龙7月</t>
    <phoneticPr fontId="1" type="noConversion"/>
  </si>
  <si>
    <t>罗龙8月</t>
    <phoneticPr fontId="1" type="noConversion"/>
  </si>
  <si>
    <t>住宿报销6月</t>
    <phoneticPr fontId="1" type="noConversion"/>
  </si>
  <si>
    <t>车费6月</t>
    <phoneticPr fontId="1" type="noConversion"/>
  </si>
  <si>
    <t>车费7月</t>
    <phoneticPr fontId="1" type="noConversion"/>
  </si>
  <si>
    <t>住宿报销7,8月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</si>
</sst>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¥&quot;#,##0.00;&quot;¥&quot;\-#,##0.00"/>
    <numFmt numFmtId="8" formatCode="&quot;¥&quot;#,##0.00;[Red]&quot;¥&quot;\-#,##0.00"/>
    <numFmt numFmtId="176" formatCode="#,##0.00_ "/>
    <numFmt numFmtId="177" formatCode="yyyy&quot;年&quot;m&quot;月&quot;;@"/>
    <numFmt numFmtId="178" formatCode="0.0000%"/>
    <numFmt numFmtId="179" formatCode="#,##0.0_ 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4" borderId="0" xfId="0" applyFont="1" applyFill="1">
      <alignment vertical="center"/>
    </xf>
    <xf numFmtId="176" fontId="0" fillId="4" borderId="0" xfId="0" applyNumberFormat="1" applyFill="1">
      <alignment vertical="center"/>
    </xf>
    <xf numFmtId="176" fontId="0" fillId="3" borderId="0" xfId="0" applyNumberFormat="1" applyFill="1">
      <alignment vertical="center"/>
    </xf>
    <xf numFmtId="177" fontId="0" fillId="2" borderId="0" xfId="0" applyNumberFormat="1" applyFill="1">
      <alignment vertical="center"/>
    </xf>
    <xf numFmtId="0" fontId="0" fillId="5" borderId="0" xfId="0" applyFill="1">
      <alignment vertical="center"/>
    </xf>
    <xf numFmtId="177" fontId="0" fillId="5" borderId="0" xfId="0" applyNumberFormat="1" applyFill="1">
      <alignment vertical="center"/>
    </xf>
    <xf numFmtId="176" fontId="0" fillId="5" borderId="0" xfId="0" applyNumberFormat="1" applyFill="1">
      <alignment vertical="center"/>
    </xf>
    <xf numFmtId="0" fontId="0" fillId="6" borderId="0" xfId="0" applyFill="1">
      <alignment vertical="center"/>
    </xf>
    <xf numFmtId="177" fontId="0" fillId="6" borderId="0" xfId="0" applyNumberFormat="1" applyFill="1">
      <alignment vertical="center"/>
    </xf>
    <xf numFmtId="176" fontId="0" fillId="6" borderId="0" xfId="0" applyNumberFormat="1" applyFill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9" borderId="3" xfId="0" applyFill="1" applyBorder="1">
      <alignment vertical="center"/>
    </xf>
    <xf numFmtId="0" fontId="0" fillId="10" borderId="2" xfId="0" applyFill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11" borderId="0" xfId="0" applyFill="1">
      <alignment vertical="center"/>
    </xf>
    <xf numFmtId="10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0" fillId="11" borderId="13" xfId="0" applyFill="1" applyBorder="1">
      <alignment vertical="center"/>
    </xf>
    <xf numFmtId="0" fontId="3" fillId="11" borderId="14" xfId="0" applyFont="1" applyFill="1" applyBorder="1">
      <alignment vertical="center"/>
    </xf>
    <xf numFmtId="176" fontId="0" fillId="0" borderId="1" xfId="0" applyNumberFormat="1" applyBorder="1">
      <alignment vertical="center"/>
    </xf>
    <xf numFmtId="0" fontId="0" fillId="11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13" borderId="0" xfId="0" applyFill="1">
      <alignment vertical="center"/>
    </xf>
    <xf numFmtId="31" fontId="0" fillId="0" borderId="0" xfId="0" applyNumberFormat="1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176" fontId="0" fillId="7" borderId="1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0" fillId="10" borderId="2" xfId="0" applyFill="1" applyBorder="1" applyAlignment="1">
      <alignment vertical="center" wrapText="1"/>
    </xf>
    <xf numFmtId="0" fontId="0" fillId="10" borderId="2" xfId="0" applyFill="1" applyBorder="1" applyAlignment="1">
      <alignment vertical="center"/>
    </xf>
    <xf numFmtId="0" fontId="0" fillId="11" borderId="1" xfId="0" applyFill="1" applyBorder="1" applyAlignment="1">
      <alignment vertical="center" wrapText="1"/>
    </xf>
    <xf numFmtId="0" fontId="0" fillId="11" borderId="1" xfId="0" applyFill="1" applyBorder="1" applyAlignment="1">
      <alignment vertical="center"/>
    </xf>
    <xf numFmtId="31" fontId="0" fillId="11" borderId="11" xfId="0" applyNumberFormat="1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9" borderId="1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419100</xdr:colOff>
          <xdr:row>26</xdr:row>
          <xdr:rowOff>57150</xdr:rowOff>
        </xdr:from>
        <xdr:to>
          <xdr:col>6</xdr:col>
          <xdr:colOff>133350</xdr:colOff>
          <xdr:row>28</xdr:row>
          <xdr:rowOff>57150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按钮 </a:t>
              </a:r>
              <a:r>
                <a:rPr lang="en-US" altLang="zh-CN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152400</xdr:colOff>
          <xdr:row>1</xdr:row>
          <xdr:rowOff>57150</xdr:rowOff>
        </xdr:from>
        <xdr:to>
          <xdr:col>1</xdr:col>
          <xdr:colOff>590550</xdr:colOff>
          <xdr:row>3</xdr:row>
          <xdr:rowOff>57150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按钮 </a:t>
              </a:r>
              <a:r>
                <a:rPr lang="en-US" altLang="zh-CN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selection activeCell="J2" sqref="J2"/>
    </sheetView>
  </sheetViews>
  <sheetFormatPr defaultRowHeight="13.5"/>
  <cols>
    <col min="1" max="1" width="11.625" bestFit="1" customWidth="1"/>
    <col min="2" max="2" width="12.75" bestFit="1" customWidth="1"/>
    <col min="5" max="5" width="13.875" bestFit="1" customWidth="1"/>
    <col min="7" max="7" width="17.875" customWidth="1"/>
    <col min="8" max="8" width="12.75" bestFit="1" customWidth="1"/>
    <col min="9" max="9" width="15" bestFit="1" customWidth="1"/>
    <col min="10" max="11" width="16.125" bestFit="1" customWidth="1"/>
  </cols>
  <sheetData>
    <row r="1" spans="1:11">
      <c r="A1" s="1" t="s">
        <v>9</v>
      </c>
      <c r="B1" t="s">
        <v>8</v>
      </c>
      <c r="C1" t="s">
        <v>5</v>
      </c>
      <c r="D1" t="s">
        <v>7</v>
      </c>
      <c r="E1" t="s">
        <v>6</v>
      </c>
      <c r="F1" t="s">
        <v>0</v>
      </c>
      <c r="G1" t="s">
        <v>1</v>
      </c>
      <c r="H1" t="s">
        <v>2</v>
      </c>
      <c r="I1" t="s">
        <v>11</v>
      </c>
      <c r="J1" t="s">
        <v>3</v>
      </c>
      <c r="K1" t="s">
        <v>4</v>
      </c>
    </row>
    <row r="2" spans="1:11">
      <c r="A2" s="3">
        <v>360</v>
      </c>
      <c r="B2" s="4">
        <v>786000</v>
      </c>
      <c r="C2" s="3" t="s">
        <v>10</v>
      </c>
      <c r="D2" s="5">
        <v>0.12</v>
      </c>
      <c r="E2" s="6">
        <f>D2*1</f>
        <v>0.12</v>
      </c>
      <c r="F2" s="6">
        <v>0.01</v>
      </c>
      <c r="G2" s="5">
        <v>300</v>
      </c>
      <c r="H2" s="8">
        <v>-1000</v>
      </c>
      <c r="I2" s="7">
        <f>FV(F2,G2,H2)</f>
        <v>1878846.6261924454</v>
      </c>
      <c r="J2" s="7">
        <f>G2*H2</f>
        <v>-300000</v>
      </c>
      <c r="K2" s="7">
        <f>I2+J2</f>
        <v>1578846.6261924454</v>
      </c>
    </row>
    <row r="3" spans="1:11">
      <c r="A3" s="3"/>
      <c r="B3" s="3"/>
      <c r="C3" s="3">
        <v>2014</v>
      </c>
      <c r="D3" s="5">
        <v>6.5500000000000003E-2</v>
      </c>
      <c r="E3" s="6">
        <f>D3*0.85</f>
        <v>5.5675000000000002E-2</v>
      </c>
      <c r="F3" s="6">
        <v>0.12</v>
      </c>
      <c r="G3" s="5">
        <v>19</v>
      </c>
      <c r="H3" s="8">
        <v>-12000</v>
      </c>
      <c r="I3" s="7">
        <f>FV(F3,G3,H2)</f>
        <v>63439.680753533838</v>
      </c>
      <c r="J3" s="7">
        <f t="shared" ref="J3:J6" si="0">G3*H3</f>
        <v>-228000</v>
      </c>
      <c r="K3" s="7">
        <f t="shared" ref="K3:K6" si="1">I3+J3</f>
        <v>-164560.31924646616</v>
      </c>
    </row>
    <row r="4" spans="1:11">
      <c r="A4" s="3"/>
      <c r="B4" s="3"/>
      <c r="C4" s="3">
        <v>2015</v>
      </c>
      <c r="D4">
        <v>6.1499999999999999E-2</v>
      </c>
      <c r="E4" s="6">
        <f t="shared" ref="E4:E5" si="2">D4*0.85</f>
        <v>5.2274999999999995E-2</v>
      </c>
      <c r="F4" s="6">
        <v>0.12</v>
      </c>
      <c r="G4" s="5">
        <v>18</v>
      </c>
      <c r="H4" s="8">
        <v>-12000</v>
      </c>
      <c r="I4" s="7">
        <f t="shared" ref="I4:I21" si="3">FV(F4,G4,0,H4)</f>
        <v>92279.589540257773</v>
      </c>
      <c r="J4" s="7">
        <f t="shared" si="0"/>
        <v>-216000</v>
      </c>
      <c r="K4" s="7">
        <f t="shared" si="1"/>
        <v>-123720.41045974223</v>
      </c>
    </row>
    <row r="5" spans="1:11">
      <c r="A5" s="3"/>
      <c r="B5" s="3"/>
      <c r="C5" s="3">
        <v>2016</v>
      </c>
      <c r="D5">
        <v>5.3999999999999999E-2</v>
      </c>
      <c r="E5" s="6">
        <f t="shared" si="2"/>
        <v>4.5899999999999996E-2</v>
      </c>
      <c r="F5" s="6">
        <v>0.12</v>
      </c>
      <c r="G5" s="5">
        <v>17</v>
      </c>
      <c r="H5" s="8">
        <v>-12000</v>
      </c>
      <c r="I5" s="7">
        <f t="shared" si="3"/>
        <v>82392.49066094443</v>
      </c>
      <c r="J5" s="7">
        <f t="shared" si="0"/>
        <v>-204000</v>
      </c>
      <c r="K5" s="7">
        <f t="shared" si="1"/>
        <v>-121607.50933905557</v>
      </c>
    </row>
    <row r="6" spans="1:11">
      <c r="D6">
        <v>0.117646</v>
      </c>
      <c r="E6" s="6">
        <f>0.12</f>
        <v>0.12</v>
      </c>
      <c r="F6" s="6">
        <v>0.12</v>
      </c>
      <c r="G6" s="5">
        <v>16</v>
      </c>
      <c r="H6" s="8">
        <v>-12000</v>
      </c>
      <c r="I6" s="7">
        <f t="shared" si="3"/>
        <v>73564.723804414665</v>
      </c>
      <c r="J6" s="7">
        <f t="shared" si="0"/>
        <v>-192000</v>
      </c>
      <c r="K6" s="7">
        <f t="shared" si="1"/>
        <v>-118435.27619558533</v>
      </c>
    </row>
    <row r="7" spans="1:11">
      <c r="F7" s="6">
        <v>0.12</v>
      </c>
      <c r="G7" s="5">
        <v>15</v>
      </c>
      <c r="H7" s="8">
        <v>-12000</v>
      </c>
      <c r="I7" s="7">
        <f t="shared" si="3"/>
        <v>65682.789111084508</v>
      </c>
    </row>
    <row r="8" spans="1:11">
      <c r="F8" s="6">
        <v>0.12</v>
      </c>
      <c r="G8" s="5">
        <v>14</v>
      </c>
      <c r="H8" s="8">
        <v>-12000</v>
      </c>
      <c r="I8" s="7">
        <f t="shared" si="3"/>
        <v>58645.347420611179</v>
      </c>
    </row>
    <row r="9" spans="1:11">
      <c r="F9" s="6">
        <v>0.12</v>
      </c>
      <c r="G9" s="5">
        <v>13</v>
      </c>
      <c r="H9" s="8">
        <v>-12000</v>
      </c>
      <c r="I9" s="7">
        <f t="shared" si="3"/>
        <v>52361.917339831401</v>
      </c>
    </row>
    <row r="10" spans="1:11">
      <c r="F10" s="6">
        <v>0.12</v>
      </c>
      <c r="G10" s="5">
        <v>12</v>
      </c>
      <c r="H10" s="8">
        <v>-12000</v>
      </c>
      <c r="I10" s="7">
        <f t="shared" si="3"/>
        <v>46751.711910563747</v>
      </c>
    </row>
    <row r="11" spans="1:11">
      <c r="F11" s="6">
        <v>0.12</v>
      </c>
      <c r="G11" s="5">
        <v>11</v>
      </c>
      <c r="H11" s="8">
        <v>-12000</v>
      </c>
      <c r="I11" s="7">
        <f t="shared" si="3"/>
        <v>41742.599920146204</v>
      </c>
    </row>
    <row r="12" spans="1:11">
      <c r="F12" s="6">
        <v>0.12</v>
      </c>
      <c r="G12" s="5">
        <v>10</v>
      </c>
      <c r="H12" s="8">
        <v>-12000</v>
      </c>
      <c r="I12" s="7">
        <f t="shared" si="3"/>
        <v>37270.178500130532</v>
      </c>
    </row>
    <row r="13" spans="1:11">
      <c r="F13" s="6">
        <v>0.12</v>
      </c>
      <c r="G13" s="5">
        <v>9</v>
      </c>
      <c r="H13" s="8">
        <v>-12000</v>
      </c>
      <c r="I13" s="7">
        <f t="shared" si="3"/>
        <v>33276.945089402259</v>
      </c>
    </row>
    <row r="14" spans="1:11">
      <c r="F14" s="6">
        <v>0.12</v>
      </c>
      <c r="G14" s="5">
        <v>8</v>
      </c>
      <c r="H14" s="8">
        <v>-12000</v>
      </c>
      <c r="I14" s="7">
        <f t="shared" si="3"/>
        <v>29711.558115537729</v>
      </c>
    </row>
    <row r="15" spans="1:11">
      <c r="F15" s="6">
        <v>0.12</v>
      </c>
      <c r="G15" s="5">
        <v>7</v>
      </c>
      <c r="H15" s="8">
        <v>-12000</v>
      </c>
      <c r="I15" s="7">
        <f t="shared" si="3"/>
        <v>26528.176888872971</v>
      </c>
    </row>
    <row r="16" spans="1:11">
      <c r="F16" s="6">
        <v>0.12</v>
      </c>
      <c r="G16" s="5">
        <v>6</v>
      </c>
      <c r="H16" s="8">
        <v>-12000</v>
      </c>
      <c r="I16" s="7">
        <f t="shared" si="3"/>
        <v>23685.87222220801</v>
      </c>
    </row>
    <row r="17" spans="5:13">
      <c r="F17" s="6">
        <v>0.12</v>
      </c>
      <c r="G17" s="5">
        <v>5</v>
      </c>
      <c r="H17" s="8">
        <v>-12000</v>
      </c>
      <c r="I17" s="7">
        <f t="shared" si="3"/>
        <v>21148.100198400007</v>
      </c>
    </row>
    <row r="18" spans="5:13">
      <c r="F18" s="6">
        <v>0.12</v>
      </c>
      <c r="G18" s="5">
        <v>4</v>
      </c>
      <c r="H18" s="8">
        <v>-12000</v>
      </c>
      <c r="I18" s="7">
        <f t="shared" si="3"/>
        <v>18882.232320000003</v>
      </c>
    </row>
    <row r="19" spans="5:13">
      <c r="F19" s="6">
        <v>0.12</v>
      </c>
      <c r="G19" s="5">
        <v>3</v>
      </c>
      <c r="H19" s="8">
        <v>-12000</v>
      </c>
      <c r="I19" s="7">
        <f t="shared" si="3"/>
        <v>16859.136000000006</v>
      </c>
    </row>
    <row r="20" spans="5:13">
      <c r="F20" s="6">
        <v>0.12</v>
      </c>
      <c r="G20" s="5">
        <v>2</v>
      </c>
      <c r="H20" s="8">
        <v>-12000</v>
      </c>
      <c r="I20" s="7">
        <f t="shared" si="3"/>
        <v>15052.800000000003</v>
      </c>
    </row>
    <row r="21" spans="5:13">
      <c r="F21" s="6">
        <v>0.12</v>
      </c>
      <c r="G21" s="5">
        <v>1</v>
      </c>
      <c r="H21" s="8">
        <v>-12000</v>
      </c>
      <c r="I21" s="7">
        <f t="shared" si="3"/>
        <v>13440.000000000002</v>
      </c>
    </row>
    <row r="25" spans="5:13">
      <c r="E25" s="1">
        <f>FV(0.01,1,1000,0,1)</f>
        <v>-1010.0000000000009</v>
      </c>
    </row>
    <row r="26" spans="5:13">
      <c r="E26" s="1">
        <f>FV(0.12,25,0,1000,1)</f>
        <v>-17000.064406642712</v>
      </c>
      <c r="G26" s="1">
        <f>FV(0.12,1,1000,,1)</f>
        <v>-1120.0000000000009</v>
      </c>
      <c r="H26" s="1">
        <f>FV(0.12,2,1000,,1)</f>
        <v>-2374.4000000000019</v>
      </c>
      <c r="I26" s="1">
        <f>FV(0.12,3,1000,,1)</f>
        <v>-3779.3280000000045</v>
      </c>
      <c r="J26" s="1">
        <f>FV(0.01,12,1000,,1)</f>
        <v>-12809.328043328947</v>
      </c>
    </row>
    <row r="27" spans="5:13">
      <c r="E27" s="1">
        <f>FV(0.12,25,0,1000,0)</f>
        <v>-17000.064406642712</v>
      </c>
      <c r="G27" s="1">
        <f>FV(0.12,1,1000,,0)</f>
        <v>-1000.0000000000009</v>
      </c>
      <c r="H27" s="1">
        <f>FV(0.12,2,1000,,0)</f>
        <v>-2120.0000000000014</v>
      </c>
      <c r="I27" s="1">
        <f>FV(0.12,3,1000,,0)</f>
        <v>-3374.4000000000037</v>
      </c>
      <c r="J27" s="1">
        <f>FV(0.12,1,12000,,1)</f>
        <v>-13440.000000000013</v>
      </c>
    </row>
    <row r="31" spans="5:13">
      <c r="E31" s="1">
        <f>FV(0.12,25,0,1000,0)</f>
        <v>-17000.064406642712</v>
      </c>
      <c r="H31" s="1">
        <f>FV(0.01,12,0,1000,1)</f>
        <v>-1126.8250301319697</v>
      </c>
      <c r="I31" s="1">
        <f>FV(0.12,1,0,1000,1)</f>
        <v>-1120</v>
      </c>
      <c r="K31">
        <v>9.4889999999999992E-3</v>
      </c>
      <c r="L31">
        <v>12</v>
      </c>
      <c r="M31">
        <f>K31*L31</f>
        <v>0.113868</v>
      </c>
    </row>
    <row r="32" spans="5:13">
      <c r="H32" s="1">
        <f>FV(0.01,11,0,1000,1)</f>
        <v>-1115.6683466653164</v>
      </c>
      <c r="I32" s="1">
        <f>FV(0.12,11/12,0,1000,1)</f>
        <v>-1109.4724456961637</v>
      </c>
      <c r="K32" s="1">
        <f>FV(0.009489,12,0,1000,1)</f>
        <v>-1120.0027568036073</v>
      </c>
    </row>
    <row r="33" spans="8:12">
      <c r="H33" s="1">
        <f>FV(0.01,10,0,1000,1)</f>
        <v>-1104.6221254112047</v>
      </c>
      <c r="I33" s="1">
        <f>FV(0.12,10/12,0,1000,1)</f>
        <v>-1099.0438462134171</v>
      </c>
    </row>
    <row r="34" spans="8:12">
      <c r="H34" s="1">
        <f>FV(0.01,9,0,1000,1)</f>
        <v>-1093.6852726843611</v>
      </c>
      <c r="I34" s="1">
        <f>FV(0.12,9/12,0,1000,1)</f>
        <v>-1088.7132714158199</v>
      </c>
    </row>
    <row r="35" spans="8:12">
      <c r="H35" s="1">
        <f>FV(0.01,8,0,1000,1)</f>
        <v>-1082.8567056280801</v>
      </c>
      <c r="I35" s="1">
        <f>FV(0.12,8/12,0,1000,1)</f>
        <v>-1078.4797999103403</v>
      </c>
      <c r="K35" s="1">
        <f>FV(0.01,12,0,1000,1)</f>
        <v>-1126.8250301319697</v>
      </c>
    </row>
    <row r="36" spans="8:12">
      <c r="H36" s="1">
        <f>FV(0.01,7,0,1000,1)</f>
        <v>-1072.1353521070098</v>
      </c>
      <c r="I36" s="1">
        <f>FV(0.12,7/12,0,1000,1)</f>
        <v>-1068.3425189646737</v>
      </c>
      <c r="K36">
        <v>0.12683</v>
      </c>
      <c r="L36">
        <v>12</v>
      </c>
    </row>
    <row r="37" spans="8:12">
      <c r="H37" s="1">
        <f>FV(0.01,6,0,1000,1)</f>
        <v>-1061.5201506010001</v>
      </c>
      <c r="I37" s="1">
        <f>FV(0.12,6/12,0,1000,1)</f>
        <v>-1058.3005244258363</v>
      </c>
    </row>
    <row r="38" spans="8:12">
      <c r="H38" s="1">
        <f>FV(0.01,5,0,1000,1)</f>
        <v>-1051.0100500999999</v>
      </c>
      <c r="I38" s="1">
        <f>FV(0.12,5/12,0,1000,1)</f>
        <v>-1048.3529206395226</v>
      </c>
    </row>
    <row r="39" spans="8:12">
      <c r="H39" s="1">
        <f>FV(0.01,4,0,1000,1)</f>
        <v>-1040.60401</v>
      </c>
      <c r="I39" s="1">
        <f>FV(0.12,4/12,0,1000,1)</f>
        <v>-1038.4988203702208</v>
      </c>
    </row>
    <row r="40" spans="8:12">
      <c r="H40" s="1">
        <f>FV(0.01,3,0,1000,1)</f>
        <v>-1030.3009999999999</v>
      </c>
      <c r="I40" s="1">
        <f>FV(0.12,3/12,0,1000,1)</f>
        <v>-1028.7373447220803</v>
      </c>
    </row>
    <row r="41" spans="8:12">
      <c r="H41" s="1">
        <f>FV(0.01,2,0,1000,1)</f>
        <v>-1020.1</v>
      </c>
      <c r="I41" s="1">
        <f>FV(0.12,2/12,0,1000,1)</f>
        <v>-1019.0676230605213</v>
      </c>
    </row>
    <row r="42" spans="8:12">
      <c r="H42" s="1">
        <f>FV(0.01,1,0,1000,1)</f>
        <v>-1010</v>
      </c>
      <c r="I42" s="1">
        <f>FV(0.12,1/12,0,1000,1)</f>
        <v>-1009.488792934583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4"/>
  <sheetViews>
    <sheetView topLeftCell="A6" workbookViewId="0">
      <selection activeCell="I13" sqref="I13"/>
    </sheetView>
  </sheetViews>
  <sheetFormatPr defaultRowHeight="13.5"/>
  <sheetData>
    <row r="1" spans="1:6">
      <c r="A1" t="s">
        <v>95</v>
      </c>
      <c r="B1">
        <v>2015</v>
      </c>
      <c r="C1">
        <v>2016</v>
      </c>
      <c r="D1">
        <v>2017</v>
      </c>
      <c r="E1">
        <v>2018</v>
      </c>
      <c r="F1">
        <v>2019</v>
      </c>
    </row>
    <row r="2" spans="1:6">
      <c r="A2" t="s">
        <v>96</v>
      </c>
    </row>
    <row r="3" spans="1:6">
      <c r="A3" t="s">
        <v>97</v>
      </c>
    </row>
    <row r="4" spans="1:6">
      <c r="A4" t="s">
        <v>98</v>
      </c>
    </row>
    <row r="5" spans="1:6">
      <c r="A5" t="s">
        <v>99</v>
      </c>
    </row>
    <row r="8" spans="1:6">
      <c r="A8" t="s">
        <v>100</v>
      </c>
    </row>
    <row r="9" spans="1:6">
      <c r="A9" t="s">
        <v>101</v>
      </c>
    </row>
    <row r="10" spans="1:6">
      <c r="A10" t="s">
        <v>102</v>
      </c>
    </row>
    <row r="11" spans="1:6">
      <c r="A11" t="s">
        <v>103</v>
      </c>
    </row>
    <row r="12" spans="1:6">
      <c r="A12" t="s">
        <v>104</v>
      </c>
    </row>
    <row r="13" spans="1:6">
      <c r="A13" t="s">
        <v>105</v>
      </c>
    </row>
    <row r="14" spans="1:6">
      <c r="A14" t="s">
        <v>106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P80"/>
  <sheetViews>
    <sheetView tabSelected="1" topLeftCell="A57" workbookViewId="0">
      <selection activeCell="K83" sqref="K83"/>
    </sheetView>
  </sheetViews>
  <sheetFormatPr defaultRowHeight="13.5"/>
  <cols>
    <col min="1" max="1" width="13.375" customWidth="1"/>
    <col min="6" max="6" width="13.125" bestFit="1" customWidth="1"/>
    <col min="7" max="7" width="13.125" customWidth="1"/>
    <col min="8" max="8" width="12" customWidth="1"/>
  </cols>
  <sheetData>
    <row r="2" spans="1:16">
      <c r="L2" t="s">
        <v>71</v>
      </c>
      <c r="O2" s="5">
        <v>400</v>
      </c>
      <c r="P2" t="s">
        <v>162</v>
      </c>
    </row>
    <row r="3" spans="1:16">
      <c r="L3" t="s">
        <v>72</v>
      </c>
      <c r="O3" s="5">
        <v>400</v>
      </c>
      <c r="P3" t="s">
        <v>162</v>
      </c>
    </row>
    <row r="4" spans="1:16">
      <c r="L4" t="s">
        <v>73</v>
      </c>
      <c r="O4" s="5">
        <v>400</v>
      </c>
      <c r="P4" t="s">
        <v>162</v>
      </c>
    </row>
    <row r="5" spans="1:16">
      <c r="A5" t="s">
        <v>174</v>
      </c>
      <c r="D5" s="5">
        <v>2250</v>
      </c>
      <c r="E5" t="s">
        <v>160</v>
      </c>
      <c r="F5" t="s">
        <v>68</v>
      </c>
      <c r="H5">
        <v>-500</v>
      </c>
      <c r="I5">
        <v>-800</v>
      </c>
      <c r="J5" s="5">
        <f>H5+I5</f>
        <v>-1300</v>
      </c>
      <c r="K5" t="s">
        <v>162</v>
      </c>
      <c r="L5" t="s">
        <v>74</v>
      </c>
      <c r="O5" s="5">
        <v>400</v>
      </c>
      <c r="P5" t="s">
        <v>162</v>
      </c>
    </row>
    <row r="6" spans="1:16">
      <c r="A6" t="s">
        <v>175</v>
      </c>
      <c r="D6" s="5">
        <v>2250</v>
      </c>
      <c r="E6" t="s">
        <v>160</v>
      </c>
      <c r="F6" t="s">
        <v>69</v>
      </c>
      <c r="H6">
        <v>-500</v>
      </c>
      <c r="I6">
        <v>-850</v>
      </c>
      <c r="J6" s="5">
        <f t="shared" ref="J6:J12" si="0">H6+I6</f>
        <v>-1350</v>
      </c>
      <c r="K6" t="s">
        <v>162</v>
      </c>
      <c r="L6" t="s">
        <v>75</v>
      </c>
      <c r="O6" s="5">
        <v>400</v>
      </c>
      <c r="P6" t="s">
        <v>162</v>
      </c>
    </row>
    <row r="7" spans="1:16">
      <c r="A7" t="s">
        <v>176</v>
      </c>
      <c r="D7" s="5">
        <v>2250</v>
      </c>
      <c r="E7" t="s">
        <v>160</v>
      </c>
      <c r="F7" t="s">
        <v>70</v>
      </c>
      <c r="H7">
        <v>-500</v>
      </c>
      <c r="I7">
        <v>-1000</v>
      </c>
      <c r="J7" s="5">
        <f t="shared" si="0"/>
        <v>-1500</v>
      </c>
      <c r="K7" t="s">
        <v>162</v>
      </c>
      <c r="L7" t="s">
        <v>76</v>
      </c>
      <c r="O7" s="5">
        <v>400</v>
      </c>
      <c r="P7" t="s">
        <v>162</v>
      </c>
    </row>
    <row r="8" spans="1:16">
      <c r="A8" t="s">
        <v>177</v>
      </c>
      <c r="D8" s="5">
        <v>2250</v>
      </c>
      <c r="E8" t="s">
        <v>160</v>
      </c>
      <c r="F8" t="s">
        <v>169</v>
      </c>
      <c r="G8">
        <v>4200</v>
      </c>
      <c r="H8">
        <v>-500</v>
      </c>
      <c r="I8">
        <v>-1250</v>
      </c>
      <c r="J8" s="40">
        <f>H8+I8</f>
        <v>-1750</v>
      </c>
      <c r="K8" t="s">
        <v>161</v>
      </c>
      <c r="L8" t="s">
        <v>164</v>
      </c>
      <c r="O8" s="40">
        <v>400</v>
      </c>
      <c r="P8" t="s">
        <v>161</v>
      </c>
    </row>
    <row r="9" spans="1:16">
      <c r="A9" t="s">
        <v>178</v>
      </c>
      <c r="D9" s="40">
        <v>2250</v>
      </c>
      <c r="E9" t="s">
        <v>161</v>
      </c>
      <c r="F9" t="s">
        <v>170</v>
      </c>
      <c r="G9">
        <v>3400</v>
      </c>
      <c r="H9">
        <v>-500</v>
      </c>
      <c r="I9">
        <v>-950</v>
      </c>
      <c r="J9" s="40">
        <f t="shared" si="0"/>
        <v>-1450</v>
      </c>
      <c r="K9" t="s">
        <v>161</v>
      </c>
      <c r="L9" t="s">
        <v>165</v>
      </c>
      <c r="O9" s="40">
        <v>400</v>
      </c>
      <c r="P9" t="s">
        <v>161</v>
      </c>
    </row>
    <row r="10" spans="1:16">
      <c r="A10" t="s">
        <v>179</v>
      </c>
      <c r="D10" s="40">
        <v>2250</v>
      </c>
      <c r="E10" t="s">
        <v>161</v>
      </c>
      <c r="F10" t="s">
        <v>171</v>
      </c>
      <c r="G10">
        <v>3400</v>
      </c>
      <c r="H10">
        <v>-500</v>
      </c>
      <c r="I10">
        <v>-950</v>
      </c>
      <c r="J10" s="40">
        <f t="shared" si="0"/>
        <v>-1450</v>
      </c>
      <c r="K10" t="s">
        <v>161</v>
      </c>
      <c r="L10" t="s">
        <v>166</v>
      </c>
      <c r="O10" s="40">
        <v>400</v>
      </c>
      <c r="P10" t="s">
        <v>161</v>
      </c>
    </row>
    <row r="11" spans="1:16">
      <c r="A11" t="s">
        <v>180</v>
      </c>
      <c r="D11" s="40">
        <v>2250</v>
      </c>
      <c r="E11" t="s">
        <v>161</v>
      </c>
      <c r="F11" t="s">
        <v>172</v>
      </c>
      <c r="G11">
        <v>4200</v>
      </c>
      <c r="H11">
        <v>-500</v>
      </c>
      <c r="I11">
        <v>-1200</v>
      </c>
      <c r="J11" s="40">
        <f t="shared" si="0"/>
        <v>-1700</v>
      </c>
      <c r="K11" t="s">
        <v>161</v>
      </c>
      <c r="L11" t="s">
        <v>167</v>
      </c>
      <c r="O11" s="40">
        <v>400</v>
      </c>
      <c r="P11" t="s">
        <v>161</v>
      </c>
    </row>
    <row r="12" spans="1:16">
      <c r="A12" t="s">
        <v>181</v>
      </c>
      <c r="D12" s="40">
        <v>2250</v>
      </c>
      <c r="E12" t="s">
        <v>161</v>
      </c>
      <c r="F12" t="s">
        <v>173</v>
      </c>
      <c r="G12">
        <v>4400</v>
      </c>
      <c r="H12">
        <v>-500</v>
      </c>
      <c r="I12">
        <v>-1300</v>
      </c>
      <c r="J12" s="40">
        <f t="shared" si="0"/>
        <v>-1800</v>
      </c>
      <c r="K12" t="s">
        <v>161</v>
      </c>
      <c r="L12" t="s">
        <v>168</v>
      </c>
      <c r="O12" s="40">
        <v>400</v>
      </c>
      <c r="P12" t="s">
        <v>161</v>
      </c>
    </row>
    <row r="14" spans="1:16">
      <c r="A14" t="s">
        <v>163</v>
      </c>
      <c r="D14" s="40">
        <v>350</v>
      </c>
      <c r="E14" t="s">
        <v>161</v>
      </c>
    </row>
    <row r="17" spans="4:15">
      <c r="D17">
        <v>9350</v>
      </c>
      <c r="J17">
        <v>-8150</v>
      </c>
      <c r="O17">
        <v>2000</v>
      </c>
    </row>
    <row r="19" spans="4:15">
      <c r="D19">
        <v>3200</v>
      </c>
    </row>
    <row r="20" spans="4:15">
      <c r="H20" t="s">
        <v>187</v>
      </c>
      <c r="K20">
        <v>-350</v>
      </c>
    </row>
    <row r="21" spans="4:15">
      <c r="H21" t="s">
        <v>186</v>
      </c>
      <c r="K21">
        <v>700</v>
      </c>
    </row>
    <row r="22" spans="4:15">
      <c r="H22" t="s">
        <v>182</v>
      </c>
      <c r="K22" s="40">
        <v>2250</v>
      </c>
    </row>
    <row r="23" spans="4:15">
      <c r="H23" t="s">
        <v>183</v>
      </c>
      <c r="K23" s="40">
        <v>2250</v>
      </c>
    </row>
    <row r="24" spans="4:15">
      <c r="H24" t="s">
        <v>184</v>
      </c>
      <c r="K24" s="40">
        <v>2250</v>
      </c>
    </row>
    <row r="25" spans="4:15">
      <c r="H25" t="s">
        <v>185</v>
      </c>
      <c r="K25" s="40">
        <v>2250</v>
      </c>
    </row>
    <row r="26" spans="4:15">
      <c r="H26" t="s">
        <v>169</v>
      </c>
      <c r="K26">
        <v>-1750</v>
      </c>
    </row>
    <row r="27" spans="4:15">
      <c r="H27" t="s">
        <v>170</v>
      </c>
      <c r="K27">
        <v>-1450</v>
      </c>
    </row>
    <row r="28" spans="4:15">
      <c r="H28" t="s">
        <v>171</v>
      </c>
      <c r="K28">
        <v>-1450</v>
      </c>
    </row>
    <row r="29" spans="4:15">
      <c r="H29" t="s">
        <v>172</v>
      </c>
      <c r="K29">
        <v>-1700</v>
      </c>
    </row>
    <row r="30" spans="4:15">
      <c r="H30" t="s">
        <v>173</v>
      </c>
      <c r="K30">
        <v>-1800</v>
      </c>
    </row>
    <row r="31" spans="4:15">
      <c r="H31" t="s">
        <v>164</v>
      </c>
      <c r="K31" s="40">
        <v>400</v>
      </c>
    </row>
    <row r="32" spans="4:15">
      <c r="H32" t="s">
        <v>165</v>
      </c>
      <c r="K32" s="40">
        <v>400</v>
      </c>
    </row>
    <row r="33" spans="8:11">
      <c r="H33" t="s">
        <v>166</v>
      </c>
      <c r="K33" s="40">
        <v>400</v>
      </c>
    </row>
    <row r="34" spans="8:11">
      <c r="H34" t="s">
        <v>167</v>
      </c>
      <c r="K34" s="40">
        <v>400</v>
      </c>
    </row>
    <row r="35" spans="8:11">
      <c r="H35" t="s">
        <v>168</v>
      </c>
      <c r="K35" s="40">
        <v>400</v>
      </c>
    </row>
    <row r="37" spans="8:11">
      <c r="H37" t="s">
        <v>188</v>
      </c>
      <c r="K37" s="40">
        <v>3200</v>
      </c>
    </row>
    <row r="39" spans="8:11">
      <c r="H39" t="s">
        <v>189</v>
      </c>
      <c r="K39" s="40"/>
    </row>
    <row r="41" spans="8:11">
      <c r="H41" t="s">
        <v>190</v>
      </c>
      <c r="I41">
        <v>20965.490000000002</v>
      </c>
    </row>
    <row r="42" spans="8:11">
      <c r="H42" t="s">
        <v>191</v>
      </c>
      <c r="I42">
        <v>-3000</v>
      </c>
    </row>
    <row r="43" spans="8:11">
      <c r="H43" t="s">
        <v>192</v>
      </c>
      <c r="I43">
        <f>I41+I42</f>
        <v>17965.490000000002</v>
      </c>
    </row>
    <row r="44" spans="8:11">
      <c r="H44" t="s">
        <v>193</v>
      </c>
      <c r="I44">
        <f>I43/2</f>
        <v>8982.7450000000008</v>
      </c>
    </row>
    <row r="45" spans="8:11">
      <c r="H45" t="s">
        <v>194</v>
      </c>
      <c r="I45">
        <v>-3200</v>
      </c>
    </row>
    <row r="46" spans="8:11">
      <c r="H46" t="s">
        <v>195</v>
      </c>
      <c r="I46">
        <f>I44+I45</f>
        <v>5782.7450000000008</v>
      </c>
    </row>
    <row r="47" spans="8:11">
      <c r="H47" t="s">
        <v>196</v>
      </c>
      <c r="I47">
        <v>-5000</v>
      </c>
    </row>
    <row r="48" spans="8:11">
      <c r="H48" t="s">
        <v>197</v>
      </c>
      <c r="I48">
        <f>I46+I47</f>
        <v>782.7450000000008</v>
      </c>
    </row>
    <row r="73" spans="8:13">
      <c r="H73" t="s">
        <v>267</v>
      </c>
      <c r="K73" s="40">
        <v>400</v>
      </c>
    </row>
    <row r="74" spans="8:13">
      <c r="H74" t="s">
        <v>268</v>
      </c>
      <c r="K74" s="40">
        <v>400</v>
      </c>
      <c r="M74" s="40"/>
    </row>
    <row r="75" spans="8:13">
      <c r="H75" t="s">
        <v>164</v>
      </c>
      <c r="K75" s="40">
        <v>400</v>
      </c>
    </row>
    <row r="76" spans="8:13">
      <c r="H76" t="s">
        <v>263</v>
      </c>
      <c r="K76" s="40">
        <v>450</v>
      </c>
    </row>
    <row r="77" spans="8:13">
      <c r="H77" t="s">
        <v>264</v>
      </c>
      <c r="K77" s="40">
        <v>450</v>
      </c>
    </row>
    <row r="78" spans="8:13">
      <c r="H78" t="s">
        <v>265</v>
      </c>
      <c r="K78" s="40">
        <v>450</v>
      </c>
    </row>
    <row r="79" spans="8:13">
      <c r="H79" t="s">
        <v>266</v>
      </c>
      <c r="K79">
        <v>-1700</v>
      </c>
    </row>
    <row r="80" spans="8:13">
      <c r="H80" t="s">
        <v>269</v>
      </c>
      <c r="K80" s="40">
        <v>-2640</v>
      </c>
      <c r="L80">
        <v>-500</v>
      </c>
      <c r="M80">
        <v>-1900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V87"/>
  <sheetViews>
    <sheetView topLeftCell="A4" workbookViewId="0">
      <selection activeCell="K84" sqref="K84"/>
    </sheetView>
  </sheetViews>
  <sheetFormatPr defaultRowHeight="13.5"/>
  <cols>
    <col min="1" max="2" width="9.5" bestFit="1" customWidth="1"/>
    <col min="4" max="4" width="9.5" bestFit="1" customWidth="1"/>
    <col min="5" max="5" width="13" bestFit="1" customWidth="1"/>
    <col min="6" max="6" width="9.5" bestFit="1" customWidth="1"/>
    <col min="7" max="7" width="13" bestFit="1" customWidth="1"/>
    <col min="8" max="8" width="11" bestFit="1" customWidth="1"/>
    <col min="12" max="12" width="15.125" bestFit="1" customWidth="1"/>
    <col min="13" max="13" width="15.75" customWidth="1"/>
    <col min="14" max="15" width="14.625" bestFit="1" customWidth="1"/>
    <col min="17" max="17" width="10.5" customWidth="1"/>
  </cols>
  <sheetData>
    <row r="1" spans="1:19">
      <c r="B1">
        <v>20061016</v>
      </c>
      <c r="C1" t="s">
        <v>207</v>
      </c>
      <c r="D1">
        <v>20150612</v>
      </c>
      <c r="E1" t="s">
        <v>208</v>
      </c>
      <c r="F1">
        <v>20170612</v>
      </c>
      <c r="G1" t="s">
        <v>209</v>
      </c>
      <c r="H1" t="s">
        <v>220</v>
      </c>
      <c r="K1" t="s">
        <v>217</v>
      </c>
      <c r="L1" t="s">
        <v>218</v>
      </c>
      <c r="M1" t="s">
        <v>222</v>
      </c>
      <c r="N1" t="s">
        <v>221</v>
      </c>
    </row>
    <row r="2" spans="1:19">
      <c r="A2" t="s">
        <v>205</v>
      </c>
      <c r="B2">
        <v>6124</v>
      </c>
      <c r="C2">
        <f>(B2-B4)/B2</f>
        <v>0.71897452645329851</v>
      </c>
      <c r="D2">
        <v>5178</v>
      </c>
      <c r="E2">
        <f>(D2-D4)/D2</f>
        <v>0.49053688682889146</v>
      </c>
      <c r="F2">
        <v>5178</v>
      </c>
      <c r="G2">
        <f>(F2-F4)/F2</f>
        <v>0.71031286210892242</v>
      </c>
      <c r="H2">
        <f>F2/E24</f>
        <v>3877.5504311304617</v>
      </c>
      <c r="I2">
        <f>(H2-H4)/H2</f>
        <v>0.49053688682889146</v>
      </c>
      <c r="K2">
        <f>D2/B2</f>
        <v>0.84552580013063361</v>
      </c>
      <c r="L2">
        <f>D2*K2*C2</f>
        <v>3147.7658078568716</v>
      </c>
      <c r="M2">
        <f>H2/B2</f>
        <v>0.63317283330020602</v>
      </c>
      <c r="N2">
        <f>H2*M2*C2</f>
        <v>1765.1972055598944</v>
      </c>
    </row>
    <row r="3" spans="1:19">
      <c r="B3">
        <v>20081106</v>
      </c>
      <c r="L3" t="s">
        <v>219</v>
      </c>
      <c r="N3" t="s">
        <v>219</v>
      </c>
      <c r="O3" t="s">
        <v>223</v>
      </c>
    </row>
    <row r="4" spans="1:19">
      <c r="A4" t="s">
        <v>206</v>
      </c>
      <c r="B4">
        <v>1721</v>
      </c>
      <c r="D4">
        <v>2638</v>
      </c>
      <c r="F4">
        <v>1500</v>
      </c>
      <c r="H4">
        <f>2638/E24</f>
        <v>1975.4689141216991</v>
      </c>
      <c r="L4">
        <f>D2-L2</f>
        <v>2030.2341921431284</v>
      </c>
      <c r="N4">
        <f>H2-N2</f>
        <v>2112.3532255705672</v>
      </c>
      <c r="O4">
        <f>N4*E24</f>
        <v>2820.7924555131058</v>
      </c>
    </row>
    <row r="5" spans="1:19">
      <c r="A5" t="s">
        <v>215</v>
      </c>
      <c r="B5">
        <f>B2-B4</f>
        <v>4403</v>
      </c>
      <c r="D5">
        <f>D2-D4</f>
        <v>2540</v>
      </c>
      <c r="F5">
        <f>F2-F4</f>
        <v>3678</v>
      </c>
      <c r="H5">
        <f>H2-H4</f>
        <v>1902.0815170087626</v>
      </c>
    </row>
    <row r="9" spans="1:19">
      <c r="K9" t="s">
        <v>224</v>
      </c>
      <c r="L9" t="s">
        <v>231</v>
      </c>
      <c r="M9" t="s">
        <v>232</v>
      </c>
      <c r="N9" t="s">
        <v>225</v>
      </c>
      <c r="O9" s="41">
        <v>42612</v>
      </c>
    </row>
    <row r="10" spans="1:19">
      <c r="K10">
        <v>1500</v>
      </c>
      <c r="L10">
        <v>2200</v>
      </c>
      <c r="M10">
        <v>2638</v>
      </c>
      <c r="N10">
        <v>2820</v>
      </c>
      <c r="O10">
        <v>3072</v>
      </c>
    </row>
    <row r="11" spans="1:19">
      <c r="M11" t="s">
        <v>234</v>
      </c>
      <c r="O11" t="s">
        <v>226</v>
      </c>
    </row>
    <row r="12" spans="1:19">
      <c r="E12">
        <v>1000</v>
      </c>
      <c r="M12">
        <f>(N10-M10)/N10</f>
        <v>6.4539007092198578E-2</v>
      </c>
      <c r="O12">
        <f>O10/N10-1</f>
        <v>8.9361702127659592E-2</v>
      </c>
    </row>
    <row r="13" spans="1:19">
      <c r="B13" t="s">
        <v>210</v>
      </c>
      <c r="C13" t="s">
        <v>211</v>
      </c>
      <c r="D13" t="s">
        <v>212</v>
      </c>
      <c r="E13" t="s">
        <v>213</v>
      </c>
      <c r="H13" t="s">
        <v>216</v>
      </c>
      <c r="M13">
        <f>O10/M10</f>
        <v>1.1645185746777862</v>
      </c>
    </row>
    <row r="14" spans="1:19">
      <c r="A14">
        <v>2006</v>
      </c>
      <c r="B14">
        <v>1.4999999999999999E-2</v>
      </c>
      <c r="C14">
        <v>1000</v>
      </c>
      <c r="D14">
        <f>C14*(1+B14)</f>
        <v>1014.9999999999999</v>
      </c>
      <c r="E14">
        <f>(D14-1000)/1000+1</f>
        <v>1.0149999999999999</v>
      </c>
    </row>
    <row r="15" spans="1:19">
      <c r="A15">
        <v>2007</v>
      </c>
      <c r="B15">
        <v>4.8000000000000001E-2</v>
      </c>
      <c r="C15">
        <f>D14</f>
        <v>1014.9999999999999</v>
      </c>
      <c r="D15">
        <f t="shared" ref="D15:D24" si="0">C15*(1+B15)</f>
        <v>1063.72</v>
      </c>
      <c r="E15">
        <f t="shared" ref="E15:E24" si="1">(D15-1000)/1000+1</f>
        <v>1.06372</v>
      </c>
      <c r="S15" s="41"/>
    </row>
    <row r="16" spans="1:19">
      <c r="A16">
        <v>2008</v>
      </c>
      <c r="B16">
        <v>5.8999999999999997E-2</v>
      </c>
      <c r="C16">
        <f>D15</f>
        <v>1063.72</v>
      </c>
      <c r="D16">
        <f t="shared" si="0"/>
        <v>1126.47948</v>
      </c>
      <c r="E16">
        <f t="shared" si="1"/>
        <v>1.12647948</v>
      </c>
    </row>
    <row r="17" spans="1:21">
      <c r="A17">
        <v>2009</v>
      </c>
      <c r="B17">
        <v>-7.0000000000000001E-3</v>
      </c>
      <c r="C17">
        <f t="shared" ref="C17:C24" si="2">D16</f>
        <v>1126.47948</v>
      </c>
      <c r="D17">
        <f t="shared" si="0"/>
        <v>1118.5941236399999</v>
      </c>
      <c r="E17">
        <f t="shared" si="1"/>
        <v>1.1185941236399999</v>
      </c>
    </row>
    <row r="18" spans="1:21">
      <c r="A18">
        <v>2010</v>
      </c>
      <c r="B18">
        <v>0.03</v>
      </c>
      <c r="C18">
        <f t="shared" si="2"/>
        <v>1118.5941236399999</v>
      </c>
      <c r="D18">
        <f t="shared" si="0"/>
        <v>1152.1519473491999</v>
      </c>
      <c r="E18">
        <f t="shared" si="1"/>
        <v>1.1521519473491999</v>
      </c>
      <c r="Q18" t="s">
        <v>235</v>
      </c>
      <c r="S18" t="s">
        <v>214</v>
      </c>
    </row>
    <row r="19" spans="1:21">
      <c r="A19">
        <v>2011</v>
      </c>
      <c r="B19">
        <v>5.3999999999999999E-2</v>
      </c>
      <c r="C19">
        <f t="shared" si="2"/>
        <v>1152.1519473491999</v>
      </c>
      <c r="D19">
        <f t="shared" si="0"/>
        <v>1214.3681525060567</v>
      </c>
      <c r="E19">
        <f t="shared" si="1"/>
        <v>1.2143681525060568</v>
      </c>
      <c r="Q19">
        <f>(B2-B4)/B4/25</f>
        <v>0.10233585124927368</v>
      </c>
      <c r="R19">
        <f>(D2-B4)/B4/80</f>
        <v>2.5108948285880301E-2</v>
      </c>
      <c r="S19">
        <f>(H2-B4)/B4/80</f>
        <v>1.5663498192406027E-2</v>
      </c>
    </row>
    <row r="20" spans="1:21">
      <c r="A20">
        <v>2012</v>
      </c>
      <c r="B20">
        <v>2.5999999999999999E-2</v>
      </c>
      <c r="C20">
        <f t="shared" si="2"/>
        <v>1214.3681525060567</v>
      </c>
      <c r="D20">
        <f t="shared" si="0"/>
        <v>1245.9417244712142</v>
      </c>
      <c r="E20">
        <f t="shared" si="1"/>
        <v>1.2459417244712143</v>
      </c>
      <c r="K20" t="s">
        <v>233</v>
      </c>
      <c r="L20" t="s">
        <v>227</v>
      </c>
      <c r="M20" t="s">
        <v>228</v>
      </c>
    </row>
    <row r="21" spans="1:21">
      <c r="A21">
        <v>2013</v>
      </c>
      <c r="B21">
        <v>2.5999999999999999E-2</v>
      </c>
      <c r="C21">
        <f t="shared" si="2"/>
        <v>1245.9417244712142</v>
      </c>
      <c r="D21">
        <f t="shared" si="0"/>
        <v>1278.3362093074659</v>
      </c>
      <c r="E21">
        <f t="shared" si="1"/>
        <v>1.2783362093074659</v>
      </c>
      <c r="J21">
        <v>1</v>
      </c>
      <c r="K21">
        <v>3100</v>
      </c>
      <c r="L21">
        <v>1000</v>
      </c>
      <c r="M21">
        <f>L21/K21</f>
        <v>0.32258064516129031</v>
      </c>
      <c r="N21">
        <f>K21*7.7569</f>
        <v>24046.39</v>
      </c>
    </row>
    <row r="22" spans="1:21">
      <c r="A22">
        <v>2014</v>
      </c>
      <c r="B22">
        <v>0.02</v>
      </c>
      <c r="C22">
        <f t="shared" si="2"/>
        <v>1278.3362093074659</v>
      </c>
      <c r="D22">
        <f t="shared" si="0"/>
        <v>1303.9029334936151</v>
      </c>
      <c r="E22">
        <f t="shared" si="1"/>
        <v>1.3039029334936152</v>
      </c>
      <c r="J22">
        <v>2</v>
      </c>
      <c r="K22">
        <v>3000</v>
      </c>
      <c r="L22">
        <v>1000</v>
      </c>
      <c r="M22">
        <f t="shared" ref="M22:M37" si="3">L22/K22</f>
        <v>0.33333333333333331</v>
      </c>
      <c r="N22">
        <f t="shared" ref="N22:N37" si="4">K22*7.7569</f>
        <v>23270.7</v>
      </c>
    </row>
    <row r="23" spans="1:21">
      <c r="A23">
        <v>2015</v>
      </c>
      <c r="B23">
        <v>1.4E-2</v>
      </c>
      <c r="C23">
        <f t="shared" si="2"/>
        <v>1303.9029334936151</v>
      </c>
      <c r="D23">
        <f t="shared" si="0"/>
        <v>1322.1575745625257</v>
      </c>
      <c r="E23">
        <f t="shared" si="1"/>
        <v>1.3221575745625258</v>
      </c>
      <c r="J23">
        <v>3</v>
      </c>
      <c r="K23">
        <v>2900</v>
      </c>
      <c r="L23">
        <v>1000</v>
      </c>
      <c r="M23">
        <f t="shared" si="3"/>
        <v>0.34482758620689657</v>
      </c>
      <c r="N23">
        <f t="shared" si="4"/>
        <v>22495.01</v>
      </c>
    </row>
    <row r="24" spans="1:21">
      <c r="A24">
        <v>2016</v>
      </c>
      <c r="B24">
        <v>0.01</v>
      </c>
      <c r="C24">
        <f t="shared" si="2"/>
        <v>1322.1575745625257</v>
      </c>
      <c r="D24">
        <f t="shared" si="0"/>
        <v>1335.3791503081509</v>
      </c>
      <c r="E24">
        <f t="shared" si="1"/>
        <v>1.3353791503081509</v>
      </c>
      <c r="J24">
        <v>4</v>
      </c>
      <c r="K24">
        <v>2800</v>
      </c>
      <c r="L24">
        <v>1000</v>
      </c>
      <c r="M24">
        <f t="shared" si="3"/>
        <v>0.35714285714285715</v>
      </c>
      <c r="N24">
        <f t="shared" si="4"/>
        <v>21719.32</v>
      </c>
    </row>
    <row r="25" spans="1:21">
      <c r="J25">
        <v>5</v>
      </c>
      <c r="K25">
        <v>2700</v>
      </c>
      <c r="L25">
        <v>1000</v>
      </c>
      <c r="M25">
        <f t="shared" si="3"/>
        <v>0.37037037037037035</v>
      </c>
      <c r="N25">
        <f t="shared" si="4"/>
        <v>20943.63</v>
      </c>
    </row>
    <row r="26" spans="1:21">
      <c r="J26">
        <v>6</v>
      </c>
      <c r="K26">
        <v>2600</v>
      </c>
      <c r="L26">
        <v>1000</v>
      </c>
      <c r="M26">
        <f t="shared" si="3"/>
        <v>0.38461538461538464</v>
      </c>
      <c r="N26">
        <f t="shared" si="4"/>
        <v>20167.939999999999</v>
      </c>
    </row>
    <row r="27" spans="1:21">
      <c r="J27">
        <v>7</v>
      </c>
      <c r="K27">
        <v>2500</v>
      </c>
      <c r="L27">
        <v>1000</v>
      </c>
      <c r="M27">
        <f t="shared" si="3"/>
        <v>0.4</v>
      </c>
      <c r="N27">
        <f t="shared" si="4"/>
        <v>19392.25</v>
      </c>
    </row>
    <row r="28" spans="1:21">
      <c r="J28">
        <v>8</v>
      </c>
      <c r="K28">
        <v>2400</v>
      </c>
      <c r="L28">
        <v>1000</v>
      </c>
      <c r="M28">
        <f t="shared" si="3"/>
        <v>0.41666666666666669</v>
      </c>
      <c r="N28">
        <f t="shared" si="4"/>
        <v>18616.560000000001</v>
      </c>
    </row>
    <row r="29" spans="1:21">
      <c r="J29">
        <v>9</v>
      </c>
      <c r="K29">
        <v>2300</v>
      </c>
      <c r="L29">
        <v>1000</v>
      </c>
      <c r="M29">
        <f t="shared" si="3"/>
        <v>0.43478260869565216</v>
      </c>
      <c r="N29">
        <f t="shared" si="4"/>
        <v>17840.87</v>
      </c>
      <c r="R29" t="s">
        <v>233</v>
      </c>
      <c r="S29" t="s">
        <v>227</v>
      </c>
      <c r="T29" t="s">
        <v>228</v>
      </c>
    </row>
    <row r="30" spans="1:21">
      <c r="J30">
        <v>10</v>
      </c>
      <c r="K30">
        <v>2200</v>
      </c>
      <c r="L30">
        <v>1000</v>
      </c>
      <c r="M30">
        <f t="shared" si="3"/>
        <v>0.45454545454545453</v>
      </c>
      <c r="N30">
        <f t="shared" si="4"/>
        <v>17065.18</v>
      </c>
      <c r="O30" t="s">
        <v>230</v>
      </c>
      <c r="Q30">
        <v>1</v>
      </c>
      <c r="R30">
        <v>100</v>
      </c>
      <c r="S30">
        <v>1000</v>
      </c>
      <c r="T30">
        <f>S30/R30</f>
        <v>10</v>
      </c>
      <c r="U30">
        <f>R30*118.4</f>
        <v>11840</v>
      </c>
    </row>
    <row r="31" spans="1:21">
      <c r="J31">
        <v>11</v>
      </c>
      <c r="K31">
        <v>2100</v>
      </c>
      <c r="L31">
        <v>1000</v>
      </c>
      <c r="M31">
        <f t="shared" si="3"/>
        <v>0.47619047619047616</v>
      </c>
      <c r="N31">
        <f t="shared" si="4"/>
        <v>16289.49</v>
      </c>
      <c r="Q31">
        <v>2</v>
      </c>
      <c r="R31">
        <f>R30*1.05</f>
        <v>105</v>
      </c>
      <c r="S31">
        <v>1000</v>
      </c>
      <c r="T31">
        <f t="shared" ref="T31:T46" si="5">S31/R31</f>
        <v>9.5238095238095237</v>
      </c>
      <c r="U31">
        <f t="shared" ref="U31:U46" si="6">R31*125.4</f>
        <v>13167</v>
      </c>
    </row>
    <row r="32" spans="1:21">
      <c r="J32">
        <v>12</v>
      </c>
      <c r="K32">
        <v>2000</v>
      </c>
      <c r="L32">
        <v>1000</v>
      </c>
      <c r="M32">
        <f t="shared" si="3"/>
        <v>0.5</v>
      </c>
      <c r="N32">
        <f t="shared" si="4"/>
        <v>15513.8</v>
      </c>
      <c r="O32" t="s">
        <v>236</v>
      </c>
      <c r="Q32">
        <v>3</v>
      </c>
      <c r="R32">
        <f t="shared" ref="R32:R46" si="7">R31*1.05</f>
        <v>110.25</v>
      </c>
      <c r="S32">
        <v>1000</v>
      </c>
      <c r="T32">
        <f t="shared" si="5"/>
        <v>9.0702947845804989</v>
      </c>
      <c r="U32">
        <f t="shared" si="6"/>
        <v>13825.35</v>
      </c>
    </row>
    <row r="33" spans="4:22">
      <c r="J33">
        <v>13</v>
      </c>
      <c r="K33">
        <v>1900</v>
      </c>
      <c r="L33">
        <v>1000</v>
      </c>
      <c r="M33">
        <f t="shared" si="3"/>
        <v>0.52631578947368418</v>
      </c>
      <c r="N33">
        <f t="shared" si="4"/>
        <v>14738.11</v>
      </c>
      <c r="O33">
        <f>(N33-12000)/12000</f>
        <v>0.22817583333333338</v>
      </c>
      <c r="Q33">
        <v>4</v>
      </c>
      <c r="R33">
        <f t="shared" si="7"/>
        <v>115.7625</v>
      </c>
      <c r="S33">
        <v>1000</v>
      </c>
      <c r="T33">
        <f t="shared" si="5"/>
        <v>8.6383759853147613</v>
      </c>
      <c r="U33">
        <f t="shared" si="6"/>
        <v>14516.6175</v>
      </c>
    </row>
    <row r="34" spans="4:22">
      <c r="J34">
        <v>14</v>
      </c>
      <c r="K34">
        <v>1800</v>
      </c>
      <c r="L34">
        <v>1000</v>
      </c>
      <c r="M34">
        <f t="shared" si="3"/>
        <v>0.55555555555555558</v>
      </c>
      <c r="N34">
        <f t="shared" si="4"/>
        <v>13962.42</v>
      </c>
      <c r="Q34">
        <v>5</v>
      </c>
      <c r="R34">
        <f t="shared" si="7"/>
        <v>121.55062500000001</v>
      </c>
      <c r="S34">
        <v>1000</v>
      </c>
      <c r="T34">
        <f t="shared" si="5"/>
        <v>8.2270247479188185</v>
      </c>
      <c r="U34">
        <f t="shared" si="6"/>
        <v>15242.448375000002</v>
      </c>
    </row>
    <row r="35" spans="4:22">
      <c r="E35" t="s">
        <v>233</v>
      </c>
      <c r="F35" t="s">
        <v>227</v>
      </c>
      <c r="G35" t="s">
        <v>228</v>
      </c>
      <c r="J35">
        <v>15</v>
      </c>
      <c r="K35">
        <v>1700</v>
      </c>
      <c r="L35">
        <v>1000</v>
      </c>
      <c r="M35">
        <f t="shared" si="3"/>
        <v>0.58823529411764708</v>
      </c>
      <c r="N35">
        <f t="shared" si="4"/>
        <v>13186.73</v>
      </c>
      <c r="Q35">
        <v>6</v>
      </c>
      <c r="R35">
        <f t="shared" si="7"/>
        <v>127.62815625000002</v>
      </c>
      <c r="S35">
        <v>1000</v>
      </c>
      <c r="T35">
        <f t="shared" si="5"/>
        <v>7.8352616646845892</v>
      </c>
      <c r="U35">
        <f t="shared" si="6"/>
        <v>16004.570793750003</v>
      </c>
    </row>
    <row r="36" spans="4:22">
      <c r="D36">
        <v>1</v>
      </c>
      <c r="E36">
        <v>100</v>
      </c>
      <c r="F36">
        <v>1000</v>
      </c>
      <c r="G36">
        <f>F36/E36</f>
        <v>10</v>
      </c>
      <c r="H36">
        <f>E36*151</f>
        <v>15100</v>
      </c>
      <c r="J36">
        <v>16</v>
      </c>
      <c r="K36">
        <v>1600</v>
      </c>
      <c r="L36">
        <v>1000</v>
      </c>
      <c r="M36">
        <f t="shared" si="3"/>
        <v>0.625</v>
      </c>
      <c r="N36">
        <f t="shared" si="4"/>
        <v>12411.039999999999</v>
      </c>
      <c r="Q36">
        <v>7</v>
      </c>
      <c r="R36">
        <f t="shared" si="7"/>
        <v>134.00956406250003</v>
      </c>
      <c r="S36">
        <v>1000</v>
      </c>
      <c r="T36">
        <f t="shared" si="5"/>
        <v>7.4621539663662748</v>
      </c>
      <c r="U36">
        <f t="shared" si="6"/>
        <v>16804.799333437506</v>
      </c>
    </row>
    <row r="37" spans="4:22">
      <c r="D37">
        <v>2</v>
      </c>
      <c r="E37">
        <f>E36*1.015</f>
        <v>101.49999999999999</v>
      </c>
      <c r="F37">
        <v>1000</v>
      </c>
      <c r="G37">
        <f t="shared" ref="G37:G52" si="8">F37/E37</f>
        <v>9.8522167487684751</v>
      </c>
      <c r="H37">
        <f t="shared" ref="H37:H52" si="9">E37*151</f>
        <v>15326.499999999998</v>
      </c>
      <c r="J37">
        <v>17</v>
      </c>
      <c r="K37">
        <v>1500</v>
      </c>
      <c r="L37">
        <v>1000</v>
      </c>
      <c r="M37">
        <f t="shared" si="3"/>
        <v>0.66666666666666663</v>
      </c>
      <c r="N37">
        <f t="shared" si="4"/>
        <v>11635.35</v>
      </c>
      <c r="Q37">
        <v>8</v>
      </c>
      <c r="R37">
        <f t="shared" si="7"/>
        <v>140.71004226562505</v>
      </c>
      <c r="S37">
        <v>1000</v>
      </c>
      <c r="T37">
        <f t="shared" si="5"/>
        <v>7.1068133013012131</v>
      </c>
      <c r="U37">
        <f t="shared" si="6"/>
        <v>17645.039300109383</v>
      </c>
      <c r="V37" t="s">
        <v>230</v>
      </c>
    </row>
    <row r="38" spans="4:22">
      <c r="D38">
        <v>3</v>
      </c>
      <c r="E38">
        <f t="shared" ref="E38:E52" si="10">E37*1.015</f>
        <v>103.02249999999998</v>
      </c>
      <c r="F38">
        <v>1000</v>
      </c>
      <c r="G38">
        <f t="shared" si="8"/>
        <v>9.7066174864714032</v>
      </c>
      <c r="H38">
        <f t="shared" si="9"/>
        <v>15556.397499999997</v>
      </c>
      <c r="K38" t="s">
        <v>229</v>
      </c>
      <c r="L38">
        <f>SUM(L21:L37)</f>
        <v>17000</v>
      </c>
      <c r="M38">
        <f>SUM(M21:M37)</f>
        <v>7.7568286887419351</v>
      </c>
      <c r="Q38">
        <v>9</v>
      </c>
      <c r="R38">
        <f t="shared" si="7"/>
        <v>147.74554437890632</v>
      </c>
      <c r="S38">
        <v>1000</v>
      </c>
      <c r="T38">
        <f t="shared" si="5"/>
        <v>6.7683936202868686</v>
      </c>
      <c r="U38">
        <f t="shared" si="6"/>
        <v>18527.291265114854</v>
      </c>
    </row>
    <row r="39" spans="4:22">
      <c r="D39">
        <v>4</v>
      </c>
      <c r="E39">
        <f t="shared" si="10"/>
        <v>104.56783749999997</v>
      </c>
      <c r="F39">
        <v>1000</v>
      </c>
      <c r="G39">
        <f t="shared" si="8"/>
        <v>9.563169937410251</v>
      </c>
      <c r="H39">
        <f t="shared" si="9"/>
        <v>15789.743462499995</v>
      </c>
      <c r="Q39">
        <v>10</v>
      </c>
      <c r="R39">
        <f t="shared" si="7"/>
        <v>155.13282159785163</v>
      </c>
      <c r="S39">
        <v>1000</v>
      </c>
      <c r="T39">
        <f t="shared" si="5"/>
        <v>6.4460891621779703</v>
      </c>
      <c r="U39">
        <f t="shared" si="6"/>
        <v>19453.655828370596</v>
      </c>
    </row>
    <row r="40" spans="4:22">
      <c r="D40">
        <v>5</v>
      </c>
      <c r="E40">
        <f t="shared" si="10"/>
        <v>106.13635506249996</v>
      </c>
      <c r="F40">
        <v>1000</v>
      </c>
      <c r="G40">
        <f t="shared" si="8"/>
        <v>9.421842302867244</v>
      </c>
      <c r="H40">
        <f t="shared" si="9"/>
        <v>16026.589614437495</v>
      </c>
      <c r="Q40">
        <v>11</v>
      </c>
      <c r="R40">
        <f t="shared" si="7"/>
        <v>162.88946267774421</v>
      </c>
      <c r="S40">
        <v>1000</v>
      </c>
      <c r="T40">
        <f t="shared" si="5"/>
        <v>6.1391325354075912</v>
      </c>
      <c r="U40">
        <f t="shared" si="6"/>
        <v>20426.338619789123</v>
      </c>
      <c r="V40" t="s">
        <v>236</v>
      </c>
    </row>
    <row r="41" spans="4:22">
      <c r="D41">
        <v>6</v>
      </c>
      <c r="E41">
        <f t="shared" si="10"/>
        <v>107.72840038843745</v>
      </c>
      <c r="F41">
        <v>1000</v>
      </c>
      <c r="G41">
        <f t="shared" si="8"/>
        <v>9.2826032540563972</v>
      </c>
      <c r="H41">
        <f t="shared" si="9"/>
        <v>16266.988458654056</v>
      </c>
      <c r="Q41">
        <v>12</v>
      </c>
      <c r="R41">
        <f t="shared" si="7"/>
        <v>171.03393581163144</v>
      </c>
      <c r="S41">
        <v>1000</v>
      </c>
      <c r="T41">
        <f t="shared" si="5"/>
        <v>5.8467928908643723</v>
      </c>
      <c r="U41">
        <f t="shared" si="6"/>
        <v>21447.655550778582</v>
      </c>
      <c r="V41">
        <f>(U41-12000)/12000</f>
        <v>0.78730462923154843</v>
      </c>
    </row>
    <row r="42" spans="4:22">
      <c r="D42">
        <v>7</v>
      </c>
      <c r="E42">
        <f t="shared" si="10"/>
        <v>109.344326394264</v>
      </c>
      <c r="F42">
        <v>1000</v>
      </c>
      <c r="G42">
        <f t="shared" si="8"/>
        <v>9.1454219251787183</v>
      </c>
      <c r="H42">
        <f t="shared" si="9"/>
        <v>16510.993285533863</v>
      </c>
      <c r="Q42">
        <v>13</v>
      </c>
      <c r="R42">
        <f t="shared" si="7"/>
        <v>179.58563260221302</v>
      </c>
      <c r="S42">
        <v>1000</v>
      </c>
      <c r="T42">
        <f t="shared" si="5"/>
        <v>5.5683741817755914</v>
      </c>
      <c r="U42">
        <f t="shared" si="6"/>
        <v>22520.038328317514</v>
      </c>
    </row>
    <row r="43" spans="4:22">
      <c r="D43">
        <v>8</v>
      </c>
      <c r="E43">
        <f t="shared" si="10"/>
        <v>110.98449129017796</v>
      </c>
      <c r="F43">
        <v>1000</v>
      </c>
      <c r="G43">
        <f t="shared" si="8"/>
        <v>9.0102679065800189</v>
      </c>
      <c r="H43">
        <f t="shared" si="9"/>
        <v>16758.658184816872</v>
      </c>
      <c r="Q43">
        <v>14</v>
      </c>
      <c r="R43">
        <f t="shared" si="7"/>
        <v>188.56491423232367</v>
      </c>
      <c r="S43">
        <v>1000</v>
      </c>
      <c r="T43">
        <f t="shared" si="5"/>
        <v>5.3032135064529449</v>
      </c>
      <c r="U43">
        <f t="shared" si="6"/>
        <v>23646.040244733391</v>
      </c>
    </row>
    <row r="44" spans="4:22">
      <c r="D44">
        <v>9</v>
      </c>
      <c r="E44">
        <f t="shared" si="10"/>
        <v>112.64925865953062</v>
      </c>
      <c r="F44">
        <v>1000</v>
      </c>
      <c r="G44">
        <f t="shared" si="8"/>
        <v>8.8771112380098707</v>
      </c>
      <c r="H44">
        <f t="shared" si="9"/>
        <v>17010.038057589121</v>
      </c>
      <c r="I44" t="s">
        <v>230</v>
      </c>
      <c r="K44" t="s">
        <v>233</v>
      </c>
      <c r="L44" t="s">
        <v>227</v>
      </c>
      <c r="M44" t="s">
        <v>228</v>
      </c>
      <c r="Q44">
        <v>15</v>
      </c>
      <c r="R44">
        <f t="shared" si="7"/>
        <v>197.99315994393987</v>
      </c>
      <c r="S44">
        <v>1000</v>
      </c>
      <c r="T44">
        <f t="shared" si="5"/>
        <v>5.0506795299551852</v>
      </c>
      <c r="U44">
        <f t="shared" si="6"/>
        <v>24828.34225697006</v>
      </c>
    </row>
    <row r="45" spans="4:22">
      <c r="D45">
        <v>10</v>
      </c>
      <c r="E45">
        <f t="shared" si="10"/>
        <v>114.33899753942356</v>
      </c>
      <c r="F45">
        <v>1000</v>
      </c>
      <c r="G45">
        <f t="shared" si="8"/>
        <v>8.7459224019801702</v>
      </c>
      <c r="H45">
        <f t="shared" si="9"/>
        <v>17265.188628452957</v>
      </c>
      <c r="J45">
        <v>1</v>
      </c>
      <c r="K45">
        <v>100</v>
      </c>
      <c r="L45">
        <v>1000</v>
      </c>
      <c r="M45">
        <f>L45/K45</f>
        <v>10</v>
      </c>
      <c r="N45">
        <f>K45*125.4</f>
        <v>12540</v>
      </c>
      <c r="Q45">
        <v>16</v>
      </c>
      <c r="R45">
        <f t="shared" si="7"/>
        <v>207.89281794113688</v>
      </c>
      <c r="S45">
        <v>1000</v>
      </c>
      <c r="T45">
        <f t="shared" si="5"/>
        <v>4.8101709809096995</v>
      </c>
      <c r="U45">
        <f t="shared" si="6"/>
        <v>26069.759369818566</v>
      </c>
    </row>
    <row r="46" spans="4:22">
      <c r="D46">
        <v>11</v>
      </c>
      <c r="E46">
        <f t="shared" si="10"/>
        <v>116.0540825025149</v>
      </c>
      <c r="F46">
        <v>1000</v>
      </c>
      <c r="G46">
        <f t="shared" si="8"/>
        <v>8.6166723172218429</v>
      </c>
      <c r="H46">
        <f t="shared" si="9"/>
        <v>17524.16645787975</v>
      </c>
      <c r="I46" t="s">
        <v>236</v>
      </c>
      <c r="J46">
        <v>2</v>
      </c>
      <c r="K46">
        <v>105</v>
      </c>
      <c r="L46">
        <v>1000</v>
      </c>
      <c r="M46">
        <f t="shared" ref="M46:M61" si="11">L46/K46</f>
        <v>9.5238095238095237</v>
      </c>
      <c r="N46">
        <f t="shared" ref="N46:N61" si="12">K46*125.4</f>
        <v>13167</v>
      </c>
      <c r="Q46">
        <v>17</v>
      </c>
      <c r="R46">
        <f t="shared" si="7"/>
        <v>218.28745883819374</v>
      </c>
      <c r="S46">
        <v>1000</v>
      </c>
      <c r="T46">
        <f t="shared" si="5"/>
        <v>4.5811152199139995</v>
      </c>
      <c r="U46">
        <f t="shared" si="6"/>
        <v>27373.247338309495</v>
      </c>
    </row>
    <row r="47" spans="4:22">
      <c r="D47">
        <v>12</v>
      </c>
      <c r="E47">
        <f t="shared" si="10"/>
        <v>117.79489374005261</v>
      </c>
      <c r="F47">
        <v>1000</v>
      </c>
      <c r="G47">
        <f t="shared" si="8"/>
        <v>8.4893323322382699</v>
      </c>
      <c r="H47">
        <f t="shared" si="9"/>
        <v>17787.028954747944</v>
      </c>
      <c r="I47">
        <f>(H47-12000)/12000</f>
        <v>0.48225241289566201</v>
      </c>
      <c r="J47">
        <v>3</v>
      </c>
      <c r="K47">
        <v>110</v>
      </c>
      <c r="L47">
        <v>1000</v>
      </c>
      <c r="M47">
        <f t="shared" si="11"/>
        <v>9.0909090909090917</v>
      </c>
      <c r="N47">
        <f t="shared" si="12"/>
        <v>13794</v>
      </c>
      <c r="R47" t="s">
        <v>229</v>
      </c>
      <c r="S47">
        <f>SUM(S30:S46)</f>
        <v>17000</v>
      </c>
      <c r="T47">
        <f>SUM(T30:T46)</f>
        <v>118.37769560171992</v>
      </c>
    </row>
    <row r="48" spans="4:22">
      <c r="D48">
        <v>13</v>
      </c>
      <c r="E48">
        <f t="shared" si="10"/>
        <v>119.56181714615339</v>
      </c>
      <c r="F48">
        <v>1000</v>
      </c>
      <c r="G48">
        <f t="shared" si="8"/>
        <v>8.3638742189539617</v>
      </c>
      <c r="H48">
        <f t="shared" si="9"/>
        <v>18053.834389069161</v>
      </c>
      <c r="J48">
        <v>4</v>
      </c>
      <c r="K48">
        <v>115</v>
      </c>
      <c r="L48">
        <v>1000</v>
      </c>
      <c r="M48">
        <f t="shared" si="11"/>
        <v>8.695652173913043</v>
      </c>
      <c r="N48">
        <f t="shared" si="12"/>
        <v>14421</v>
      </c>
    </row>
    <row r="49" spans="4:15">
      <c r="D49">
        <v>14</v>
      </c>
      <c r="E49">
        <f t="shared" si="10"/>
        <v>121.35524440334568</v>
      </c>
      <c r="F49">
        <v>1000</v>
      </c>
      <c r="G49">
        <f t="shared" si="8"/>
        <v>8.2402701664571048</v>
      </c>
      <c r="H49">
        <f t="shared" si="9"/>
        <v>18324.641904905198</v>
      </c>
      <c r="J49">
        <v>5</v>
      </c>
      <c r="K49">
        <v>120</v>
      </c>
      <c r="L49">
        <v>1000</v>
      </c>
      <c r="M49">
        <f t="shared" si="11"/>
        <v>8.3333333333333339</v>
      </c>
      <c r="N49">
        <f t="shared" si="12"/>
        <v>15048</v>
      </c>
    </row>
    <row r="50" spans="4:15">
      <c r="D50">
        <v>15</v>
      </c>
      <c r="E50">
        <f t="shared" si="10"/>
        <v>123.17557306939585</v>
      </c>
      <c r="F50">
        <v>1000</v>
      </c>
      <c r="G50">
        <f t="shared" si="8"/>
        <v>8.1184927748345874</v>
      </c>
      <c r="H50">
        <f t="shared" si="9"/>
        <v>18599.511533478773</v>
      </c>
      <c r="J50">
        <v>6</v>
      </c>
      <c r="K50">
        <v>125</v>
      </c>
      <c r="L50">
        <v>1000</v>
      </c>
      <c r="M50">
        <f t="shared" si="11"/>
        <v>8</v>
      </c>
      <c r="N50">
        <f t="shared" si="12"/>
        <v>15675</v>
      </c>
    </row>
    <row r="51" spans="4:15">
      <c r="D51">
        <v>16</v>
      </c>
      <c r="E51">
        <f t="shared" si="10"/>
        <v>125.02320666543677</v>
      </c>
      <c r="F51">
        <v>1000</v>
      </c>
      <c r="G51">
        <f t="shared" si="8"/>
        <v>7.9985150490981169</v>
      </c>
      <c r="H51">
        <f t="shared" si="9"/>
        <v>18878.504206480953</v>
      </c>
      <c r="J51">
        <v>7</v>
      </c>
      <c r="K51">
        <v>130</v>
      </c>
      <c r="L51">
        <v>1000</v>
      </c>
      <c r="M51">
        <f t="shared" si="11"/>
        <v>7.6923076923076925</v>
      </c>
      <c r="N51">
        <f t="shared" si="12"/>
        <v>16302</v>
      </c>
    </row>
    <row r="52" spans="4:15">
      <c r="D52">
        <v>17</v>
      </c>
      <c r="E52">
        <f t="shared" si="10"/>
        <v>126.89855476541831</v>
      </c>
      <c r="F52">
        <v>1000</v>
      </c>
      <c r="G52">
        <f t="shared" si="8"/>
        <v>7.8803103932001157</v>
      </c>
      <c r="H52">
        <f t="shared" si="9"/>
        <v>19161.681769578165</v>
      </c>
      <c r="J52">
        <v>8</v>
      </c>
      <c r="K52">
        <v>135</v>
      </c>
      <c r="L52">
        <v>1000</v>
      </c>
      <c r="M52">
        <f t="shared" si="11"/>
        <v>7.4074074074074074</v>
      </c>
      <c r="N52">
        <f t="shared" si="12"/>
        <v>16929</v>
      </c>
    </row>
    <row r="53" spans="4:15">
      <c r="E53" t="s">
        <v>229</v>
      </c>
      <c r="F53">
        <f>SUM(F36:F52)</f>
        <v>17000</v>
      </c>
      <c r="G53">
        <f>SUM(G36:G52)</f>
        <v>151.31264045332657</v>
      </c>
      <c r="J53">
        <v>9</v>
      </c>
      <c r="K53">
        <v>140</v>
      </c>
      <c r="L53">
        <v>1000</v>
      </c>
      <c r="M53">
        <f t="shared" si="11"/>
        <v>7.1428571428571432</v>
      </c>
      <c r="N53">
        <f t="shared" si="12"/>
        <v>17556</v>
      </c>
      <c r="O53" t="s">
        <v>230</v>
      </c>
    </row>
    <row r="54" spans="4:15">
      <c r="J54">
        <v>10</v>
      </c>
      <c r="K54">
        <v>145</v>
      </c>
      <c r="L54">
        <v>1000</v>
      </c>
      <c r="M54">
        <f t="shared" si="11"/>
        <v>6.8965517241379306</v>
      </c>
      <c r="N54">
        <f t="shared" si="12"/>
        <v>18183</v>
      </c>
    </row>
    <row r="55" spans="4:15">
      <c r="J55">
        <v>11</v>
      </c>
      <c r="K55">
        <v>150</v>
      </c>
      <c r="L55">
        <v>1000</v>
      </c>
      <c r="M55">
        <f t="shared" si="11"/>
        <v>6.666666666666667</v>
      </c>
      <c r="N55">
        <f t="shared" si="12"/>
        <v>18810</v>
      </c>
      <c r="O55" t="s">
        <v>236</v>
      </c>
    </row>
    <row r="56" spans="4:15">
      <c r="J56">
        <v>12</v>
      </c>
      <c r="K56">
        <v>155</v>
      </c>
      <c r="L56">
        <v>1000</v>
      </c>
      <c r="M56">
        <f t="shared" si="11"/>
        <v>6.4516129032258061</v>
      </c>
      <c r="N56">
        <f t="shared" si="12"/>
        <v>19437</v>
      </c>
      <c r="O56">
        <f>(N56-12000)/12000</f>
        <v>0.61975000000000002</v>
      </c>
    </row>
    <row r="57" spans="4:15">
      <c r="J57">
        <v>13</v>
      </c>
      <c r="K57">
        <v>160</v>
      </c>
      <c r="L57">
        <v>1000</v>
      </c>
      <c r="M57">
        <f t="shared" si="11"/>
        <v>6.25</v>
      </c>
      <c r="N57">
        <f t="shared" si="12"/>
        <v>20064</v>
      </c>
    </row>
    <row r="58" spans="4:15">
      <c r="J58">
        <v>14</v>
      </c>
      <c r="K58">
        <v>165</v>
      </c>
      <c r="L58">
        <v>1000</v>
      </c>
      <c r="M58">
        <f t="shared" si="11"/>
        <v>6.0606060606060606</v>
      </c>
      <c r="N58">
        <f t="shared" si="12"/>
        <v>20691</v>
      </c>
    </row>
    <row r="59" spans="4:15">
      <c r="J59">
        <v>15</v>
      </c>
      <c r="K59">
        <v>170</v>
      </c>
      <c r="L59">
        <v>1000</v>
      </c>
      <c r="M59">
        <f t="shared" si="11"/>
        <v>5.882352941176471</v>
      </c>
      <c r="N59">
        <f t="shared" si="12"/>
        <v>21318</v>
      </c>
    </row>
    <row r="60" spans="4:15">
      <c r="J60">
        <v>16</v>
      </c>
      <c r="K60">
        <v>175</v>
      </c>
      <c r="L60">
        <v>1000</v>
      </c>
      <c r="M60">
        <f t="shared" si="11"/>
        <v>5.7142857142857144</v>
      </c>
      <c r="N60">
        <f t="shared" si="12"/>
        <v>21945</v>
      </c>
    </row>
    <row r="61" spans="4:15">
      <c r="J61">
        <v>17</v>
      </c>
      <c r="K61">
        <v>180</v>
      </c>
      <c r="L61">
        <v>1000</v>
      </c>
      <c r="M61">
        <f t="shared" si="11"/>
        <v>5.5555555555555554</v>
      </c>
      <c r="N61">
        <f t="shared" si="12"/>
        <v>22572</v>
      </c>
    </row>
    <row r="62" spans="4:15">
      <c r="K62" t="s">
        <v>229</v>
      </c>
      <c r="L62">
        <f>SUM(L45:L61)</f>
        <v>17000</v>
      </c>
      <c r="M62">
        <f>SUM(M45:M61)</f>
        <v>125.36390793019146</v>
      </c>
    </row>
    <row r="68" spans="5:18">
      <c r="E68" t="s">
        <v>237</v>
      </c>
      <c r="F68" t="s">
        <v>238</v>
      </c>
      <c r="G68" t="s">
        <v>228</v>
      </c>
      <c r="H68" t="s">
        <v>239</v>
      </c>
    </row>
    <row r="69" spans="5:18">
      <c r="K69">
        <v>2009</v>
      </c>
      <c r="L69">
        <v>1721</v>
      </c>
      <c r="N69" t="s">
        <v>241</v>
      </c>
      <c r="O69" t="s">
        <v>240</v>
      </c>
      <c r="P69" t="s">
        <v>242</v>
      </c>
      <c r="Q69">
        <v>2638</v>
      </c>
      <c r="R69">
        <v>2112</v>
      </c>
    </row>
    <row r="70" spans="5:18">
      <c r="K70">
        <v>2013</v>
      </c>
      <c r="L70">
        <v>2180</v>
      </c>
      <c r="M70">
        <f>L70/1.16</f>
        <v>1879.3103448275863</v>
      </c>
      <c r="N70">
        <f>L70/L69</f>
        <v>1.2667054038349796</v>
      </c>
      <c r="O70">
        <f>M70/L69</f>
        <v>1.0919874170991204</v>
      </c>
      <c r="P70">
        <f>AVERAGE(N70:O70)</f>
        <v>1.1793464104670499</v>
      </c>
      <c r="Q70">
        <f>2638*P70</f>
        <v>3111.1158308120775</v>
      </c>
      <c r="R70">
        <f>2112*P70</f>
        <v>2490.7796189064093</v>
      </c>
    </row>
    <row r="71" spans="5:18">
      <c r="L71">
        <v>2380</v>
      </c>
      <c r="M71">
        <f t="shared" ref="M71:M72" si="13">L71/1.16</f>
        <v>2051.7241379310344</v>
      </c>
      <c r="N71">
        <f>L71/L69</f>
        <v>1.3829169087739686</v>
      </c>
      <c r="O71">
        <f>M71/L69</f>
        <v>1.1921697489430763</v>
      </c>
      <c r="P71">
        <f t="shared" ref="P71:P72" si="14">AVERAGE(N71:O71)</f>
        <v>1.2875433288585225</v>
      </c>
      <c r="Q71">
        <f t="shared" ref="Q71:Q72" si="15">2638*P71</f>
        <v>3396.5393015287823</v>
      </c>
      <c r="R71">
        <f t="shared" ref="R71:R72" si="16">2112*P71</f>
        <v>2719.2915105491998</v>
      </c>
    </row>
    <row r="72" spans="5:18">
      <c r="L72">
        <v>2900</v>
      </c>
      <c r="M72">
        <f t="shared" si="13"/>
        <v>2500</v>
      </c>
      <c r="N72">
        <f>L72/L69</f>
        <v>1.6850668216153399</v>
      </c>
      <c r="O72">
        <f>M72/L69</f>
        <v>1.4526438117373619</v>
      </c>
      <c r="P72">
        <f t="shared" si="14"/>
        <v>1.568855316676351</v>
      </c>
      <c r="Q72">
        <f t="shared" si="15"/>
        <v>4138.6403253922144</v>
      </c>
      <c r="R72">
        <f t="shared" si="16"/>
        <v>3313.4224288204532</v>
      </c>
    </row>
    <row r="81" spans="7:11">
      <c r="G81" t="s">
        <v>243</v>
      </c>
      <c r="H81" t="s">
        <v>244</v>
      </c>
      <c r="I81">
        <v>1000</v>
      </c>
      <c r="J81" t="s">
        <v>245</v>
      </c>
    </row>
    <row r="82" spans="7:11">
      <c r="J82" t="s">
        <v>246</v>
      </c>
    </row>
    <row r="83" spans="7:11">
      <c r="J83" t="s">
        <v>247</v>
      </c>
      <c r="K83">
        <v>100</v>
      </c>
    </row>
    <row r="84" spans="7:11">
      <c r="J84" t="s">
        <v>248</v>
      </c>
    </row>
    <row r="85" spans="7:11">
      <c r="J85" t="s">
        <v>249</v>
      </c>
    </row>
    <row r="86" spans="7:11">
      <c r="J86" t="s">
        <v>250</v>
      </c>
    </row>
    <row r="87" spans="7:11">
      <c r="J87" t="s">
        <v>251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按钮2_Click">
                <anchor moveWithCells="1" sizeWithCells="1">
                  <from>
                    <xdr:col>5</xdr:col>
                    <xdr:colOff>419100</xdr:colOff>
                    <xdr:row>26</xdr:row>
                    <xdr:rowOff>57150</xdr:rowOff>
                  </from>
                  <to>
                    <xdr:col>6</xdr:col>
                    <xdr:colOff>133350</xdr:colOff>
                    <xdr:row>28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4:I25"/>
  <sheetViews>
    <sheetView topLeftCell="A4" workbookViewId="0">
      <selection activeCell="H10" sqref="H10"/>
    </sheetView>
  </sheetViews>
  <sheetFormatPr defaultRowHeight="13.5"/>
  <sheetData>
    <row r="4" spans="1:8">
      <c r="A4" s="43" t="s">
        <v>252</v>
      </c>
      <c r="B4" s="42" t="s">
        <v>253</v>
      </c>
      <c r="C4" s="42" t="s">
        <v>255</v>
      </c>
      <c r="D4" s="42" t="s">
        <v>254</v>
      </c>
      <c r="E4" s="42"/>
      <c r="F4" s="42"/>
    </row>
    <row r="5" spans="1:8">
      <c r="A5" s="43" t="s">
        <v>252</v>
      </c>
      <c r="B5" s="42"/>
      <c r="C5" s="42"/>
      <c r="D5" s="42"/>
      <c r="E5" s="42"/>
      <c r="F5" s="42" t="s">
        <v>256</v>
      </c>
    </row>
    <row r="6" spans="1:8">
      <c r="A6" s="43" t="s">
        <v>257</v>
      </c>
      <c r="D6" s="42"/>
      <c r="E6" s="42"/>
      <c r="F6" s="42"/>
      <c r="G6" s="42"/>
    </row>
    <row r="7" spans="1:8">
      <c r="A7" s="43" t="s">
        <v>256</v>
      </c>
      <c r="D7" s="42"/>
      <c r="E7" s="42"/>
      <c r="F7" s="42"/>
      <c r="G7" s="42"/>
    </row>
    <row r="8" spans="1:8">
      <c r="A8" s="43" t="s">
        <v>258</v>
      </c>
      <c r="B8" t="s">
        <v>259</v>
      </c>
      <c r="D8" s="42"/>
      <c r="E8" s="42" t="s">
        <v>257</v>
      </c>
      <c r="F8" s="42"/>
      <c r="G8" s="42"/>
    </row>
    <row r="9" spans="1:8">
      <c r="A9" s="43"/>
      <c r="B9" t="s">
        <v>259</v>
      </c>
      <c r="D9" s="42"/>
      <c r="E9" s="42"/>
      <c r="F9" s="42"/>
      <c r="G9" s="42"/>
    </row>
    <row r="10" spans="1:8">
      <c r="A10" s="43"/>
      <c r="D10" s="42"/>
      <c r="E10" s="42"/>
      <c r="F10" s="42"/>
      <c r="G10" s="42"/>
      <c r="H10" t="s">
        <v>257</v>
      </c>
    </row>
    <row r="11" spans="1:8">
      <c r="B11" t="s">
        <v>261</v>
      </c>
      <c r="D11" s="42"/>
      <c r="E11" s="42"/>
      <c r="F11" s="42"/>
      <c r="G11" s="42"/>
    </row>
    <row r="12" spans="1:8">
      <c r="B12" t="s">
        <v>260</v>
      </c>
      <c r="D12" s="42"/>
      <c r="E12" s="42"/>
      <c r="F12" s="42"/>
      <c r="G12" s="42"/>
    </row>
    <row r="13" spans="1:8">
      <c r="D13" s="42"/>
      <c r="E13" s="42"/>
      <c r="F13" s="42" t="s">
        <v>252</v>
      </c>
      <c r="G13" s="42"/>
    </row>
    <row r="14" spans="1:8">
      <c r="D14" s="42"/>
      <c r="E14" s="42"/>
      <c r="F14" s="42"/>
      <c r="G14" s="42"/>
    </row>
    <row r="15" spans="1:8">
      <c r="D15" s="42"/>
      <c r="E15" s="42"/>
      <c r="F15" s="42"/>
      <c r="G15" s="42"/>
    </row>
    <row r="18" spans="3:9">
      <c r="C18" t="s">
        <v>256</v>
      </c>
      <c r="D18" t="s">
        <v>253</v>
      </c>
    </row>
    <row r="22" spans="3:9">
      <c r="I22" t="s">
        <v>253</v>
      </c>
    </row>
    <row r="25" spans="3:9">
      <c r="E25" t="s">
        <v>262</v>
      </c>
    </row>
  </sheetData>
  <sheetProtection objects="1" scenarios="1"/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Button 1">
              <controlPr defaultSize="0" print="0" autoFill="0" autoPict="0" macro="[0]!按钮2_Click">
                <anchor moveWithCells="1" sizeWithCells="1">
                  <from>
                    <xdr:col>1</xdr:col>
                    <xdr:colOff>152400</xdr:colOff>
                    <xdr:row>1</xdr:row>
                    <xdr:rowOff>57150</xdr:rowOff>
                  </from>
                  <to>
                    <xdr:col>1</xdr:col>
                    <xdr:colOff>590550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77"/>
  <sheetViews>
    <sheetView topLeftCell="B1" workbookViewId="0">
      <selection activeCell="H3" sqref="H3"/>
    </sheetView>
  </sheetViews>
  <sheetFormatPr defaultRowHeight="13.5"/>
  <cols>
    <col min="2" max="2" width="12.75" bestFit="1" customWidth="1"/>
    <col min="3" max="3" width="14.625" bestFit="1" customWidth="1"/>
    <col min="6" max="6" width="16.125" bestFit="1" customWidth="1"/>
    <col min="7" max="7" width="16.875" customWidth="1"/>
    <col min="8" max="8" width="21.375" customWidth="1"/>
    <col min="9" max="9" width="15" bestFit="1" customWidth="1"/>
    <col min="10" max="11" width="16.125" bestFit="1" customWidth="1"/>
    <col min="12" max="12" width="13.875" bestFit="1" customWidth="1"/>
  </cols>
  <sheetData>
    <row r="1" spans="1:11">
      <c r="A1" s="1" t="s">
        <v>57</v>
      </c>
      <c r="B1" t="s">
        <v>8</v>
      </c>
      <c r="C1" t="s">
        <v>5</v>
      </c>
      <c r="D1" t="s">
        <v>7</v>
      </c>
      <c r="E1" t="s">
        <v>6</v>
      </c>
      <c r="F1" t="s">
        <v>0</v>
      </c>
      <c r="G1" t="s">
        <v>1</v>
      </c>
      <c r="H1" t="s">
        <v>2</v>
      </c>
      <c r="I1" t="s">
        <v>12</v>
      </c>
      <c r="J1" t="s">
        <v>13</v>
      </c>
      <c r="K1" t="s">
        <v>29</v>
      </c>
    </row>
    <row r="2" spans="1:11">
      <c r="A2" s="1"/>
      <c r="C2" s="9">
        <v>41426</v>
      </c>
      <c r="D2" s="5">
        <v>6.5500000000000003E-2</v>
      </c>
      <c r="E2" s="6">
        <f>D2*0.85</f>
        <v>5.5675000000000002E-2</v>
      </c>
      <c r="F2" s="6">
        <f>E2/12</f>
        <v>4.6395833333333332E-3</v>
      </c>
      <c r="G2" s="5">
        <v>360</v>
      </c>
      <c r="H2" s="8">
        <v>0</v>
      </c>
      <c r="I2" s="7">
        <f>FV(F2,G2,0,H2)</f>
        <v>0</v>
      </c>
      <c r="J2" s="7">
        <f>H2</f>
        <v>0</v>
      </c>
      <c r="K2" s="7">
        <f>I2+J2</f>
        <v>0</v>
      </c>
    </row>
    <row r="3" spans="1:11">
      <c r="A3" s="3">
        <v>360</v>
      </c>
      <c r="B3" s="4">
        <v>786000</v>
      </c>
      <c r="C3" s="9">
        <v>41456</v>
      </c>
      <c r="D3" s="5">
        <v>6.5500000000000003E-2</v>
      </c>
      <c r="E3" s="6">
        <f t="shared" ref="E3:E66" si="0">D3*0.85</f>
        <v>5.5675000000000002E-2</v>
      </c>
      <c r="F3" s="6">
        <f>E3/12</f>
        <v>4.6395833333333332E-3</v>
      </c>
      <c r="G3" s="5">
        <v>359</v>
      </c>
      <c r="H3" s="8">
        <v>-4496.17</v>
      </c>
      <c r="I3" s="7">
        <f>FV(F3,G3,0,H3)</f>
        <v>23688.374029289422</v>
      </c>
      <c r="J3" s="7">
        <f t="shared" ref="J3:J66" si="1">H3</f>
        <v>-4496.17</v>
      </c>
      <c r="K3" s="7">
        <f t="shared" ref="K3:K66" si="2">I3+J3</f>
        <v>19192.204029289423</v>
      </c>
    </row>
    <row r="4" spans="1:11">
      <c r="A4" s="3"/>
      <c r="B4" s="3"/>
      <c r="C4" s="9">
        <v>41487</v>
      </c>
      <c r="D4" s="5">
        <v>6.5500000000000003E-2</v>
      </c>
      <c r="E4" s="6">
        <f t="shared" si="0"/>
        <v>5.5675000000000002E-2</v>
      </c>
      <c r="F4" s="6">
        <f t="shared" ref="F4:F67" si="3">E4/12</f>
        <v>4.6395833333333332E-3</v>
      </c>
      <c r="G4" s="5">
        <v>358</v>
      </c>
      <c r="H4" s="8">
        <v>-4496.17</v>
      </c>
      <c r="I4" s="7">
        <f t="shared" ref="I4:I67" si="4">FV(F4,G4,0,H4)</f>
        <v>23578.977398733216</v>
      </c>
      <c r="J4" s="7">
        <f t="shared" si="1"/>
        <v>-4496.17</v>
      </c>
      <c r="K4" s="7">
        <f t="shared" si="2"/>
        <v>19082.807398733217</v>
      </c>
    </row>
    <row r="5" spans="1:11">
      <c r="A5" s="3"/>
      <c r="B5" s="3"/>
      <c r="C5" s="9">
        <v>41518</v>
      </c>
      <c r="D5" s="5">
        <v>6.5500000000000003E-2</v>
      </c>
      <c r="E5" s="6">
        <f t="shared" si="0"/>
        <v>5.5675000000000002E-2</v>
      </c>
      <c r="F5" s="6">
        <f t="shared" si="3"/>
        <v>4.6395833333333332E-3</v>
      </c>
      <c r="G5" s="5">
        <v>357</v>
      </c>
      <c r="H5" s="8">
        <v>-4496.17</v>
      </c>
      <c r="I5" s="7">
        <f t="shared" si="4"/>
        <v>23470.085978993178</v>
      </c>
      <c r="J5" s="7">
        <f t="shared" si="1"/>
        <v>-4496.17</v>
      </c>
      <c r="K5" s="7">
        <f t="shared" si="2"/>
        <v>18973.91597899318</v>
      </c>
    </row>
    <row r="6" spans="1:11">
      <c r="A6" s="3"/>
      <c r="B6" s="3"/>
      <c r="C6" s="9">
        <v>41548</v>
      </c>
      <c r="D6" s="5">
        <v>6.5500000000000003E-2</v>
      </c>
      <c r="E6" s="6">
        <f t="shared" si="0"/>
        <v>5.5675000000000002E-2</v>
      </c>
      <c r="F6" s="6">
        <f t="shared" si="3"/>
        <v>4.6395833333333332E-3</v>
      </c>
      <c r="G6" s="5">
        <v>356</v>
      </c>
      <c r="H6" s="8">
        <v>-4496.17</v>
      </c>
      <c r="I6" s="7">
        <f t="shared" si="4"/>
        <v>23361.697436926439</v>
      </c>
      <c r="J6" s="7">
        <f t="shared" si="1"/>
        <v>-4496.17</v>
      </c>
      <c r="K6" s="7">
        <f t="shared" si="2"/>
        <v>18865.527436926437</v>
      </c>
    </row>
    <row r="7" spans="1:11">
      <c r="C7" s="9">
        <v>41579</v>
      </c>
      <c r="D7" s="5">
        <v>6.5500000000000003E-2</v>
      </c>
      <c r="E7" s="6">
        <f t="shared" si="0"/>
        <v>5.5675000000000002E-2</v>
      </c>
      <c r="F7" s="6">
        <f t="shared" si="3"/>
        <v>4.6395833333333332E-3</v>
      </c>
      <c r="G7" s="5">
        <v>355</v>
      </c>
      <c r="H7" s="8">
        <v>-4496.17</v>
      </c>
      <c r="I7" s="7">
        <f t="shared" si="4"/>
        <v>23253.80945016495</v>
      </c>
      <c r="J7" s="7">
        <f t="shared" si="1"/>
        <v>-4496.17</v>
      </c>
      <c r="K7" s="7">
        <f t="shared" si="2"/>
        <v>18757.639450164948</v>
      </c>
    </row>
    <row r="8" spans="1:11">
      <c r="C8" s="9">
        <v>41609</v>
      </c>
      <c r="D8" s="5">
        <v>6.5500000000000003E-2</v>
      </c>
      <c r="E8" s="6">
        <f t="shared" si="0"/>
        <v>5.5675000000000002E-2</v>
      </c>
      <c r="F8" s="6">
        <f t="shared" si="3"/>
        <v>4.6395833333333332E-3</v>
      </c>
      <c r="G8" s="5">
        <v>354</v>
      </c>
      <c r="H8" s="8">
        <v>-4496.17</v>
      </c>
      <c r="I8" s="7">
        <f t="shared" si="4"/>
        <v>23146.419707065706</v>
      </c>
      <c r="J8" s="7">
        <f t="shared" si="1"/>
        <v>-4496.17</v>
      </c>
      <c r="K8" s="7">
        <f t="shared" si="2"/>
        <v>18650.249707065705</v>
      </c>
    </row>
    <row r="9" spans="1:11">
      <c r="C9" s="9">
        <v>41640</v>
      </c>
      <c r="D9" s="5">
        <v>6.5500000000000003E-2</v>
      </c>
      <c r="E9" s="6">
        <f t="shared" si="0"/>
        <v>5.5675000000000002E-2</v>
      </c>
      <c r="F9" s="6">
        <f t="shared" si="3"/>
        <v>4.6395833333333332E-3</v>
      </c>
      <c r="G9" s="5">
        <v>353</v>
      </c>
      <c r="H9" s="8">
        <v>-4496.17</v>
      </c>
      <c r="I9" s="7">
        <f t="shared" si="4"/>
        <v>23039.525906661263</v>
      </c>
      <c r="J9" s="7">
        <f t="shared" si="1"/>
        <v>-4496.17</v>
      </c>
      <c r="K9" s="7">
        <f t="shared" si="2"/>
        <v>18543.355906661265</v>
      </c>
    </row>
    <row r="10" spans="1:11">
      <c r="C10" s="9">
        <v>41671</v>
      </c>
      <c r="D10" s="5">
        <v>6.5500000000000003E-2</v>
      </c>
      <c r="E10" s="6">
        <f t="shared" si="0"/>
        <v>5.5675000000000002E-2</v>
      </c>
      <c r="F10" s="6">
        <f t="shared" si="3"/>
        <v>4.6395833333333332E-3</v>
      </c>
      <c r="G10" s="5">
        <v>352</v>
      </c>
      <c r="H10" s="8">
        <v>-4496.17</v>
      </c>
      <c r="I10" s="7">
        <f t="shared" si="4"/>
        <v>22933.125758610378</v>
      </c>
      <c r="J10" s="7">
        <f t="shared" si="1"/>
        <v>-4496.17</v>
      </c>
      <c r="K10" s="7">
        <f t="shared" si="2"/>
        <v>18436.955758610377</v>
      </c>
    </row>
    <row r="11" spans="1:11">
      <c r="C11" s="9">
        <v>41699</v>
      </c>
      <c r="D11" s="5">
        <v>6.5500000000000003E-2</v>
      </c>
      <c r="E11" s="6">
        <f t="shared" si="0"/>
        <v>5.5675000000000002E-2</v>
      </c>
      <c r="F11" s="6">
        <f t="shared" si="3"/>
        <v>4.6395833333333332E-3</v>
      </c>
      <c r="G11" s="5">
        <v>351</v>
      </c>
      <c r="H11" s="8">
        <v>-4496.17</v>
      </c>
      <c r="I11" s="7">
        <f t="shared" si="4"/>
        <v>22827.216983148985</v>
      </c>
      <c r="J11" s="7">
        <f t="shared" si="1"/>
        <v>-4496.17</v>
      </c>
      <c r="K11" s="7">
        <f t="shared" si="2"/>
        <v>18331.046983148983</v>
      </c>
    </row>
    <row r="12" spans="1:11">
      <c r="C12" s="9">
        <v>41730</v>
      </c>
      <c r="D12" s="5">
        <v>6.5500000000000003E-2</v>
      </c>
      <c r="E12" s="6">
        <f t="shared" si="0"/>
        <v>5.5675000000000002E-2</v>
      </c>
      <c r="F12" s="6">
        <f t="shared" si="3"/>
        <v>4.6395833333333332E-3</v>
      </c>
      <c r="G12" s="5">
        <v>350</v>
      </c>
      <c r="H12" s="8">
        <v>-4496.17</v>
      </c>
      <c r="I12" s="7">
        <f t="shared" si="4"/>
        <v>22721.7973110413</v>
      </c>
      <c r="J12" s="7">
        <f t="shared" si="1"/>
        <v>-4496.17</v>
      </c>
      <c r="K12" s="7">
        <f t="shared" si="2"/>
        <v>18225.627311041302</v>
      </c>
    </row>
    <row r="13" spans="1:11">
      <c r="C13" s="9">
        <v>41760</v>
      </c>
      <c r="D13" s="5">
        <v>6.5500000000000003E-2</v>
      </c>
      <c r="E13" s="6">
        <f t="shared" si="0"/>
        <v>5.5675000000000002E-2</v>
      </c>
      <c r="F13" s="6">
        <f t="shared" si="3"/>
        <v>4.6395833333333332E-3</v>
      </c>
      <c r="G13" s="5">
        <v>349</v>
      </c>
      <c r="H13" s="8">
        <v>-4496.17</v>
      </c>
      <c r="I13" s="7">
        <f t="shared" si="4"/>
        <v>22616.864483531248</v>
      </c>
      <c r="J13" s="7">
        <f t="shared" si="1"/>
        <v>-4496.17</v>
      </c>
      <c r="K13" s="7">
        <f t="shared" si="2"/>
        <v>18120.694483531246</v>
      </c>
    </row>
    <row r="14" spans="1:11">
      <c r="C14" s="9">
        <v>41791</v>
      </c>
      <c r="D14" s="5">
        <v>6.5500000000000003E-2</v>
      </c>
      <c r="E14" s="6">
        <f t="shared" si="0"/>
        <v>5.5675000000000002E-2</v>
      </c>
      <c r="F14" s="6">
        <f t="shared" si="3"/>
        <v>4.6395833333333332E-3</v>
      </c>
      <c r="G14" s="5">
        <v>348</v>
      </c>
      <c r="H14" s="8">
        <v>-4496.17</v>
      </c>
      <c r="I14" s="7">
        <f t="shared" si="4"/>
        <v>22512.416252294046</v>
      </c>
      <c r="J14" s="7">
        <f t="shared" si="1"/>
        <v>-4496.17</v>
      </c>
      <c r="K14" s="7">
        <f t="shared" si="2"/>
        <v>18016.246252294048</v>
      </c>
    </row>
    <row r="15" spans="1:11">
      <c r="C15" s="9">
        <v>41821</v>
      </c>
      <c r="D15" s="5">
        <v>6.5500000000000003E-2</v>
      </c>
      <c r="E15" s="6">
        <f t="shared" si="0"/>
        <v>5.5675000000000002E-2</v>
      </c>
      <c r="F15" s="6">
        <f t="shared" si="3"/>
        <v>4.6395833333333332E-3</v>
      </c>
      <c r="G15" s="5">
        <v>347</v>
      </c>
      <c r="H15" s="8">
        <v>-4496.17</v>
      </c>
      <c r="I15" s="7">
        <f t="shared" si="4"/>
        <v>22408.450379388014</v>
      </c>
      <c r="J15" s="7">
        <f t="shared" si="1"/>
        <v>-4496.17</v>
      </c>
      <c r="K15" s="7">
        <f t="shared" si="2"/>
        <v>17912.280379388016</v>
      </c>
    </row>
    <row r="16" spans="1:11">
      <c r="C16" s="9">
        <v>41852</v>
      </c>
      <c r="D16" s="5">
        <v>6.5500000000000003E-2</v>
      </c>
      <c r="E16" s="6">
        <f t="shared" si="0"/>
        <v>5.5675000000000002E-2</v>
      </c>
      <c r="F16" s="6">
        <f t="shared" si="3"/>
        <v>4.6395833333333332E-3</v>
      </c>
      <c r="G16" s="5">
        <v>346</v>
      </c>
      <c r="H16" s="8">
        <v>-4496.17</v>
      </c>
      <c r="I16" s="7">
        <f t="shared" si="4"/>
        <v>22304.964637206638</v>
      </c>
      <c r="J16" s="7">
        <f t="shared" si="1"/>
        <v>-4496.17</v>
      </c>
      <c r="K16" s="7">
        <f t="shared" si="2"/>
        <v>17808.794637206636</v>
      </c>
    </row>
    <row r="17" spans="3:11">
      <c r="C17" s="9">
        <v>41883</v>
      </c>
      <c r="D17" s="5">
        <v>6.5500000000000003E-2</v>
      </c>
      <c r="E17" s="6">
        <f t="shared" si="0"/>
        <v>5.5675000000000002E-2</v>
      </c>
      <c r="F17" s="6">
        <f t="shared" si="3"/>
        <v>4.6395833333333332E-3</v>
      </c>
      <c r="G17" s="5">
        <v>345</v>
      </c>
      <c r="H17" s="8">
        <v>-4496.17</v>
      </c>
      <c r="I17" s="7">
        <f t="shared" si="4"/>
        <v>22201.956808430859</v>
      </c>
      <c r="J17" s="7">
        <f t="shared" si="1"/>
        <v>-4496.17</v>
      </c>
      <c r="K17" s="7">
        <f t="shared" si="2"/>
        <v>17705.786808430857</v>
      </c>
    </row>
    <row r="18" spans="3:11">
      <c r="C18" s="9">
        <v>41913</v>
      </c>
      <c r="D18" s="5">
        <v>6.5500000000000003E-2</v>
      </c>
      <c r="E18" s="6">
        <f t="shared" si="0"/>
        <v>5.5675000000000002E-2</v>
      </c>
      <c r="F18" s="6">
        <f t="shared" si="3"/>
        <v>4.6395833333333332E-3</v>
      </c>
      <c r="G18" s="5">
        <v>344</v>
      </c>
      <c r="H18" s="8">
        <v>-4496.17</v>
      </c>
      <c r="I18" s="7">
        <f t="shared" si="4"/>
        <v>22099.424685981525</v>
      </c>
      <c r="J18" s="7">
        <f t="shared" si="1"/>
        <v>-4496.17</v>
      </c>
      <c r="K18" s="7">
        <f t="shared" si="2"/>
        <v>17603.254685981527</v>
      </c>
    </row>
    <row r="19" spans="3:11">
      <c r="C19" s="9">
        <v>41944</v>
      </c>
      <c r="D19" s="5">
        <v>6.5500000000000003E-2</v>
      </c>
      <c r="E19" s="6">
        <f t="shared" si="0"/>
        <v>5.5675000000000002E-2</v>
      </c>
      <c r="F19" s="6">
        <f t="shared" si="3"/>
        <v>4.6395833333333332E-3</v>
      </c>
      <c r="G19" s="5">
        <v>343</v>
      </c>
      <c r="H19" s="8">
        <v>-4496.17</v>
      </c>
      <c r="I19" s="7">
        <f t="shared" si="4"/>
        <v>21997.366072972138</v>
      </c>
      <c r="J19" s="7">
        <f t="shared" si="1"/>
        <v>-4496.17</v>
      </c>
      <c r="K19" s="7">
        <f t="shared" si="2"/>
        <v>17501.19607297214</v>
      </c>
    </row>
    <row r="20" spans="3:11">
      <c r="C20" s="9">
        <v>41974</v>
      </c>
      <c r="D20" s="5">
        <v>6.5500000000000003E-2</v>
      </c>
      <c r="E20" s="6">
        <f t="shared" si="0"/>
        <v>5.5675000000000002E-2</v>
      </c>
      <c r="F20" s="6">
        <f t="shared" si="3"/>
        <v>4.6395833333333332E-3</v>
      </c>
      <c r="G20" s="5">
        <v>342</v>
      </c>
      <c r="H20" s="8">
        <v>-4496.17</v>
      </c>
      <c r="I20" s="7">
        <f t="shared" si="4"/>
        <v>21895.77878266175</v>
      </c>
      <c r="J20" s="7">
        <f t="shared" si="1"/>
        <v>-4496.17</v>
      </c>
      <c r="K20" s="7">
        <f t="shared" si="2"/>
        <v>17399.608782661751</v>
      </c>
    </row>
    <row r="21" spans="3:11" s="10" customFormat="1">
      <c r="C21" s="11">
        <v>42005</v>
      </c>
      <c r="D21" s="13">
        <v>6.1499999999999999E-2</v>
      </c>
      <c r="E21" s="6">
        <f t="shared" si="0"/>
        <v>5.2274999999999995E-2</v>
      </c>
      <c r="F21" s="6">
        <f t="shared" si="3"/>
        <v>4.3562499999999999E-3</v>
      </c>
      <c r="G21" s="10">
        <v>341</v>
      </c>
      <c r="H21" s="12">
        <v>-4335.41</v>
      </c>
      <c r="I21" s="7">
        <f t="shared" si="4"/>
        <v>19088.217062103337</v>
      </c>
      <c r="J21" s="7">
        <f t="shared" si="1"/>
        <v>-4335.41</v>
      </c>
      <c r="K21" s="7">
        <f t="shared" si="2"/>
        <v>14752.807062103337</v>
      </c>
    </row>
    <row r="22" spans="3:11">
      <c r="C22" s="9">
        <v>42036</v>
      </c>
      <c r="D22" s="13">
        <v>6.1499999999999999E-2</v>
      </c>
      <c r="E22" s="6">
        <f t="shared" si="0"/>
        <v>5.2274999999999995E-2</v>
      </c>
      <c r="F22" s="6">
        <f t="shared" si="3"/>
        <v>4.3562499999999999E-3</v>
      </c>
      <c r="G22" s="5">
        <v>340</v>
      </c>
      <c r="H22" s="12">
        <v>-4335.41</v>
      </c>
      <c r="I22" s="7">
        <f t="shared" si="4"/>
        <v>19005.424680837437</v>
      </c>
      <c r="J22" s="7">
        <f t="shared" si="1"/>
        <v>-4335.41</v>
      </c>
      <c r="K22" s="7">
        <f t="shared" si="2"/>
        <v>14670.014680837437</v>
      </c>
    </row>
    <row r="23" spans="3:11">
      <c r="C23" s="9">
        <v>42064</v>
      </c>
      <c r="D23" s="13">
        <v>6.1499999999999999E-2</v>
      </c>
      <c r="E23" s="6">
        <f t="shared" si="0"/>
        <v>5.2274999999999995E-2</v>
      </c>
      <c r="F23" s="6">
        <f t="shared" si="3"/>
        <v>4.3562499999999999E-3</v>
      </c>
      <c r="G23" s="5">
        <v>339</v>
      </c>
      <c r="H23" s="12">
        <v>-4335.41</v>
      </c>
      <c r="I23" s="7">
        <f t="shared" si="4"/>
        <v>18922.991399553128</v>
      </c>
      <c r="J23" s="7">
        <f t="shared" si="1"/>
        <v>-4335.41</v>
      </c>
      <c r="K23" s="7">
        <f t="shared" si="2"/>
        <v>14587.581399553128</v>
      </c>
    </row>
    <row r="24" spans="3:11">
      <c r="C24" s="9">
        <v>42095</v>
      </c>
      <c r="D24" s="13">
        <v>6.1499999999999999E-2</v>
      </c>
      <c r="E24" s="6">
        <f t="shared" si="0"/>
        <v>5.2274999999999995E-2</v>
      </c>
      <c r="F24" s="6">
        <f t="shared" si="3"/>
        <v>4.3562499999999999E-3</v>
      </c>
      <c r="G24" s="5">
        <v>338</v>
      </c>
      <c r="H24" s="12">
        <v>-4335.41</v>
      </c>
      <c r="I24" s="7">
        <f t="shared" si="4"/>
        <v>18840.915660706174</v>
      </c>
      <c r="J24" s="7">
        <f t="shared" si="1"/>
        <v>-4335.41</v>
      </c>
      <c r="K24" s="7">
        <f t="shared" si="2"/>
        <v>14505.505660706174</v>
      </c>
    </row>
    <row r="25" spans="3:11">
      <c r="C25" s="9">
        <v>42125</v>
      </c>
      <c r="D25" s="13">
        <v>6.1499999999999999E-2</v>
      </c>
      <c r="E25" s="6">
        <f t="shared" si="0"/>
        <v>5.2274999999999995E-2</v>
      </c>
      <c r="F25" s="6">
        <f t="shared" si="3"/>
        <v>4.3562499999999999E-3</v>
      </c>
      <c r="G25" s="5">
        <v>337</v>
      </c>
      <c r="H25" s="12">
        <v>-4335.41</v>
      </c>
      <c r="I25" s="7">
        <f t="shared" si="4"/>
        <v>18759.195913507956</v>
      </c>
      <c r="J25" s="7">
        <f t="shared" si="1"/>
        <v>-4335.41</v>
      </c>
      <c r="K25" s="7">
        <f t="shared" si="2"/>
        <v>14423.785913507956</v>
      </c>
    </row>
    <row r="26" spans="3:11">
      <c r="C26" s="9">
        <v>42156</v>
      </c>
      <c r="D26" s="13">
        <v>6.1499999999999999E-2</v>
      </c>
      <c r="E26" s="6">
        <f t="shared" si="0"/>
        <v>5.2274999999999995E-2</v>
      </c>
      <c r="F26" s="6">
        <f t="shared" si="3"/>
        <v>4.3562499999999999E-3</v>
      </c>
      <c r="G26" s="5">
        <v>336</v>
      </c>
      <c r="H26" s="12">
        <v>-4335.41</v>
      </c>
      <c r="I26" s="7">
        <f t="shared" si="4"/>
        <v>18677.830613896163</v>
      </c>
      <c r="J26" s="7">
        <f t="shared" si="1"/>
        <v>-4335.41</v>
      </c>
      <c r="K26" s="7">
        <f t="shared" si="2"/>
        <v>14342.420613896164</v>
      </c>
    </row>
    <row r="27" spans="3:11">
      <c r="C27" s="9">
        <v>42186</v>
      </c>
      <c r="D27" s="13">
        <v>6.1499999999999999E-2</v>
      </c>
      <c r="E27" s="6">
        <f t="shared" si="0"/>
        <v>5.2274999999999995E-2</v>
      </c>
      <c r="F27" s="6">
        <f t="shared" si="3"/>
        <v>4.3562499999999999E-3</v>
      </c>
      <c r="G27" s="5">
        <v>335</v>
      </c>
      <c r="H27" s="12">
        <v>-4335.41</v>
      </c>
      <c r="I27" s="7">
        <f t="shared" si="4"/>
        <v>18596.81822450566</v>
      </c>
      <c r="J27" s="7">
        <f t="shared" si="1"/>
        <v>-4335.41</v>
      </c>
      <c r="K27" s="7">
        <f t="shared" si="2"/>
        <v>14261.40822450566</v>
      </c>
    </row>
    <row r="28" spans="3:11">
      <c r="C28" s="9">
        <v>42217</v>
      </c>
      <c r="D28" s="13">
        <v>6.1499999999999999E-2</v>
      </c>
      <c r="E28" s="6">
        <f t="shared" si="0"/>
        <v>5.2274999999999995E-2</v>
      </c>
      <c r="F28" s="6">
        <f t="shared" si="3"/>
        <v>4.3562499999999999E-3</v>
      </c>
      <c r="G28" s="5">
        <v>334</v>
      </c>
      <c r="H28" s="12">
        <v>-4335.41</v>
      </c>
      <c r="I28" s="7">
        <f t="shared" si="4"/>
        <v>18516.157214639385</v>
      </c>
      <c r="J28" s="7">
        <f t="shared" si="1"/>
        <v>-4335.41</v>
      </c>
      <c r="K28" s="7">
        <f t="shared" si="2"/>
        <v>14180.747214639385</v>
      </c>
    </row>
    <row r="29" spans="3:11">
      <c r="C29" s="9">
        <v>42248</v>
      </c>
      <c r="D29" s="13">
        <v>6.1499999999999999E-2</v>
      </c>
      <c r="E29" s="6">
        <f t="shared" si="0"/>
        <v>5.2274999999999995E-2</v>
      </c>
      <c r="F29" s="6">
        <f t="shared" si="3"/>
        <v>4.3562499999999999E-3</v>
      </c>
      <c r="G29" s="5">
        <v>333</v>
      </c>
      <c r="H29" s="12">
        <v>-4335.41</v>
      </c>
      <c r="I29" s="7">
        <f t="shared" si="4"/>
        <v>18435.846060239463</v>
      </c>
      <c r="J29" s="7">
        <f t="shared" si="1"/>
        <v>-4335.41</v>
      </c>
      <c r="K29" s="7">
        <f t="shared" si="2"/>
        <v>14100.436060239463</v>
      </c>
    </row>
    <row r="30" spans="3:11">
      <c r="C30" s="9">
        <v>42278</v>
      </c>
      <c r="D30" s="13">
        <v>6.1499999999999999E-2</v>
      </c>
      <c r="E30" s="6">
        <f t="shared" si="0"/>
        <v>5.2274999999999995E-2</v>
      </c>
      <c r="F30" s="6">
        <f t="shared" si="3"/>
        <v>4.3562499999999999E-3</v>
      </c>
      <c r="G30" s="5">
        <v>332</v>
      </c>
      <c r="H30" s="12">
        <v>-4335.41</v>
      </c>
      <c r="I30" s="7">
        <f t="shared" si="4"/>
        <v>18355.883243858403</v>
      </c>
      <c r="J30" s="7">
        <f t="shared" si="1"/>
        <v>-4335.41</v>
      </c>
      <c r="K30" s="7">
        <f t="shared" si="2"/>
        <v>14020.473243858403</v>
      </c>
    </row>
    <row r="31" spans="3:11">
      <c r="C31" s="9">
        <v>42309</v>
      </c>
      <c r="D31" s="13">
        <v>6.1499999999999999E-2</v>
      </c>
      <c r="E31" s="6">
        <f t="shared" si="0"/>
        <v>5.2274999999999995E-2</v>
      </c>
      <c r="F31" s="6">
        <f t="shared" si="3"/>
        <v>4.3562499999999999E-3</v>
      </c>
      <c r="G31" s="5">
        <v>331</v>
      </c>
      <c r="H31" s="12">
        <v>-4335.41</v>
      </c>
      <c r="I31" s="7">
        <f t="shared" si="4"/>
        <v>18276.267254630413</v>
      </c>
      <c r="J31" s="7">
        <f t="shared" si="1"/>
        <v>-4335.41</v>
      </c>
      <c r="K31" s="7">
        <f t="shared" si="2"/>
        <v>13940.857254630413</v>
      </c>
    </row>
    <row r="32" spans="3:11">
      <c r="C32" s="9">
        <v>42339</v>
      </c>
      <c r="D32" s="13">
        <v>6.1499999999999999E-2</v>
      </c>
      <c r="E32" s="6">
        <f t="shared" si="0"/>
        <v>5.2274999999999995E-2</v>
      </c>
      <c r="F32" s="6">
        <f t="shared" si="3"/>
        <v>4.3562499999999999E-3</v>
      </c>
      <c r="G32" s="5">
        <v>330</v>
      </c>
      <c r="H32" s="12">
        <v>-4335.41</v>
      </c>
      <c r="I32" s="7">
        <f t="shared" si="4"/>
        <v>18196.996588242884</v>
      </c>
      <c r="J32" s="7">
        <f t="shared" si="1"/>
        <v>-4335.41</v>
      </c>
      <c r="K32" s="7">
        <f t="shared" si="2"/>
        <v>13861.586588242884</v>
      </c>
    </row>
    <row r="33" spans="3:11" s="13" customFormat="1">
      <c r="C33" s="14">
        <v>42370</v>
      </c>
      <c r="D33">
        <v>5.1499999999999997E-2</v>
      </c>
      <c r="E33" s="6">
        <f>D33*0.85</f>
        <v>4.3774999999999994E-2</v>
      </c>
      <c r="F33" s="6">
        <f t="shared" si="3"/>
        <v>3.6479166666666661E-3</v>
      </c>
      <c r="G33" s="13">
        <v>329</v>
      </c>
      <c r="H33" s="15">
        <v>-3955.43</v>
      </c>
      <c r="I33" s="7">
        <f t="shared" si="4"/>
        <v>13106.000263345866</v>
      </c>
      <c r="J33" s="7">
        <f t="shared" si="1"/>
        <v>-3955.43</v>
      </c>
      <c r="K33" s="7">
        <f t="shared" si="2"/>
        <v>9150.5702633458659</v>
      </c>
    </row>
    <row r="34" spans="3:11">
      <c r="C34" s="9">
        <v>42401</v>
      </c>
      <c r="D34">
        <v>5.1499999999999997E-2</v>
      </c>
      <c r="E34" s="6">
        <f t="shared" si="0"/>
        <v>4.3774999999999994E-2</v>
      </c>
      <c r="F34" s="6">
        <f t="shared" si="3"/>
        <v>3.6479166666666661E-3</v>
      </c>
      <c r="G34" s="5">
        <v>328</v>
      </c>
      <c r="H34" s="15">
        <v>-3955.43</v>
      </c>
      <c r="I34" s="7">
        <f t="shared" si="4"/>
        <v>13058.364438072813</v>
      </c>
      <c r="J34" s="7">
        <f t="shared" si="1"/>
        <v>-3955.43</v>
      </c>
      <c r="K34" s="7">
        <f t="shared" si="2"/>
        <v>9102.9344380728126</v>
      </c>
    </row>
    <row r="35" spans="3:11">
      <c r="C35" s="9">
        <v>42430</v>
      </c>
      <c r="D35">
        <v>5.1499999999999997E-2</v>
      </c>
      <c r="E35" s="6">
        <f t="shared" si="0"/>
        <v>4.3774999999999994E-2</v>
      </c>
      <c r="F35" s="6">
        <f t="shared" si="3"/>
        <v>3.6479166666666661E-3</v>
      </c>
      <c r="G35" s="5">
        <v>327</v>
      </c>
      <c r="H35" s="15">
        <v>-3955.43</v>
      </c>
      <c r="I35" s="7">
        <f t="shared" si="4"/>
        <v>13010.901752720698</v>
      </c>
      <c r="J35" s="7">
        <f t="shared" si="1"/>
        <v>-3955.43</v>
      </c>
      <c r="K35" s="7">
        <f t="shared" si="2"/>
        <v>9055.4717527206976</v>
      </c>
    </row>
    <row r="36" spans="3:11">
      <c r="C36" s="9">
        <v>42461</v>
      </c>
      <c r="D36">
        <v>5.1499999999999997E-2</v>
      </c>
      <c r="E36" s="6">
        <f t="shared" si="0"/>
        <v>4.3774999999999994E-2</v>
      </c>
      <c r="F36" s="6">
        <f t="shared" si="3"/>
        <v>3.6479166666666661E-3</v>
      </c>
      <c r="G36" s="5">
        <v>326</v>
      </c>
      <c r="H36" s="15">
        <v>-3955.43</v>
      </c>
      <c r="I36" s="7">
        <f t="shared" si="4"/>
        <v>12963.611577985172</v>
      </c>
      <c r="J36" s="7">
        <f t="shared" si="1"/>
        <v>-3955.43</v>
      </c>
      <c r="K36" s="7">
        <f t="shared" si="2"/>
        <v>9008.1815779851713</v>
      </c>
    </row>
    <row r="37" spans="3:11">
      <c r="C37" s="9">
        <v>42491</v>
      </c>
      <c r="D37">
        <v>5.1499999999999997E-2</v>
      </c>
      <c r="E37" s="6">
        <f t="shared" si="0"/>
        <v>4.3774999999999994E-2</v>
      </c>
      <c r="F37" s="6">
        <f t="shared" si="3"/>
        <v>3.6479166666666661E-3</v>
      </c>
      <c r="G37" s="5">
        <v>325</v>
      </c>
      <c r="H37" s="15">
        <v>-3955.43</v>
      </c>
      <c r="I37" s="7">
        <f t="shared" si="4"/>
        <v>12916.493286849187</v>
      </c>
      <c r="J37" s="7">
        <f t="shared" si="1"/>
        <v>-3955.43</v>
      </c>
      <c r="K37" s="7">
        <f t="shared" si="2"/>
        <v>8961.0632868491866</v>
      </c>
    </row>
    <row r="38" spans="3:11">
      <c r="C38" s="9">
        <v>42522</v>
      </c>
      <c r="D38">
        <v>5.1499999999999997E-2</v>
      </c>
      <c r="E38" s="6">
        <f t="shared" si="0"/>
        <v>4.3774999999999994E-2</v>
      </c>
      <c r="F38" s="6">
        <f t="shared" si="3"/>
        <v>3.6479166666666661E-3</v>
      </c>
      <c r="G38" s="5">
        <v>324</v>
      </c>
      <c r="H38" s="15">
        <v>-3955.43</v>
      </c>
      <c r="I38" s="7">
        <f t="shared" si="4"/>
        <v>12869.546254574685</v>
      </c>
      <c r="J38" s="7">
        <f t="shared" si="1"/>
        <v>-3955.43</v>
      </c>
      <c r="K38" s="7">
        <f t="shared" si="2"/>
        <v>8914.1162545746847</v>
      </c>
    </row>
    <row r="39" spans="3:11">
      <c r="C39" s="9">
        <v>42552</v>
      </c>
      <c r="D39">
        <v>5.1499999999999997E-2</v>
      </c>
      <c r="E39" s="6">
        <f t="shared" si="0"/>
        <v>4.3774999999999994E-2</v>
      </c>
      <c r="F39" s="6">
        <f t="shared" si="3"/>
        <v>3.6479166666666661E-3</v>
      </c>
      <c r="G39" s="5">
        <v>323</v>
      </c>
      <c r="H39" s="15">
        <v>-3955.43</v>
      </c>
      <c r="I39" s="7">
        <f t="shared" si="4"/>
        <v>12822.769858694319</v>
      </c>
      <c r="J39" s="7">
        <f t="shared" si="1"/>
        <v>-3955.43</v>
      </c>
      <c r="K39" s="7">
        <f t="shared" si="2"/>
        <v>8867.3398586943185</v>
      </c>
    </row>
    <row r="40" spans="3:11">
      <c r="C40" s="9">
        <v>42583</v>
      </c>
      <c r="D40">
        <v>5.1499999999999997E-2</v>
      </c>
      <c r="E40" s="6">
        <f t="shared" si="0"/>
        <v>4.3774999999999994E-2</v>
      </c>
      <c r="F40" s="6">
        <f t="shared" si="3"/>
        <v>3.6479166666666661E-3</v>
      </c>
      <c r="G40" s="5">
        <v>322</v>
      </c>
      <c r="H40" s="15">
        <v>-3955.43</v>
      </c>
      <c r="I40" s="7">
        <f t="shared" si="4"/>
        <v>12776.163479003208</v>
      </c>
      <c r="J40" s="7">
        <f t="shared" si="1"/>
        <v>-3955.43</v>
      </c>
      <c r="K40" s="7">
        <f t="shared" si="2"/>
        <v>8820.7334790032073</v>
      </c>
    </row>
    <row r="41" spans="3:11">
      <c r="C41" s="9">
        <v>42614</v>
      </c>
      <c r="D41">
        <v>5.1499999999999997E-2</v>
      </c>
      <c r="E41" s="6">
        <f t="shared" si="0"/>
        <v>4.3774999999999994E-2</v>
      </c>
      <c r="F41" s="6">
        <f t="shared" si="3"/>
        <v>3.6479166666666661E-3</v>
      </c>
      <c r="G41" s="5">
        <v>321</v>
      </c>
      <c r="H41" s="15">
        <v>-3955.43</v>
      </c>
      <c r="I41" s="7">
        <f t="shared" si="4"/>
        <v>12729.726497550682</v>
      </c>
      <c r="J41" s="7">
        <f t="shared" si="1"/>
        <v>-3955.43</v>
      </c>
      <c r="K41" s="7">
        <f t="shared" si="2"/>
        <v>8774.296497550682</v>
      </c>
    </row>
    <row r="42" spans="3:11">
      <c r="C42" s="9">
        <v>42644</v>
      </c>
      <c r="D42">
        <v>5.1499999999999997E-2</v>
      </c>
      <c r="E42" s="6">
        <f t="shared" si="0"/>
        <v>4.3774999999999994E-2</v>
      </c>
      <c r="F42" s="6">
        <f t="shared" si="3"/>
        <v>3.6479166666666661E-3</v>
      </c>
      <c r="G42" s="5">
        <v>320</v>
      </c>
      <c r="H42" s="15">
        <v>-3955.43</v>
      </c>
      <c r="I42" s="7">
        <f t="shared" si="4"/>
        <v>12683.458298632129</v>
      </c>
      <c r="J42" s="7">
        <f t="shared" si="1"/>
        <v>-3955.43</v>
      </c>
      <c r="K42" s="7">
        <f t="shared" si="2"/>
        <v>8728.028298632129</v>
      </c>
    </row>
    <row r="43" spans="3:11">
      <c r="C43" s="9">
        <v>42675</v>
      </c>
      <c r="D43">
        <v>5.1499999999999997E-2</v>
      </c>
      <c r="E43" s="6">
        <f t="shared" si="0"/>
        <v>4.3774999999999994E-2</v>
      </c>
      <c r="F43" s="6">
        <f t="shared" si="3"/>
        <v>3.6479166666666661E-3</v>
      </c>
      <c r="G43" s="5">
        <v>319</v>
      </c>
      <c r="H43" s="15">
        <v>-3955.43</v>
      </c>
      <c r="I43" s="7">
        <f t="shared" si="4"/>
        <v>12637.358268780801</v>
      </c>
      <c r="J43" s="7">
        <f t="shared" si="1"/>
        <v>-3955.43</v>
      </c>
      <c r="K43" s="7">
        <f t="shared" si="2"/>
        <v>8681.9282687808009</v>
      </c>
    </row>
    <row r="44" spans="3:11">
      <c r="C44" s="9">
        <v>42705</v>
      </c>
      <c r="D44">
        <v>5.1499999999999997E-2</v>
      </c>
      <c r="E44" s="6">
        <f t="shared" si="0"/>
        <v>4.3774999999999994E-2</v>
      </c>
      <c r="F44" s="6">
        <f t="shared" si="3"/>
        <v>3.6479166666666661E-3</v>
      </c>
      <c r="G44" s="5">
        <v>318</v>
      </c>
      <c r="H44" s="15">
        <v>-3955.43</v>
      </c>
      <c r="I44" s="7">
        <f t="shared" si="4"/>
        <v>12591.425796759711</v>
      </c>
      <c r="J44" s="7">
        <f t="shared" si="1"/>
        <v>-3955.43</v>
      </c>
      <c r="K44" s="7">
        <f t="shared" si="2"/>
        <v>8635.9957967597111</v>
      </c>
    </row>
    <row r="45" spans="3:11">
      <c r="C45" s="9">
        <v>42736</v>
      </c>
      <c r="D45">
        <v>5.1499999999999997E-2</v>
      </c>
      <c r="E45" s="6">
        <f t="shared" si="0"/>
        <v>4.3774999999999994E-2</v>
      </c>
      <c r="F45" s="6">
        <f t="shared" si="3"/>
        <v>3.6479166666666661E-3</v>
      </c>
      <c r="G45" s="5">
        <v>317</v>
      </c>
      <c r="H45" s="15">
        <v>-3955.43</v>
      </c>
      <c r="I45" s="7">
        <f t="shared" si="4"/>
        <v>12545.660273553474</v>
      </c>
      <c r="J45" s="7">
        <f t="shared" si="1"/>
        <v>-3955.43</v>
      </c>
      <c r="K45" s="7">
        <f t="shared" si="2"/>
        <v>8590.230273553474</v>
      </c>
    </row>
    <row r="46" spans="3:11">
      <c r="C46" s="9">
        <v>42767</v>
      </c>
      <c r="D46">
        <v>5.1499999999999997E-2</v>
      </c>
      <c r="E46" s="6">
        <f t="shared" si="0"/>
        <v>4.3774999999999994E-2</v>
      </c>
      <c r="F46" s="6">
        <f t="shared" si="3"/>
        <v>3.6479166666666661E-3</v>
      </c>
      <c r="G46" s="5">
        <v>316</v>
      </c>
      <c r="H46" s="15">
        <v>-3955.43</v>
      </c>
      <c r="I46" s="7">
        <f t="shared" si="4"/>
        <v>12500.061092360302</v>
      </c>
      <c r="J46" s="7">
        <f t="shared" si="1"/>
        <v>-3955.43</v>
      </c>
      <c r="K46" s="7">
        <f t="shared" si="2"/>
        <v>8544.6310923603014</v>
      </c>
    </row>
    <row r="47" spans="3:11">
      <c r="C47" s="9">
        <v>42795</v>
      </c>
      <c r="D47">
        <v>5.1499999999999997E-2</v>
      </c>
      <c r="E47" s="6">
        <f t="shared" si="0"/>
        <v>4.3774999999999994E-2</v>
      </c>
      <c r="F47" s="6">
        <f t="shared" si="3"/>
        <v>3.6479166666666661E-3</v>
      </c>
      <c r="G47" s="5">
        <v>315</v>
      </c>
      <c r="H47" s="15">
        <v>-3955.43</v>
      </c>
      <c r="I47" s="7">
        <f t="shared" si="4"/>
        <v>12454.627648583899</v>
      </c>
      <c r="J47" s="7">
        <f t="shared" si="1"/>
        <v>-3955.43</v>
      </c>
      <c r="K47" s="7">
        <f t="shared" si="2"/>
        <v>8499.1976485838986</v>
      </c>
    </row>
    <row r="48" spans="3:11">
      <c r="C48" s="9">
        <v>42826</v>
      </c>
      <c r="D48">
        <v>5.1499999999999997E-2</v>
      </c>
      <c r="E48" s="6">
        <f t="shared" si="0"/>
        <v>4.3774999999999994E-2</v>
      </c>
      <c r="F48" s="6">
        <f t="shared" si="3"/>
        <v>3.6479166666666661E-3</v>
      </c>
      <c r="G48" s="5">
        <v>314</v>
      </c>
      <c r="H48" s="15">
        <v>-3955.43</v>
      </c>
      <c r="I48" s="7">
        <f t="shared" si="4"/>
        <v>12409.359339825496</v>
      </c>
      <c r="J48" s="7">
        <f t="shared" si="1"/>
        <v>-3955.43</v>
      </c>
      <c r="K48" s="7">
        <f t="shared" si="2"/>
        <v>8453.9293398254958</v>
      </c>
    </row>
    <row r="49" spans="3:11">
      <c r="C49" s="9">
        <v>42856</v>
      </c>
      <c r="D49">
        <v>5.1499999999999997E-2</v>
      </c>
      <c r="E49" s="6">
        <f t="shared" si="0"/>
        <v>4.3774999999999994E-2</v>
      </c>
      <c r="F49" s="6">
        <f t="shared" si="3"/>
        <v>3.6479166666666661E-3</v>
      </c>
      <c r="G49" s="5">
        <v>313</v>
      </c>
      <c r="H49" s="15">
        <v>-3955.43</v>
      </c>
      <c r="I49" s="7">
        <f t="shared" si="4"/>
        <v>12364.255565875808</v>
      </c>
      <c r="J49" s="7">
        <f t="shared" si="1"/>
        <v>-3955.43</v>
      </c>
      <c r="K49" s="7">
        <f t="shared" si="2"/>
        <v>8408.825565875808</v>
      </c>
    </row>
    <row r="50" spans="3:11">
      <c r="C50" s="9">
        <v>42887</v>
      </c>
      <c r="D50">
        <v>5.1499999999999997E-2</v>
      </c>
      <c r="E50" s="6">
        <f t="shared" si="0"/>
        <v>4.3774999999999994E-2</v>
      </c>
      <c r="F50" s="6">
        <f t="shared" si="3"/>
        <v>3.6479166666666661E-3</v>
      </c>
      <c r="G50" s="5">
        <v>312</v>
      </c>
      <c r="H50" s="15">
        <v>-3955.43</v>
      </c>
      <c r="I50" s="7">
        <f t="shared" si="4"/>
        <v>12319.315728707128</v>
      </c>
      <c r="J50" s="7">
        <f t="shared" si="1"/>
        <v>-3955.43</v>
      </c>
      <c r="K50" s="7">
        <f t="shared" si="2"/>
        <v>8363.8857287071278</v>
      </c>
    </row>
    <row r="51" spans="3:11">
      <c r="C51" s="9">
        <v>42917</v>
      </c>
      <c r="D51">
        <v>5.1499999999999997E-2</v>
      </c>
      <c r="E51" s="6">
        <f t="shared" si="0"/>
        <v>4.3774999999999994E-2</v>
      </c>
      <c r="F51" s="6">
        <f t="shared" si="3"/>
        <v>3.6479166666666661E-3</v>
      </c>
      <c r="G51" s="5">
        <v>311</v>
      </c>
      <c r="H51" s="15">
        <v>-3955.43</v>
      </c>
      <c r="I51" s="7">
        <f t="shared" si="4"/>
        <v>12274.53923246536</v>
      </c>
      <c r="J51" s="7">
        <f t="shared" si="1"/>
        <v>-3955.43</v>
      </c>
      <c r="K51" s="7">
        <f t="shared" si="2"/>
        <v>8319.10923246536</v>
      </c>
    </row>
    <row r="52" spans="3:11">
      <c r="C52" s="9">
        <v>42948</v>
      </c>
      <c r="D52">
        <v>5.1499999999999997E-2</v>
      </c>
      <c r="E52" s="6">
        <f t="shared" si="0"/>
        <v>4.3774999999999994E-2</v>
      </c>
      <c r="F52" s="6">
        <f t="shared" si="3"/>
        <v>3.6479166666666661E-3</v>
      </c>
      <c r="G52" s="5">
        <v>310</v>
      </c>
      <c r="H52" s="15">
        <v>-3955.43</v>
      </c>
      <c r="I52" s="7">
        <f t="shared" si="4"/>
        <v>12229.92548346215</v>
      </c>
      <c r="J52" s="7">
        <f t="shared" si="1"/>
        <v>-3955.43</v>
      </c>
      <c r="K52" s="7">
        <f t="shared" si="2"/>
        <v>8274.4954834621494</v>
      </c>
    </row>
    <row r="53" spans="3:11">
      <c r="C53" s="9">
        <v>42979</v>
      </c>
      <c r="D53">
        <v>5.1499999999999997E-2</v>
      </c>
      <c r="E53" s="6">
        <f t="shared" si="0"/>
        <v>4.3774999999999994E-2</v>
      </c>
      <c r="F53" s="6">
        <f t="shared" si="3"/>
        <v>3.6479166666666661E-3</v>
      </c>
      <c r="G53" s="5">
        <v>309</v>
      </c>
      <c r="H53" s="15">
        <v>-3955.43</v>
      </c>
      <c r="I53" s="7">
        <f t="shared" si="4"/>
        <v>12185.473890166979</v>
      </c>
      <c r="J53" s="7">
        <f t="shared" si="1"/>
        <v>-3955.43</v>
      </c>
      <c r="K53" s="7">
        <f t="shared" si="2"/>
        <v>8230.0438901669786</v>
      </c>
    </row>
    <row r="54" spans="3:11">
      <c r="C54" s="9">
        <v>43009</v>
      </c>
      <c r="D54">
        <v>5.1499999999999997E-2</v>
      </c>
      <c r="E54" s="6">
        <f t="shared" si="0"/>
        <v>4.3774999999999994E-2</v>
      </c>
      <c r="F54" s="6">
        <f t="shared" si="3"/>
        <v>3.6479166666666661E-3</v>
      </c>
      <c r="G54" s="5">
        <v>308</v>
      </c>
      <c r="H54" s="15">
        <v>-3955.43</v>
      </c>
      <c r="I54" s="7">
        <f t="shared" si="4"/>
        <v>12141.183863199347</v>
      </c>
      <c r="J54" s="7">
        <f t="shared" si="1"/>
        <v>-3955.43</v>
      </c>
      <c r="K54" s="7">
        <f t="shared" si="2"/>
        <v>8185.7538631993466</v>
      </c>
    </row>
    <row r="55" spans="3:11">
      <c r="C55" s="9">
        <v>43040</v>
      </c>
      <c r="D55">
        <v>5.1499999999999997E-2</v>
      </c>
      <c r="E55" s="6">
        <f t="shared" si="0"/>
        <v>4.3774999999999994E-2</v>
      </c>
      <c r="F55" s="6">
        <f t="shared" si="3"/>
        <v>3.6479166666666661E-3</v>
      </c>
      <c r="G55" s="5">
        <v>307</v>
      </c>
      <c r="H55" s="15">
        <v>-3955.43</v>
      </c>
      <c r="I55" s="7">
        <f t="shared" si="4"/>
        <v>12097.054815320955</v>
      </c>
      <c r="J55" s="7">
        <f t="shared" si="1"/>
        <v>-3955.43</v>
      </c>
      <c r="K55" s="7">
        <f t="shared" si="2"/>
        <v>8141.6248153209544</v>
      </c>
    </row>
    <row r="56" spans="3:11">
      <c r="C56" s="9">
        <v>43070</v>
      </c>
      <c r="D56">
        <v>5.1499999999999997E-2</v>
      </c>
      <c r="E56" s="6">
        <f t="shared" si="0"/>
        <v>4.3774999999999994E-2</v>
      </c>
      <c r="F56" s="6">
        <f t="shared" si="3"/>
        <v>3.6479166666666661E-3</v>
      </c>
      <c r="G56" s="5">
        <v>306</v>
      </c>
      <c r="H56" s="15">
        <v>-3955.43</v>
      </c>
      <c r="I56" s="7">
        <f t="shared" si="4"/>
        <v>12053.086161427913</v>
      </c>
      <c r="J56" s="7">
        <f t="shared" si="1"/>
        <v>-3955.43</v>
      </c>
      <c r="K56" s="7">
        <f t="shared" si="2"/>
        <v>8097.6561614279126</v>
      </c>
    </row>
    <row r="57" spans="3:11">
      <c r="C57" s="9">
        <v>43101</v>
      </c>
      <c r="D57">
        <v>5.1499999999999997E-2</v>
      </c>
      <c r="E57" s="6">
        <f t="shared" si="0"/>
        <v>4.3774999999999994E-2</v>
      </c>
      <c r="F57" s="6">
        <f t="shared" si="3"/>
        <v>3.6479166666666661E-3</v>
      </c>
      <c r="G57" s="5">
        <v>305</v>
      </c>
      <c r="H57" s="15">
        <v>-3955.43</v>
      </c>
      <c r="I57" s="7">
        <f t="shared" si="4"/>
        <v>12009.27731854298</v>
      </c>
      <c r="J57" s="7">
        <f t="shared" si="1"/>
        <v>-3955.43</v>
      </c>
      <c r="K57" s="7">
        <f t="shared" si="2"/>
        <v>8053.8473185429793</v>
      </c>
    </row>
    <row r="58" spans="3:11">
      <c r="C58" s="9">
        <v>43132</v>
      </c>
      <c r="D58">
        <v>5.1499999999999997E-2</v>
      </c>
      <c r="E58" s="6">
        <f t="shared" si="0"/>
        <v>4.3774999999999994E-2</v>
      </c>
      <c r="F58" s="6">
        <f t="shared" si="3"/>
        <v>3.6479166666666661E-3</v>
      </c>
      <c r="G58" s="5">
        <v>304</v>
      </c>
      <c r="H58" s="15">
        <v>-3955.43</v>
      </c>
      <c r="I58" s="7">
        <f t="shared" si="4"/>
        <v>11965.627705807832</v>
      </c>
      <c r="J58" s="7">
        <f t="shared" si="1"/>
        <v>-3955.43</v>
      </c>
      <c r="K58" s="7">
        <f t="shared" si="2"/>
        <v>8010.1977058078319</v>
      </c>
    </row>
    <row r="59" spans="3:11">
      <c r="C59" s="9">
        <v>43160</v>
      </c>
      <c r="D59">
        <v>5.1499999999999997E-2</v>
      </c>
      <c r="E59" s="6">
        <f t="shared" si="0"/>
        <v>4.3774999999999994E-2</v>
      </c>
      <c r="F59" s="6">
        <f t="shared" si="3"/>
        <v>3.6479166666666661E-3</v>
      </c>
      <c r="G59" s="5">
        <v>303</v>
      </c>
      <c r="H59" s="15">
        <v>-3955.43</v>
      </c>
      <c r="I59" s="7">
        <f t="shared" si="4"/>
        <v>11922.136744475376</v>
      </c>
      <c r="J59" s="7">
        <f t="shared" si="1"/>
        <v>-3955.43</v>
      </c>
      <c r="K59" s="7">
        <f t="shared" si="2"/>
        <v>7966.7067444753757</v>
      </c>
    </row>
    <row r="60" spans="3:11">
      <c r="C60" s="9">
        <v>43191</v>
      </c>
      <c r="D60">
        <v>5.1499999999999997E-2</v>
      </c>
      <c r="E60" s="6">
        <f t="shared" si="0"/>
        <v>4.3774999999999994E-2</v>
      </c>
      <c r="F60" s="6">
        <f t="shared" si="3"/>
        <v>3.6479166666666661E-3</v>
      </c>
      <c r="G60" s="5">
        <v>302</v>
      </c>
      <c r="H60" s="15">
        <v>-3955.43</v>
      </c>
      <c r="I60" s="7">
        <f t="shared" si="4"/>
        <v>11878.803857902074</v>
      </c>
      <c r="J60" s="7">
        <f t="shared" si="1"/>
        <v>-3955.43</v>
      </c>
      <c r="K60" s="7">
        <f t="shared" si="2"/>
        <v>7923.3738579020737</v>
      </c>
    </row>
    <row r="61" spans="3:11">
      <c r="C61" s="9">
        <v>43221</v>
      </c>
      <c r="D61">
        <v>5.1499999999999997E-2</v>
      </c>
      <c r="E61" s="6">
        <f t="shared" si="0"/>
        <v>4.3774999999999994E-2</v>
      </c>
      <c r="F61" s="6">
        <f t="shared" si="3"/>
        <v>3.6479166666666661E-3</v>
      </c>
      <c r="G61" s="5">
        <v>301</v>
      </c>
      <c r="H61" s="15">
        <v>-3955.43</v>
      </c>
      <c r="I61" s="7">
        <f t="shared" si="4"/>
        <v>11835.628471540265</v>
      </c>
      <c r="J61" s="7">
        <f t="shared" si="1"/>
        <v>-3955.43</v>
      </c>
      <c r="K61" s="7">
        <f t="shared" si="2"/>
        <v>7880.198471540265</v>
      </c>
    </row>
    <row r="62" spans="3:11">
      <c r="C62" s="9">
        <v>43252</v>
      </c>
      <c r="D62">
        <v>5.1499999999999997E-2</v>
      </c>
      <c r="E62" s="6">
        <f t="shared" si="0"/>
        <v>4.3774999999999994E-2</v>
      </c>
      <c r="F62" s="6">
        <f t="shared" si="3"/>
        <v>3.6479166666666661E-3</v>
      </c>
      <c r="G62" s="5">
        <v>300</v>
      </c>
      <c r="H62" s="15">
        <v>-3955.43</v>
      </c>
      <c r="I62" s="7">
        <f t="shared" si="4"/>
        <v>11792.610012930596</v>
      </c>
      <c r="J62" s="7">
        <f t="shared" si="1"/>
        <v>-3955.43</v>
      </c>
      <c r="K62" s="7">
        <f t="shared" si="2"/>
        <v>7837.1800129305957</v>
      </c>
    </row>
    <row r="63" spans="3:11">
      <c r="C63" s="9">
        <v>43282</v>
      </c>
      <c r="D63">
        <v>5.1499999999999997E-2</v>
      </c>
      <c r="E63" s="6">
        <f t="shared" si="0"/>
        <v>4.3774999999999994E-2</v>
      </c>
      <c r="F63" s="6">
        <f t="shared" si="3"/>
        <v>3.6479166666666661E-3</v>
      </c>
      <c r="G63" s="5">
        <v>299</v>
      </c>
      <c r="H63" s="15">
        <v>-3955.43</v>
      </c>
      <c r="I63" s="7">
        <f t="shared" si="4"/>
        <v>11749.74791169439</v>
      </c>
      <c r="J63" s="7">
        <f t="shared" si="1"/>
        <v>-3955.43</v>
      </c>
      <c r="K63" s="7">
        <f t="shared" si="2"/>
        <v>7794.3179116943902</v>
      </c>
    </row>
    <row r="64" spans="3:11">
      <c r="C64" s="9">
        <v>43313</v>
      </c>
      <c r="D64">
        <v>5.1499999999999997E-2</v>
      </c>
      <c r="E64" s="6">
        <f t="shared" si="0"/>
        <v>4.3774999999999994E-2</v>
      </c>
      <c r="F64" s="6">
        <f t="shared" si="3"/>
        <v>3.6479166666666661E-3</v>
      </c>
      <c r="G64" s="5">
        <v>298</v>
      </c>
      <c r="H64" s="15">
        <v>-3955.43</v>
      </c>
      <c r="I64" s="7">
        <f t="shared" si="4"/>
        <v>11707.041599526119</v>
      </c>
      <c r="J64" s="7">
        <f t="shared" si="1"/>
        <v>-3955.43</v>
      </c>
      <c r="K64" s="7">
        <f t="shared" si="2"/>
        <v>7751.6115995261189</v>
      </c>
    </row>
    <row r="65" spans="3:11">
      <c r="C65" s="9">
        <v>43344</v>
      </c>
      <c r="D65">
        <v>5.1499999999999997E-2</v>
      </c>
      <c r="E65" s="6">
        <f t="shared" si="0"/>
        <v>4.3774999999999994E-2</v>
      </c>
      <c r="F65" s="6">
        <f t="shared" si="3"/>
        <v>3.6479166666666661E-3</v>
      </c>
      <c r="G65" s="5">
        <v>297</v>
      </c>
      <c r="H65" s="15">
        <v>-3955.43</v>
      </c>
      <c r="I65" s="7">
        <f t="shared" si="4"/>
        <v>11664.490510185837</v>
      </c>
      <c r="J65" s="7">
        <f t="shared" si="1"/>
        <v>-3955.43</v>
      </c>
      <c r="K65" s="7">
        <f t="shared" si="2"/>
        <v>7709.0605101858364</v>
      </c>
    </row>
    <row r="66" spans="3:11">
      <c r="C66" s="9">
        <v>43374</v>
      </c>
      <c r="D66">
        <v>5.1499999999999997E-2</v>
      </c>
      <c r="E66" s="6">
        <f t="shared" si="0"/>
        <v>4.3774999999999994E-2</v>
      </c>
      <c r="F66" s="6">
        <f t="shared" si="3"/>
        <v>3.6479166666666661E-3</v>
      </c>
      <c r="G66" s="5">
        <v>296</v>
      </c>
      <c r="H66" s="15">
        <v>-3955.43</v>
      </c>
      <c r="I66" s="7">
        <f t="shared" si="4"/>
        <v>11622.09407949169</v>
      </c>
      <c r="J66" s="7">
        <f t="shared" si="1"/>
        <v>-3955.43</v>
      </c>
      <c r="K66" s="7">
        <f t="shared" si="2"/>
        <v>7666.6640794916893</v>
      </c>
    </row>
    <row r="67" spans="3:11">
      <c r="C67" s="9">
        <v>43405</v>
      </c>
      <c r="D67">
        <v>5.1499999999999997E-2</v>
      </c>
      <c r="E67" s="6">
        <f t="shared" ref="E67:E130" si="5">D67*0.85</f>
        <v>4.3774999999999994E-2</v>
      </c>
      <c r="F67" s="6">
        <f t="shared" si="3"/>
        <v>3.6479166666666661E-3</v>
      </c>
      <c r="G67" s="5">
        <v>295</v>
      </c>
      <c r="H67" s="15">
        <v>-3955.43</v>
      </c>
      <c r="I67" s="7">
        <f t="shared" si="4"/>
        <v>11579.851745312431</v>
      </c>
      <c r="J67" s="7">
        <f t="shared" ref="J67:J130" si="6">H67</f>
        <v>-3955.43</v>
      </c>
      <c r="K67" s="7">
        <f t="shared" ref="K67:K130" si="7">I67+J67</f>
        <v>7624.4217453124311</v>
      </c>
    </row>
    <row r="68" spans="3:11">
      <c r="C68" s="9">
        <v>43435</v>
      </c>
      <c r="D68">
        <v>5.1499999999999997E-2</v>
      </c>
      <c r="E68" s="6">
        <f t="shared" si="5"/>
        <v>4.3774999999999994E-2</v>
      </c>
      <c r="F68" s="6">
        <f t="shared" ref="F68:F131" si="8">E68/12</f>
        <v>3.6479166666666661E-3</v>
      </c>
      <c r="G68" s="5">
        <v>294</v>
      </c>
      <c r="H68" s="15">
        <v>-3955.43</v>
      </c>
      <c r="I68" s="7">
        <f t="shared" ref="I68:I131" si="9">FV(F68,G68,0,H68)</f>
        <v>11537.762947559981</v>
      </c>
      <c r="J68" s="7">
        <f t="shared" si="6"/>
        <v>-3955.43</v>
      </c>
      <c r="K68" s="7">
        <f t="shared" si="7"/>
        <v>7582.3329475599803</v>
      </c>
    </row>
    <row r="69" spans="3:11">
      <c r="C69" s="9">
        <v>43466</v>
      </c>
      <c r="D69">
        <v>5.1499999999999997E-2</v>
      </c>
      <c r="E69" s="6">
        <f t="shared" si="5"/>
        <v>4.3774999999999994E-2</v>
      </c>
      <c r="F69" s="6">
        <f t="shared" si="8"/>
        <v>3.6479166666666661E-3</v>
      </c>
      <c r="G69" s="5">
        <v>293</v>
      </c>
      <c r="H69" s="15">
        <v>-3955.43</v>
      </c>
      <c r="I69" s="7">
        <f t="shared" si="9"/>
        <v>11495.827128181967</v>
      </c>
      <c r="J69" s="7">
        <f t="shared" si="6"/>
        <v>-3955.43</v>
      </c>
      <c r="K69" s="7">
        <f t="shared" si="7"/>
        <v>7540.3971281819668</v>
      </c>
    </row>
    <row r="70" spans="3:11">
      <c r="C70" s="9">
        <v>43497</v>
      </c>
      <c r="D70">
        <v>5.1499999999999997E-2</v>
      </c>
      <c r="E70" s="6">
        <f t="shared" si="5"/>
        <v>4.3774999999999994E-2</v>
      </c>
      <c r="F70" s="6">
        <f t="shared" si="8"/>
        <v>3.6479166666666661E-3</v>
      </c>
      <c r="G70" s="5">
        <v>292</v>
      </c>
      <c r="H70" s="15">
        <v>-3955.43</v>
      </c>
      <c r="I70" s="7">
        <f t="shared" si="9"/>
        <v>11454.043731154357</v>
      </c>
      <c r="J70" s="7">
        <f t="shared" si="6"/>
        <v>-3955.43</v>
      </c>
      <c r="K70" s="7">
        <f t="shared" si="7"/>
        <v>7498.6137311543571</v>
      </c>
    </row>
    <row r="71" spans="3:11">
      <c r="C71" s="9">
        <v>43525</v>
      </c>
      <c r="D71">
        <v>5.1499999999999997E-2</v>
      </c>
      <c r="E71" s="6">
        <f t="shared" si="5"/>
        <v>4.3774999999999994E-2</v>
      </c>
      <c r="F71" s="6">
        <f t="shared" si="8"/>
        <v>3.6479166666666661E-3</v>
      </c>
      <c r="G71" s="5">
        <v>291</v>
      </c>
      <c r="H71" s="15">
        <v>-3955.43</v>
      </c>
      <c r="I71" s="7">
        <f t="shared" si="9"/>
        <v>11412.412202474079</v>
      </c>
      <c r="J71" s="7">
        <f t="shared" si="6"/>
        <v>-3955.43</v>
      </c>
      <c r="K71" s="7">
        <f t="shared" si="7"/>
        <v>7456.9822024740788</v>
      </c>
    </row>
    <row r="72" spans="3:11">
      <c r="C72" s="9">
        <v>43556</v>
      </c>
      <c r="D72">
        <v>5.1499999999999997E-2</v>
      </c>
      <c r="E72" s="6">
        <f t="shared" si="5"/>
        <v>4.3774999999999994E-2</v>
      </c>
      <c r="F72" s="6">
        <f t="shared" si="8"/>
        <v>3.6479166666666661E-3</v>
      </c>
      <c r="G72" s="5">
        <v>290</v>
      </c>
      <c r="H72" s="15">
        <v>-3955.43</v>
      </c>
      <c r="I72" s="7">
        <f t="shared" si="9"/>
        <v>11370.931990151672</v>
      </c>
      <c r="J72" s="7">
        <f t="shared" si="6"/>
        <v>-3955.43</v>
      </c>
      <c r="K72" s="7">
        <f t="shared" si="7"/>
        <v>7415.5019901516716</v>
      </c>
    </row>
    <row r="73" spans="3:11">
      <c r="C73" s="9">
        <v>43586</v>
      </c>
      <c r="D73">
        <v>5.1499999999999997E-2</v>
      </c>
      <c r="E73" s="6">
        <f t="shared" si="5"/>
        <v>4.3774999999999994E-2</v>
      </c>
      <c r="F73" s="6">
        <f t="shared" si="8"/>
        <v>3.6479166666666661E-3</v>
      </c>
      <c r="G73" s="5">
        <v>289</v>
      </c>
      <c r="H73" s="15">
        <v>-3955.43</v>
      </c>
      <c r="I73" s="7">
        <f t="shared" si="9"/>
        <v>11329.602544203961</v>
      </c>
      <c r="J73" s="7">
        <f t="shared" si="6"/>
        <v>-3955.43</v>
      </c>
      <c r="K73" s="7">
        <f t="shared" si="7"/>
        <v>7374.1725442039606</v>
      </c>
    </row>
    <row r="74" spans="3:11">
      <c r="C74" s="9">
        <v>43617</v>
      </c>
      <c r="D74">
        <v>5.1499999999999997E-2</v>
      </c>
      <c r="E74" s="6">
        <f t="shared" si="5"/>
        <v>4.3774999999999994E-2</v>
      </c>
      <c r="F74" s="6">
        <f t="shared" si="8"/>
        <v>3.6479166666666661E-3</v>
      </c>
      <c r="G74" s="5">
        <v>288</v>
      </c>
      <c r="H74" s="15">
        <v>-3955.43</v>
      </c>
      <c r="I74" s="7">
        <f t="shared" si="9"/>
        <v>11288.423316646777</v>
      </c>
      <c r="J74" s="7">
        <f t="shared" si="6"/>
        <v>-3955.43</v>
      </c>
      <c r="K74" s="7">
        <f t="shared" si="7"/>
        <v>7332.9933166467763</v>
      </c>
    </row>
    <row r="75" spans="3:11">
      <c r="C75" s="9">
        <v>43647</v>
      </c>
      <c r="D75">
        <v>5.1499999999999997E-2</v>
      </c>
      <c r="E75" s="6">
        <f t="shared" si="5"/>
        <v>4.3774999999999994E-2</v>
      </c>
      <c r="F75" s="6">
        <f t="shared" si="8"/>
        <v>3.6479166666666661E-3</v>
      </c>
      <c r="G75" s="5">
        <v>287</v>
      </c>
      <c r="H75" s="15">
        <v>-3955.43</v>
      </c>
      <c r="I75" s="7">
        <f t="shared" si="9"/>
        <v>11247.393761487678</v>
      </c>
      <c r="J75" s="7">
        <f t="shared" si="6"/>
        <v>-3955.43</v>
      </c>
      <c r="K75" s="7">
        <f t="shared" si="7"/>
        <v>7291.9637614876774</v>
      </c>
    </row>
    <row r="76" spans="3:11">
      <c r="C76" s="9">
        <v>43678</v>
      </c>
      <c r="D76">
        <v>5.1499999999999997E-2</v>
      </c>
      <c r="E76" s="6">
        <f t="shared" si="5"/>
        <v>4.3774999999999994E-2</v>
      </c>
      <c r="F76" s="6">
        <f t="shared" si="8"/>
        <v>3.6479166666666661E-3</v>
      </c>
      <c r="G76" s="5">
        <v>286</v>
      </c>
      <c r="H76" s="15">
        <v>-3955.43</v>
      </c>
      <c r="I76" s="7">
        <f t="shared" si="9"/>
        <v>11206.51333471874</v>
      </c>
      <c r="J76" s="7">
        <f t="shared" si="6"/>
        <v>-3955.43</v>
      </c>
      <c r="K76" s="7">
        <f t="shared" si="7"/>
        <v>7251.0833347187399</v>
      </c>
    </row>
    <row r="77" spans="3:11">
      <c r="C77" s="9">
        <v>43709</v>
      </c>
      <c r="D77">
        <v>5.1499999999999997E-2</v>
      </c>
      <c r="E77" s="6">
        <f t="shared" si="5"/>
        <v>4.3774999999999994E-2</v>
      </c>
      <c r="F77" s="6">
        <f t="shared" si="8"/>
        <v>3.6479166666666661E-3</v>
      </c>
      <c r="G77" s="5">
        <v>285</v>
      </c>
      <c r="H77" s="15">
        <v>-3955.43</v>
      </c>
      <c r="I77" s="7">
        <f t="shared" si="9"/>
        <v>11165.781494309289</v>
      </c>
      <c r="J77" s="7">
        <f t="shared" si="6"/>
        <v>-3955.43</v>
      </c>
      <c r="K77" s="7">
        <f t="shared" si="7"/>
        <v>7210.3514943092887</v>
      </c>
    </row>
    <row r="78" spans="3:11">
      <c r="C78" s="9">
        <v>43739</v>
      </c>
      <c r="D78">
        <v>5.1499999999999997E-2</v>
      </c>
      <c r="E78" s="6">
        <f t="shared" si="5"/>
        <v>4.3774999999999994E-2</v>
      </c>
      <c r="F78" s="6">
        <f t="shared" si="8"/>
        <v>3.6479166666666661E-3</v>
      </c>
      <c r="G78" s="5">
        <v>284</v>
      </c>
      <c r="H78" s="15">
        <v>-3955.43</v>
      </c>
      <c r="I78" s="7">
        <f t="shared" si="9"/>
        <v>11125.197700198773</v>
      </c>
      <c r="J78" s="7">
        <f t="shared" si="6"/>
        <v>-3955.43</v>
      </c>
      <c r="K78" s="7">
        <f t="shared" si="7"/>
        <v>7169.7677001987722</v>
      </c>
    </row>
    <row r="79" spans="3:11">
      <c r="C79" s="9">
        <v>43770</v>
      </c>
      <c r="D79">
        <v>5.1499999999999997E-2</v>
      </c>
      <c r="E79" s="6">
        <f t="shared" si="5"/>
        <v>4.3774999999999994E-2</v>
      </c>
      <c r="F79" s="6">
        <f t="shared" si="8"/>
        <v>3.6479166666666661E-3</v>
      </c>
      <c r="G79" s="5">
        <v>283</v>
      </c>
      <c r="H79" s="15">
        <v>-3955.43</v>
      </c>
      <c r="I79" s="7">
        <f t="shared" si="9"/>
        <v>11084.761414289556</v>
      </c>
      <c r="J79" s="7">
        <f t="shared" si="6"/>
        <v>-3955.43</v>
      </c>
      <c r="K79" s="7">
        <f t="shared" si="7"/>
        <v>7129.3314142895561</v>
      </c>
    </row>
    <row r="80" spans="3:11">
      <c r="C80" s="9">
        <v>43800</v>
      </c>
      <c r="D80">
        <v>5.1499999999999997E-2</v>
      </c>
      <c r="E80" s="6">
        <f t="shared" si="5"/>
        <v>4.3774999999999994E-2</v>
      </c>
      <c r="F80" s="6">
        <f t="shared" si="8"/>
        <v>3.6479166666666661E-3</v>
      </c>
      <c r="G80" s="5">
        <v>282</v>
      </c>
      <c r="H80" s="15">
        <v>-3955.43</v>
      </c>
      <c r="I80" s="7">
        <f t="shared" si="9"/>
        <v>11044.472100439829</v>
      </c>
      <c r="J80" s="7">
        <f t="shared" si="6"/>
        <v>-3955.43</v>
      </c>
      <c r="K80" s="7">
        <f t="shared" si="7"/>
        <v>7089.0421004398286</v>
      </c>
    </row>
    <row r="81" spans="3:11">
      <c r="C81" s="9">
        <v>43831</v>
      </c>
      <c r="D81">
        <v>5.1499999999999997E-2</v>
      </c>
      <c r="E81" s="6">
        <f t="shared" si="5"/>
        <v>4.3774999999999994E-2</v>
      </c>
      <c r="F81" s="6">
        <f t="shared" si="8"/>
        <v>3.6479166666666661E-3</v>
      </c>
      <c r="G81" s="5">
        <v>281</v>
      </c>
      <c r="H81" s="15">
        <v>-3955.43</v>
      </c>
      <c r="I81" s="7">
        <f t="shared" si="9"/>
        <v>11004.329224456444</v>
      </c>
      <c r="J81" s="7">
        <f t="shared" si="6"/>
        <v>-3955.43</v>
      </c>
      <c r="K81" s="7">
        <f t="shared" si="7"/>
        <v>7048.8992244564433</v>
      </c>
    </row>
    <row r="82" spans="3:11">
      <c r="C82" s="9">
        <v>43862</v>
      </c>
      <c r="D82">
        <v>5.1499999999999997E-2</v>
      </c>
      <c r="E82" s="6">
        <f t="shared" si="5"/>
        <v>4.3774999999999994E-2</v>
      </c>
      <c r="F82" s="6">
        <f t="shared" si="8"/>
        <v>3.6479166666666661E-3</v>
      </c>
      <c r="G82" s="5">
        <v>280</v>
      </c>
      <c r="H82" s="15">
        <v>-3955.43</v>
      </c>
      <c r="I82" s="7">
        <f t="shared" si="9"/>
        <v>10964.332254087887</v>
      </c>
      <c r="J82" s="7">
        <f t="shared" si="6"/>
        <v>-3955.43</v>
      </c>
      <c r="K82" s="7">
        <f t="shared" si="7"/>
        <v>7008.9022540878868</v>
      </c>
    </row>
    <row r="83" spans="3:11">
      <c r="C83" s="9">
        <v>43891</v>
      </c>
      <c r="D83">
        <v>5.1499999999999997E-2</v>
      </c>
      <c r="E83" s="6">
        <f t="shared" si="5"/>
        <v>4.3774999999999994E-2</v>
      </c>
      <c r="F83" s="6">
        <f t="shared" si="8"/>
        <v>3.6479166666666661E-3</v>
      </c>
      <c r="G83" s="5">
        <v>279</v>
      </c>
      <c r="H83" s="15">
        <v>-3955.43</v>
      </c>
      <c r="I83" s="7">
        <f t="shared" si="9"/>
        <v>10924.480659017177</v>
      </c>
      <c r="J83" s="7">
        <f t="shared" si="6"/>
        <v>-3955.43</v>
      </c>
      <c r="K83" s="7">
        <f t="shared" si="7"/>
        <v>6969.0506590171772</v>
      </c>
    </row>
    <row r="84" spans="3:11">
      <c r="C84" s="9">
        <v>43922</v>
      </c>
      <c r="D84">
        <v>5.1499999999999997E-2</v>
      </c>
      <c r="E84" s="6">
        <f t="shared" si="5"/>
        <v>4.3774999999999994E-2</v>
      </c>
      <c r="F84" s="6">
        <f t="shared" si="8"/>
        <v>3.6479166666666661E-3</v>
      </c>
      <c r="G84" s="5">
        <v>278</v>
      </c>
      <c r="H84" s="15">
        <v>-3955.43</v>
      </c>
      <c r="I84" s="7">
        <f t="shared" si="9"/>
        <v>10884.773910854872</v>
      </c>
      <c r="J84" s="7">
        <f t="shared" si="6"/>
        <v>-3955.43</v>
      </c>
      <c r="K84" s="7">
        <f t="shared" si="7"/>
        <v>6929.3439108548719</v>
      </c>
    </row>
    <row r="85" spans="3:11">
      <c r="C85" s="9">
        <v>43952</v>
      </c>
      <c r="D85">
        <v>5.1499999999999997E-2</v>
      </c>
      <c r="E85" s="6">
        <f t="shared" si="5"/>
        <v>4.3774999999999994E-2</v>
      </c>
      <c r="F85" s="6">
        <f t="shared" si="8"/>
        <v>3.6479166666666661E-3</v>
      </c>
      <c r="G85" s="5">
        <v>277</v>
      </c>
      <c r="H85" s="15">
        <v>-3955.43</v>
      </c>
      <c r="I85" s="7">
        <f t="shared" si="9"/>
        <v>10845.21148313203</v>
      </c>
      <c r="J85" s="7">
        <f t="shared" si="6"/>
        <v>-3955.43</v>
      </c>
      <c r="K85" s="7">
        <f t="shared" si="7"/>
        <v>6889.7814831320302</v>
      </c>
    </row>
    <row r="86" spans="3:11">
      <c r="C86" s="9">
        <v>43983</v>
      </c>
      <c r="D86">
        <v>5.1499999999999997E-2</v>
      </c>
      <c r="E86" s="6">
        <f t="shared" si="5"/>
        <v>4.3774999999999994E-2</v>
      </c>
      <c r="F86" s="6">
        <f t="shared" si="8"/>
        <v>3.6479166666666661E-3</v>
      </c>
      <c r="G86" s="5">
        <v>276</v>
      </c>
      <c r="H86" s="15">
        <v>-3955.43</v>
      </c>
      <c r="I86" s="7">
        <f t="shared" si="9"/>
        <v>10805.792851293249</v>
      </c>
      <c r="J86" s="7">
        <f t="shared" si="6"/>
        <v>-3955.43</v>
      </c>
      <c r="K86" s="7">
        <f t="shared" si="7"/>
        <v>6850.3628512932482</v>
      </c>
    </row>
    <row r="87" spans="3:11">
      <c r="C87" s="9">
        <v>44013</v>
      </c>
      <c r="D87">
        <v>5.1499999999999997E-2</v>
      </c>
      <c r="E87" s="6">
        <f t="shared" si="5"/>
        <v>4.3774999999999994E-2</v>
      </c>
      <c r="F87" s="6">
        <f t="shared" si="8"/>
        <v>3.6479166666666661E-3</v>
      </c>
      <c r="G87" s="5">
        <v>275</v>
      </c>
      <c r="H87" s="15">
        <v>-3955.43</v>
      </c>
      <c r="I87" s="7">
        <f t="shared" si="9"/>
        <v>10766.517492689705</v>
      </c>
      <c r="J87" s="7">
        <f t="shared" si="6"/>
        <v>-3955.43</v>
      </c>
      <c r="K87" s="7">
        <f t="shared" si="7"/>
        <v>6811.087492689705</v>
      </c>
    </row>
    <row r="88" spans="3:11">
      <c r="C88" s="9">
        <v>44044</v>
      </c>
      <c r="D88">
        <v>5.1499999999999997E-2</v>
      </c>
      <c r="E88" s="6">
        <f t="shared" si="5"/>
        <v>4.3774999999999994E-2</v>
      </c>
      <c r="F88" s="6">
        <f t="shared" si="8"/>
        <v>3.6479166666666661E-3</v>
      </c>
      <c r="G88" s="5">
        <v>274</v>
      </c>
      <c r="H88" s="15">
        <v>-3955.43</v>
      </c>
      <c r="I88" s="7">
        <f t="shared" si="9"/>
        <v>10727.38488657223</v>
      </c>
      <c r="J88" s="7">
        <f t="shared" si="6"/>
        <v>-3955.43</v>
      </c>
      <c r="K88" s="7">
        <f t="shared" si="7"/>
        <v>6771.95488657223</v>
      </c>
    </row>
    <row r="89" spans="3:11">
      <c r="C89" s="9">
        <v>44075</v>
      </c>
      <c r="D89">
        <v>5.1499999999999997E-2</v>
      </c>
      <c r="E89" s="6">
        <f t="shared" si="5"/>
        <v>4.3774999999999994E-2</v>
      </c>
      <c r="F89" s="6">
        <f t="shared" si="8"/>
        <v>3.6479166666666661E-3</v>
      </c>
      <c r="G89" s="5">
        <v>273</v>
      </c>
      <c r="H89" s="15">
        <v>-3955.43</v>
      </c>
      <c r="I89" s="7">
        <f t="shared" si="9"/>
        <v>10688.394514084393</v>
      </c>
      <c r="J89" s="7">
        <f t="shared" si="6"/>
        <v>-3955.43</v>
      </c>
      <c r="K89" s="7">
        <f t="shared" si="7"/>
        <v>6732.9645140843932</v>
      </c>
    </row>
    <row r="90" spans="3:11">
      <c r="C90" s="9">
        <v>44105</v>
      </c>
      <c r="D90">
        <v>5.1499999999999997E-2</v>
      </c>
      <c r="E90" s="6">
        <f t="shared" si="5"/>
        <v>4.3774999999999994E-2</v>
      </c>
      <c r="F90" s="6">
        <f t="shared" si="8"/>
        <v>3.6479166666666661E-3</v>
      </c>
      <c r="G90" s="5">
        <v>272</v>
      </c>
      <c r="H90" s="15">
        <v>-3955.43</v>
      </c>
      <c r="I90" s="7">
        <f t="shared" si="9"/>
        <v>10649.545858255631</v>
      </c>
      <c r="J90" s="7">
        <f t="shared" si="6"/>
        <v>-3955.43</v>
      </c>
      <c r="K90" s="7">
        <f t="shared" si="7"/>
        <v>6694.1158582556309</v>
      </c>
    </row>
    <row r="91" spans="3:11">
      <c r="C91" s="9">
        <v>44136</v>
      </c>
      <c r="D91">
        <v>5.1499999999999997E-2</v>
      </c>
      <c r="E91" s="6">
        <f t="shared" si="5"/>
        <v>4.3774999999999994E-2</v>
      </c>
      <c r="F91" s="6">
        <f t="shared" si="8"/>
        <v>3.6479166666666661E-3</v>
      </c>
      <c r="G91" s="5">
        <v>271</v>
      </c>
      <c r="H91" s="15">
        <v>-3955.43</v>
      </c>
      <c r="I91" s="7">
        <f t="shared" si="9"/>
        <v>10610.83840399439</v>
      </c>
      <c r="J91" s="7">
        <f t="shared" si="6"/>
        <v>-3955.43</v>
      </c>
      <c r="K91" s="7">
        <f t="shared" si="7"/>
        <v>6655.40840399439</v>
      </c>
    </row>
    <row r="92" spans="3:11">
      <c r="C92" s="9">
        <v>44166</v>
      </c>
      <c r="D92">
        <v>5.1499999999999997E-2</v>
      </c>
      <c r="E92" s="6">
        <f t="shared" si="5"/>
        <v>4.3774999999999994E-2</v>
      </c>
      <c r="F92" s="6">
        <f t="shared" si="8"/>
        <v>3.6479166666666661E-3</v>
      </c>
      <c r="G92" s="5">
        <v>270</v>
      </c>
      <c r="H92" s="15">
        <v>-3955.43</v>
      </c>
      <c r="I92" s="7">
        <f t="shared" si="9"/>
        <v>10572.271638081305</v>
      </c>
      <c r="J92" s="7">
        <f t="shared" si="6"/>
        <v>-3955.43</v>
      </c>
      <c r="K92" s="7">
        <f t="shared" si="7"/>
        <v>6616.8416380813051</v>
      </c>
    </row>
    <row r="93" spans="3:11">
      <c r="C93" s="9">
        <v>44197</v>
      </c>
      <c r="D93">
        <v>5.1499999999999997E-2</v>
      </c>
      <c r="E93" s="6">
        <f t="shared" si="5"/>
        <v>4.3774999999999994E-2</v>
      </c>
      <c r="F93" s="6">
        <f t="shared" si="8"/>
        <v>3.6479166666666661E-3</v>
      </c>
      <c r="G93" s="5">
        <v>269</v>
      </c>
      <c r="H93" s="15">
        <v>-3955.43</v>
      </c>
      <c r="I93" s="7">
        <f t="shared" si="9"/>
        <v>10533.845049162381</v>
      </c>
      <c r="J93" s="7">
        <f t="shared" si="6"/>
        <v>-3955.43</v>
      </c>
      <c r="K93" s="7">
        <f t="shared" si="7"/>
        <v>6578.4150491623805</v>
      </c>
    </row>
    <row r="94" spans="3:11">
      <c r="C94" s="9">
        <v>44228</v>
      </c>
      <c r="D94">
        <v>5.1499999999999997E-2</v>
      </c>
      <c r="E94" s="6">
        <f t="shared" si="5"/>
        <v>4.3774999999999994E-2</v>
      </c>
      <c r="F94" s="6">
        <f t="shared" si="8"/>
        <v>3.6479166666666661E-3</v>
      </c>
      <c r="G94" s="5">
        <v>268</v>
      </c>
      <c r="H94" s="15">
        <v>-3955.43</v>
      </c>
      <c r="I94" s="7">
        <f t="shared" si="9"/>
        <v>10495.558127742222</v>
      </c>
      <c r="J94" s="7">
        <f t="shared" si="6"/>
        <v>-3955.43</v>
      </c>
      <c r="K94" s="7">
        <f t="shared" si="7"/>
        <v>6540.1281277422222</v>
      </c>
    </row>
    <row r="95" spans="3:11">
      <c r="C95" s="9">
        <v>44256</v>
      </c>
      <c r="D95">
        <v>5.1499999999999997E-2</v>
      </c>
      <c r="E95" s="6">
        <f t="shared" si="5"/>
        <v>4.3774999999999994E-2</v>
      </c>
      <c r="F95" s="6">
        <f t="shared" si="8"/>
        <v>3.6479166666666661E-3</v>
      </c>
      <c r="G95" s="5">
        <v>267</v>
      </c>
      <c r="H95" s="15">
        <v>-3955.43</v>
      </c>
      <c r="I95" s="7">
        <f t="shared" si="9"/>
        <v>10457.410366177268</v>
      </c>
      <c r="J95" s="7">
        <f t="shared" si="6"/>
        <v>-3955.43</v>
      </c>
      <c r="K95" s="7">
        <f t="shared" si="7"/>
        <v>6501.9803661772676</v>
      </c>
    </row>
    <row r="96" spans="3:11">
      <c r="C96" s="9">
        <v>44287</v>
      </c>
      <c r="D96">
        <v>5.1499999999999997E-2</v>
      </c>
      <c r="E96" s="6">
        <f t="shared" si="5"/>
        <v>4.3774999999999994E-2</v>
      </c>
      <c r="F96" s="6">
        <f t="shared" si="8"/>
        <v>3.6479166666666661E-3</v>
      </c>
      <c r="G96" s="5">
        <v>266</v>
      </c>
      <c r="H96" s="15">
        <v>-3955.43</v>
      </c>
      <c r="I96" s="7">
        <f t="shared" si="9"/>
        <v>10419.401258669082</v>
      </c>
      <c r="J96" s="7">
        <f t="shared" si="6"/>
        <v>-3955.43</v>
      </c>
      <c r="K96" s="7">
        <f t="shared" si="7"/>
        <v>6463.9712586690821</v>
      </c>
    </row>
    <row r="97" spans="3:11">
      <c r="C97" s="9">
        <v>44317</v>
      </c>
      <c r="D97">
        <v>5.1499999999999997E-2</v>
      </c>
      <c r="E97" s="6">
        <f t="shared" si="5"/>
        <v>4.3774999999999994E-2</v>
      </c>
      <c r="F97" s="6">
        <f t="shared" si="8"/>
        <v>3.6479166666666661E-3</v>
      </c>
      <c r="G97" s="5">
        <v>265</v>
      </c>
      <c r="H97" s="15">
        <v>-3955.43</v>
      </c>
      <c r="I97" s="7">
        <f t="shared" si="9"/>
        <v>10381.530301257619</v>
      </c>
      <c r="J97" s="7">
        <f t="shared" si="6"/>
        <v>-3955.43</v>
      </c>
      <c r="K97" s="7">
        <f t="shared" si="7"/>
        <v>6426.1003012576184</v>
      </c>
    </row>
    <row r="98" spans="3:11">
      <c r="C98" s="9">
        <v>44348</v>
      </c>
      <c r="D98">
        <v>5.1499999999999997E-2</v>
      </c>
      <c r="E98" s="6">
        <f t="shared" si="5"/>
        <v>4.3774999999999994E-2</v>
      </c>
      <c r="F98" s="6">
        <f t="shared" si="8"/>
        <v>3.6479166666666661E-3</v>
      </c>
      <c r="G98" s="5">
        <v>264</v>
      </c>
      <c r="H98" s="15">
        <v>-3955.43</v>
      </c>
      <c r="I98" s="7">
        <f t="shared" si="9"/>
        <v>10343.796991814561</v>
      </c>
      <c r="J98" s="7">
        <f t="shared" si="6"/>
        <v>-3955.43</v>
      </c>
      <c r="K98" s="7">
        <f t="shared" si="7"/>
        <v>6388.3669918145606</v>
      </c>
    </row>
    <row r="99" spans="3:11">
      <c r="C99" s="9">
        <v>44378</v>
      </c>
      <c r="D99">
        <v>5.1499999999999997E-2</v>
      </c>
      <c r="E99" s="6">
        <f t="shared" si="5"/>
        <v>4.3774999999999994E-2</v>
      </c>
      <c r="F99" s="6">
        <f t="shared" si="8"/>
        <v>3.6479166666666661E-3</v>
      </c>
      <c r="G99" s="5">
        <v>263</v>
      </c>
      <c r="H99" s="15">
        <v>-3955.43</v>
      </c>
      <c r="I99" s="7">
        <f t="shared" si="9"/>
        <v>10306.200830036652</v>
      </c>
      <c r="J99" s="7">
        <f t="shared" si="6"/>
        <v>-3955.43</v>
      </c>
      <c r="K99" s="7">
        <f t="shared" si="7"/>
        <v>6350.7708300366521</v>
      </c>
    </row>
    <row r="100" spans="3:11">
      <c r="C100" s="9">
        <v>44409</v>
      </c>
      <c r="D100">
        <v>5.1499999999999997E-2</v>
      </c>
      <c r="E100" s="6">
        <f t="shared" si="5"/>
        <v>4.3774999999999994E-2</v>
      </c>
      <c r="F100" s="6">
        <f t="shared" si="8"/>
        <v>3.6479166666666661E-3</v>
      </c>
      <c r="G100" s="5">
        <v>262</v>
      </c>
      <c r="H100" s="15">
        <v>-3955.43</v>
      </c>
      <c r="I100" s="7">
        <f t="shared" si="9"/>
        <v>10268.74131743908</v>
      </c>
      <c r="J100" s="7">
        <f t="shared" si="6"/>
        <v>-3955.43</v>
      </c>
      <c r="K100" s="7">
        <f t="shared" si="7"/>
        <v>6313.3113174390801</v>
      </c>
    </row>
    <row r="101" spans="3:11">
      <c r="C101" s="9">
        <v>44440</v>
      </c>
      <c r="D101">
        <v>5.1499999999999997E-2</v>
      </c>
      <c r="E101" s="6">
        <f t="shared" si="5"/>
        <v>4.3774999999999994E-2</v>
      </c>
      <c r="F101" s="6">
        <f t="shared" si="8"/>
        <v>3.6479166666666661E-3</v>
      </c>
      <c r="G101" s="5">
        <v>261</v>
      </c>
      <c r="H101" s="15">
        <v>-3955.43</v>
      </c>
      <c r="I101" s="7">
        <f t="shared" si="9"/>
        <v>10231.417957348835</v>
      </c>
      <c r="J101" s="7">
        <f t="shared" si="6"/>
        <v>-3955.43</v>
      </c>
      <c r="K101" s="7">
        <f t="shared" si="7"/>
        <v>6275.9879573488342</v>
      </c>
    </row>
    <row r="102" spans="3:11">
      <c r="C102" s="9">
        <v>44470</v>
      </c>
      <c r="D102">
        <v>5.1499999999999997E-2</v>
      </c>
      <c r="E102" s="6">
        <f t="shared" si="5"/>
        <v>4.3774999999999994E-2</v>
      </c>
      <c r="F102" s="6">
        <f t="shared" si="8"/>
        <v>3.6479166666666661E-3</v>
      </c>
      <c r="G102" s="5">
        <v>260</v>
      </c>
      <c r="H102" s="15">
        <v>-3955.43</v>
      </c>
      <c r="I102" s="7">
        <f t="shared" si="9"/>
        <v>10194.230254898152</v>
      </c>
      <c r="J102" s="7">
        <f t="shared" si="6"/>
        <v>-3955.43</v>
      </c>
      <c r="K102" s="7">
        <f t="shared" si="7"/>
        <v>6238.8002548981513</v>
      </c>
    </row>
    <row r="103" spans="3:11">
      <c r="C103" s="9">
        <v>44501</v>
      </c>
      <c r="D103">
        <v>5.1499999999999997E-2</v>
      </c>
      <c r="E103" s="6">
        <f t="shared" si="5"/>
        <v>4.3774999999999994E-2</v>
      </c>
      <c r="F103" s="6">
        <f t="shared" si="8"/>
        <v>3.6479166666666661E-3</v>
      </c>
      <c r="G103" s="5">
        <v>259</v>
      </c>
      <c r="H103" s="15">
        <v>-3955.43</v>
      </c>
      <c r="I103" s="7">
        <f t="shared" si="9"/>
        <v>10157.177717017945</v>
      </c>
      <c r="J103" s="7">
        <f t="shared" si="6"/>
        <v>-3955.43</v>
      </c>
      <c r="K103" s="7">
        <f t="shared" si="7"/>
        <v>6201.7477170179445</v>
      </c>
    </row>
    <row r="104" spans="3:11">
      <c r="C104" s="9">
        <v>44531</v>
      </c>
      <c r="D104">
        <v>5.1499999999999997E-2</v>
      </c>
      <c r="E104" s="6">
        <f t="shared" si="5"/>
        <v>4.3774999999999994E-2</v>
      </c>
      <c r="F104" s="6">
        <f t="shared" si="8"/>
        <v>3.6479166666666661E-3</v>
      </c>
      <c r="G104" s="5">
        <v>258</v>
      </c>
      <c r="H104" s="15">
        <v>-3955.43</v>
      </c>
      <c r="I104" s="7">
        <f t="shared" si="9"/>
        <v>10120.259852431263</v>
      </c>
      <c r="J104" s="7">
        <f t="shared" si="6"/>
        <v>-3955.43</v>
      </c>
      <c r="K104" s="7">
        <f t="shared" si="7"/>
        <v>6164.8298524312631</v>
      </c>
    </row>
    <row r="105" spans="3:11">
      <c r="C105" s="9">
        <v>44562</v>
      </c>
      <c r="D105">
        <v>5.1499999999999997E-2</v>
      </c>
      <c r="E105" s="6">
        <f t="shared" si="5"/>
        <v>4.3774999999999994E-2</v>
      </c>
      <c r="F105" s="6">
        <f t="shared" si="8"/>
        <v>3.6479166666666661E-3</v>
      </c>
      <c r="G105" s="5">
        <v>257</v>
      </c>
      <c r="H105" s="15">
        <v>-3955.43</v>
      </c>
      <c r="I105" s="7">
        <f t="shared" si="9"/>
        <v>10083.476171646776</v>
      </c>
      <c r="J105" s="7">
        <f t="shared" si="6"/>
        <v>-3955.43</v>
      </c>
      <c r="K105" s="7">
        <f t="shared" si="7"/>
        <v>6128.0461716467762</v>
      </c>
    </row>
    <row r="106" spans="3:11">
      <c r="C106" s="9">
        <v>44593</v>
      </c>
      <c r="D106">
        <v>5.1499999999999997E-2</v>
      </c>
      <c r="E106" s="6">
        <f t="shared" si="5"/>
        <v>4.3774999999999994E-2</v>
      </c>
      <c r="F106" s="6">
        <f t="shared" si="8"/>
        <v>3.6479166666666661E-3</v>
      </c>
      <c r="G106" s="5">
        <v>256</v>
      </c>
      <c r="H106" s="15">
        <v>-3955.43</v>
      </c>
      <c r="I106" s="7">
        <f t="shared" si="9"/>
        <v>10046.82618695229</v>
      </c>
      <c r="J106" s="7">
        <f t="shared" si="6"/>
        <v>-3955.43</v>
      </c>
      <c r="K106" s="7">
        <f t="shared" si="7"/>
        <v>6091.39618695229</v>
      </c>
    </row>
    <row r="107" spans="3:11">
      <c r="C107" s="9">
        <v>44621</v>
      </c>
      <c r="D107">
        <v>5.1499999999999997E-2</v>
      </c>
      <c r="E107" s="6">
        <f t="shared" si="5"/>
        <v>4.3774999999999994E-2</v>
      </c>
      <c r="F107" s="6">
        <f t="shared" si="8"/>
        <v>3.6479166666666661E-3</v>
      </c>
      <c r="G107" s="5">
        <v>255</v>
      </c>
      <c r="H107" s="15">
        <v>-3955.43</v>
      </c>
      <c r="I107" s="7">
        <f t="shared" si="9"/>
        <v>10010.309412408271</v>
      </c>
      <c r="J107" s="7">
        <f t="shared" si="6"/>
        <v>-3955.43</v>
      </c>
      <c r="K107" s="7">
        <f t="shared" si="7"/>
        <v>6054.8794124082706</v>
      </c>
    </row>
    <row r="108" spans="3:11">
      <c r="C108" s="9">
        <v>44652</v>
      </c>
      <c r="D108">
        <v>5.1499999999999997E-2</v>
      </c>
      <c r="E108" s="6">
        <f t="shared" si="5"/>
        <v>4.3774999999999994E-2</v>
      </c>
      <c r="F108" s="6">
        <f t="shared" si="8"/>
        <v>3.6479166666666661E-3</v>
      </c>
      <c r="G108" s="5">
        <v>254</v>
      </c>
      <c r="H108" s="15">
        <v>-3955.43</v>
      </c>
      <c r="I108" s="7">
        <f t="shared" si="9"/>
        <v>9973.9253638414284</v>
      </c>
      <c r="J108" s="7">
        <f t="shared" si="6"/>
        <v>-3955.43</v>
      </c>
      <c r="K108" s="7">
        <f t="shared" si="7"/>
        <v>6018.4953638414281</v>
      </c>
    </row>
    <row r="109" spans="3:11">
      <c r="C109" s="9">
        <v>44682</v>
      </c>
      <c r="D109">
        <v>5.1499999999999997E-2</v>
      </c>
      <c r="E109" s="6">
        <f t="shared" si="5"/>
        <v>4.3774999999999994E-2</v>
      </c>
      <c r="F109" s="6">
        <f t="shared" si="8"/>
        <v>3.6479166666666661E-3</v>
      </c>
      <c r="G109" s="5">
        <v>253</v>
      </c>
      <c r="H109" s="15">
        <v>-3955.43</v>
      </c>
      <c r="I109" s="7">
        <f t="shared" si="9"/>
        <v>9937.6735588382489</v>
      </c>
      <c r="J109" s="7">
        <f t="shared" si="6"/>
        <v>-3955.43</v>
      </c>
      <c r="K109" s="7">
        <f t="shared" si="7"/>
        <v>5982.2435588382486</v>
      </c>
    </row>
    <row r="110" spans="3:11">
      <c r="C110" s="9">
        <v>44713</v>
      </c>
      <c r="D110">
        <v>5.1499999999999997E-2</v>
      </c>
      <c r="E110" s="6">
        <f t="shared" si="5"/>
        <v>4.3774999999999994E-2</v>
      </c>
      <c r="F110" s="6">
        <f t="shared" si="8"/>
        <v>3.6479166666666661E-3</v>
      </c>
      <c r="G110" s="5">
        <v>252</v>
      </c>
      <c r="H110" s="15">
        <v>-3955.43</v>
      </c>
      <c r="I110" s="7">
        <f t="shared" si="9"/>
        <v>9901.5535167386442</v>
      </c>
      <c r="J110" s="7">
        <f t="shared" si="6"/>
        <v>-3955.43</v>
      </c>
      <c r="K110" s="7">
        <f t="shared" si="7"/>
        <v>5946.123516738644</v>
      </c>
    </row>
    <row r="111" spans="3:11">
      <c r="C111" s="9">
        <v>44743</v>
      </c>
      <c r="D111">
        <v>5.1499999999999997E-2</v>
      </c>
      <c r="E111" s="6">
        <f t="shared" si="5"/>
        <v>4.3774999999999994E-2</v>
      </c>
      <c r="F111" s="6">
        <f t="shared" si="8"/>
        <v>3.6479166666666661E-3</v>
      </c>
      <c r="G111" s="5">
        <v>251</v>
      </c>
      <c r="H111" s="15">
        <v>-3955.43</v>
      </c>
      <c r="I111" s="7">
        <f t="shared" si="9"/>
        <v>9865.5647586295563</v>
      </c>
      <c r="J111" s="7">
        <f t="shared" si="6"/>
        <v>-3955.43</v>
      </c>
      <c r="K111" s="7">
        <f t="shared" si="7"/>
        <v>5910.134758629556</v>
      </c>
    </row>
    <row r="112" spans="3:11">
      <c r="C112" s="9">
        <v>44774</v>
      </c>
      <c r="D112">
        <v>5.1499999999999997E-2</v>
      </c>
      <c r="E112" s="6">
        <f t="shared" si="5"/>
        <v>4.3774999999999994E-2</v>
      </c>
      <c r="F112" s="6">
        <f t="shared" si="8"/>
        <v>3.6479166666666661E-3</v>
      </c>
      <c r="G112" s="5">
        <v>250</v>
      </c>
      <c r="H112" s="15">
        <v>-3955.43</v>
      </c>
      <c r="I112" s="7">
        <f t="shared" si="9"/>
        <v>9829.7068073386235</v>
      </c>
      <c r="J112" s="7">
        <f t="shared" si="6"/>
        <v>-3955.43</v>
      </c>
      <c r="K112" s="7">
        <f t="shared" si="7"/>
        <v>5874.2768073386233</v>
      </c>
    </row>
    <row r="113" spans="3:11">
      <c r="C113" s="9">
        <v>44805</v>
      </c>
      <c r="D113">
        <v>5.1499999999999997E-2</v>
      </c>
      <c r="E113" s="6">
        <f t="shared" si="5"/>
        <v>4.3774999999999994E-2</v>
      </c>
      <c r="F113" s="6">
        <f t="shared" si="8"/>
        <v>3.6479166666666661E-3</v>
      </c>
      <c r="G113" s="5">
        <v>249</v>
      </c>
      <c r="H113" s="15">
        <v>-3955.43</v>
      </c>
      <c r="I113" s="7">
        <f t="shared" si="9"/>
        <v>9793.9791874278162</v>
      </c>
      <c r="J113" s="7">
        <f t="shared" si="6"/>
        <v>-3955.43</v>
      </c>
      <c r="K113" s="7">
        <f t="shared" si="7"/>
        <v>5838.5491874278159</v>
      </c>
    </row>
    <row r="114" spans="3:11">
      <c r="C114" s="9">
        <v>44835</v>
      </c>
      <c r="D114">
        <v>5.1499999999999997E-2</v>
      </c>
      <c r="E114" s="6">
        <f t="shared" si="5"/>
        <v>4.3774999999999994E-2</v>
      </c>
      <c r="F114" s="6">
        <f t="shared" si="8"/>
        <v>3.6479166666666661E-3</v>
      </c>
      <c r="G114" s="5">
        <v>248</v>
      </c>
      <c r="H114" s="15">
        <v>-3955.43</v>
      </c>
      <c r="I114" s="7">
        <f t="shared" si="9"/>
        <v>9758.3814251871827</v>
      </c>
      <c r="J114" s="7">
        <f t="shared" si="6"/>
        <v>-3955.43</v>
      </c>
      <c r="K114" s="7">
        <f t="shared" si="7"/>
        <v>5802.9514251871824</v>
      </c>
    </row>
    <row r="115" spans="3:11">
      <c r="C115" s="9">
        <v>44866</v>
      </c>
      <c r="D115">
        <v>5.1499999999999997E-2</v>
      </c>
      <c r="E115" s="6">
        <f t="shared" si="5"/>
        <v>4.3774999999999994E-2</v>
      </c>
      <c r="F115" s="6">
        <f t="shared" si="8"/>
        <v>3.6479166666666661E-3</v>
      </c>
      <c r="G115" s="5">
        <v>247</v>
      </c>
      <c r="H115" s="15">
        <v>-3955.43</v>
      </c>
      <c r="I115" s="7">
        <f t="shared" si="9"/>
        <v>9722.9130486285376</v>
      </c>
      <c r="J115" s="7">
        <f t="shared" si="6"/>
        <v>-3955.43</v>
      </c>
      <c r="K115" s="7">
        <f t="shared" si="7"/>
        <v>5767.4830486285373</v>
      </c>
    </row>
    <row r="116" spans="3:11">
      <c r="C116" s="9">
        <v>44896</v>
      </c>
      <c r="D116">
        <v>5.1499999999999997E-2</v>
      </c>
      <c r="E116" s="6">
        <f t="shared" si="5"/>
        <v>4.3774999999999994E-2</v>
      </c>
      <c r="F116" s="6">
        <f t="shared" si="8"/>
        <v>3.6479166666666661E-3</v>
      </c>
      <c r="G116" s="5">
        <v>246</v>
      </c>
      <c r="H116" s="15">
        <v>-3955.43</v>
      </c>
      <c r="I116" s="7">
        <f t="shared" si="9"/>
        <v>9687.5735874792135</v>
      </c>
      <c r="J116" s="7">
        <f t="shared" si="6"/>
        <v>-3955.43</v>
      </c>
      <c r="K116" s="7">
        <f t="shared" si="7"/>
        <v>5732.1435874792132</v>
      </c>
    </row>
    <row r="117" spans="3:11">
      <c r="C117" s="9">
        <v>44927</v>
      </c>
      <c r="D117">
        <v>5.1499999999999997E-2</v>
      </c>
      <c r="E117" s="6">
        <f t="shared" si="5"/>
        <v>4.3774999999999994E-2</v>
      </c>
      <c r="F117" s="6">
        <f t="shared" si="8"/>
        <v>3.6479166666666661E-3</v>
      </c>
      <c r="G117" s="5">
        <v>245</v>
      </c>
      <c r="H117" s="15">
        <v>-3955.43</v>
      </c>
      <c r="I117" s="7">
        <f t="shared" si="9"/>
        <v>9652.3625731758166</v>
      </c>
      <c r="J117" s="7">
        <f t="shared" si="6"/>
        <v>-3955.43</v>
      </c>
      <c r="K117" s="7">
        <f t="shared" si="7"/>
        <v>5696.9325731758163</v>
      </c>
    </row>
    <row r="118" spans="3:11">
      <c r="C118" s="9">
        <v>44958</v>
      </c>
      <c r="D118">
        <v>5.1499999999999997E-2</v>
      </c>
      <c r="E118" s="6">
        <f t="shared" si="5"/>
        <v>4.3774999999999994E-2</v>
      </c>
      <c r="F118" s="6">
        <f t="shared" si="8"/>
        <v>3.6479166666666661E-3</v>
      </c>
      <c r="G118" s="5">
        <v>244</v>
      </c>
      <c r="H118" s="15">
        <v>-3955.43</v>
      </c>
      <c r="I118" s="7">
        <f t="shared" si="9"/>
        <v>9617.2795388580234</v>
      </c>
      <c r="J118" s="7">
        <f t="shared" si="6"/>
        <v>-3955.43</v>
      </c>
      <c r="K118" s="7">
        <f t="shared" si="7"/>
        <v>5661.8495388580232</v>
      </c>
    </row>
    <row r="119" spans="3:11">
      <c r="C119" s="9">
        <v>44986</v>
      </c>
      <c r="D119">
        <v>5.1499999999999997E-2</v>
      </c>
      <c r="E119" s="6">
        <f t="shared" si="5"/>
        <v>4.3774999999999994E-2</v>
      </c>
      <c r="F119" s="6">
        <f t="shared" si="8"/>
        <v>3.6479166666666661E-3</v>
      </c>
      <c r="G119" s="5">
        <v>243</v>
      </c>
      <c r="H119" s="15">
        <v>-3955.43</v>
      </c>
      <c r="I119" s="7">
        <f t="shared" si="9"/>
        <v>9582.3240193623897</v>
      </c>
      <c r="J119" s="7">
        <f t="shared" si="6"/>
        <v>-3955.43</v>
      </c>
      <c r="K119" s="7">
        <f t="shared" si="7"/>
        <v>5626.8940193623894</v>
      </c>
    </row>
    <row r="120" spans="3:11">
      <c r="C120" s="9">
        <v>45017</v>
      </c>
      <c r="D120">
        <v>5.1499999999999997E-2</v>
      </c>
      <c r="E120" s="6">
        <f t="shared" si="5"/>
        <v>4.3774999999999994E-2</v>
      </c>
      <c r="F120" s="6">
        <f t="shared" si="8"/>
        <v>3.6479166666666661E-3</v>
      </c>
      <c r="G120" s="5">
        <v>242</v>
      </c>
      <c r="H120" s="15">
        <v>-3955.43</v>
      </c>
      <c r="I120" s="7">
        <f t="shared" si="9"/>
        <v>9547.4955512161814</v>
      </c>
      <c r="J120" s="7">
        <f t="shared" si="6"/>
        <v>-3955.43</v>
      </c>
      <c r="K120" s="7">
        <f t="shared" si="7"/>
        <v>5592.0655512161811</v>
      </c>
    </row>
    <row r="121" spans="3:11">
      <c r="C121" s="9">
        <v>45047</v>
      </c>
      <c r="D121">
        <v>5.1499999999999997E-2</v>
      </c>
      <c r="E121" s="6">
        <f t="shared" si="5"/>
        <v>4.3774999999999994E-2</v>
      </c>
      <c r="F121" s="6">
        <f t="shared" si="8"/>
        <v>3.6479166666666661E-3</v>
      </c>
      <c r="G121" s="5">
        <v>241</v>
      </c>
      <c r="H121" s="15">
        <v>-3955.43</v>
      </c>
      <c r="I121" s="7">
        <f t="shared" si="9"/>
        <v>9512.7936726312291</v>
      </c>
      <c r="J121" s="7">
        <f t="shared" si="6"/>
        <v>-3955.43</v>
      </c>
      <c r="K121" s="7">
        <f t="shared" si="7"/>
        <v>5557.3636726312288</v>
      </c>
    </row>
    <row r="122" spans="3:11">
      <c r="C122" s="9">
        <v>45078</v>
      </c>
      <c r="D122">
        <v>5.1499999999999997E-2</v>
      </c>
      <c r="E122" s="6">
        <f t="shared" si="5"/>
        <v>4.3774999999999994E-2</v>
      </c>
      <c r="F122" s="6">
        <f t="shared" si="8"/>
        <v>3.6479166666666661E-3</v>
      </c>
      <c r="G122" s="5">
        <v>240</v>
      </c>
      <c r="H122" s="15">
        <v>-3955.43</v>
      </c>
      <c r="I122" s="7">
        <f t="shared" si="9"/>
        <v>9478.217923497803</v>
      </c>
      <c r="J122" s="7">
        <f t="shared" si="6"/>
        <v>-3955.43</v>
      </c>
      <c r="K122" s="7">
        <f t="shared" si="7"/>
        <v>5522.7879234978027</v>
      </c>
    </row>
    <row r="123" spans="3:11">
      <c r="C123" s="9">
        <v>45108</v>
      </c>
      <c r="D123">
        <v>5.1499999999999997E-2</v>
      </c>
      <c r="E123" s="6">
        <f t="shared" si="5"/>
        <v>4.3774999999999994E-2</v>
      </c>
      <c r="F123" s="6">
        <f t="shared" si="8"/>
        <v>3.6479166666666661E-3</v>
      </c>
      <c r="G123" s="5">
        <v>239</v>
      </c>
      <c r="H123" s="15">
        <v>-3955.43</v>
      </c>
      <c r="I123" s="7">
        <f t="shared" si="9"/>
        <v>9443.7678453785102</v>
      </c>
      <c r="J123" s="7">
        <f t="shared" si="6"/>
        <v>-3955.43</v>
      </c>
      <c r="K123" s="7">
        <f t="shared" si="7"/>
        <v>5488.3378453785099</v>
      </c>
    </row>
    <row r="124" spans="3:11">
      <c r="C124" s="9">
        <v>45139</v>
      </c>
      <c r="D124">
        <v>5.1499999999999997E-2</v>
      </c>
      <c r="E124" s="6">
        <f t="shared" si="5"/>
        <v>4.3774999999999994E-2</v>
      </c>
      <c r="F124" s="6">
        <f t="shared" si="8"/>
        <v>3.6479166666666661E-3</v>
      </c>
      <c r="G124" s="5">
        <v>238</v>
      </c>
      <c r="H124" s="15">
        <v>-3955.43</v>
      </c>
      <c r="I124" s="7">
        <f t="shared" si="9"/>
        <v>9409.4429815022413</v>
      </c>
      <c r="J124" s="7">
        <f t="shared" si="6"/>
        <v>-3955.43</v>
      </c>
      <c r="K124" s="7">
        <f t="shared" si="7"/>
        <v>5454.012981502241</v>
      </c>
    </row>
    <row r="125" spans="3:11">
      <c r="C125" s="9">
        <v>45170</v>
      </c>
      <c r="D125">
        <v>5.1499999999999997E-2</v>
      </c>
      <c r="E125" s="6">
        <f t="shared" si="5"/>
        <v>4.3774999999999994E-2</v>
      </c>
      <c r="F125" s="6">
        <f t="shared" si="8"/>
        <v>3.6479166666666661E-3</v>
      </c>
      <c r="G125" s="5">
        <v>237</v>
      </c>
      <c r="H125" s="15">
        <v>-3955.43</v>
      </c>
      <c r="I125" s="7">
        <f t="shared" si="9"/>
        <v>9375.2428767580641</v>
      </c>
      <c r="J125" s="7">
        <f t="shared" si="6"/>
        <v>-3955.43</v>
      </c>
      <c r="K125" s="7">
        <f t="shared" si="7"/>
        <v>5419.8128767580638</v>
      </c>
    </row>
    <row r="126" spans="3:11">
      <c r="C126" s="9">
        <v>45200</v>
      </c>
      <c r="D126">
        <v>5.1499999999999997E-2</v>
      </c>
      <c r="E126" s="6">
        <f t="shared" si="5"/>
        <v>4.3774999999999994E-2</v>
      </c>
      <c r="F126" s="6">
        <f t="shared" si="8"/>
        <v>3.6479166666666661E-3</v>
      </c>
      <c r="G126" s="5">
        <v>236</v>
      </c>
      <c r="H126" s="15">
        <v>-3955.43</v>
      </c>
      <c r="I126" s="7">
        <f t="shared" si="9"/>
        <v>9341.1670776892443</v>
      </c>
      <c r="J126" s="7">
        <f t="shared" si="6"/>
        <v>-3955.43</v>
      </c>
      <c r="K126" s="7">
        <f t="shared" si="7"/>
        <v>5385.737077689244</v>
      </c>
    </row>
    <row r="127" spans="3:11">
      <c r="C127" s="9">
        <v>45231</v>
      </c>
      <c r="D127">
        <v>5.1499999999999997E-2</v>
      </c>
      <c r="E127" s="6">
        <f t="shared" si="5"/>
        <v>4.3774999999999994E-2</v>
      </c>
      <c r="F127" s="6">
        <f t="shared" si="8"/>
        <v>3.6479166666666661E-3</v>
      </c>
      <c r="G127" s="5">
        <v>235</v>
      </c>
      <c r="H127" s="15">
        <v>-3955.43</v>
      </c>
      <c r="I127" s="7">
        <f t="shared" si="9"/>
        <v>9307.2151324871902</v>
      </c>
      <c r="J127" s="7">
        <f t="shared" si="6"/>
        <v>-3955.43</v>
      </c>
      <c r="K127" s="7">
        <f t="shared" si="7"/>
        <v>5351.7851324871899</v>
      </c>
    </row>
    <row r="128" spans="3:11">
      <c r="C128" s="9">
        <v>45261</v>
      </c>
      <c r="D128">
        <v>5.1499999999999997E-2</v>
      </c>
      <c r="E128" s="6">
        <f t="shared" si="5"/>
        <v>4.3774999999999994E-2</v>
      </c>
      <c r="F128" s="6">
        <f t="shared" si="8"/>
        <v>3.6479166666666661E-3</v>
      </c>
      <c r="G128" s="5">
        <v>234</v>
      </c>
      <c r="H128" s="15">
        <v>-3955.43</v>
      </c>
      <c r="I128" s="7">
        <f t="shared" si="9"/>
        <v>9273.3865909854921</v>
      </c>
      <c r="J128" s="7">
        <f t="shared" si="6"/>
        <v>-3955.43</v>
      </c>
      <c r="K128" s="7">
        <f t="shared" si="7"/>
        <v>5317.9565909854919</v>
      </c>
    </row>
    <row r="129" spans="3:11">
      <c r="C129" s="9">
        <v>45292</v>
      </c>
      <c r="D129">
        <v>5.1499999999999997E-2</v>
      </c>
      <c r="E129" s="6">
        <f t="shared" si="5"/>
        <v>4.3774999999999994E-2</v>
      </c>
      <c r="F129" s="6">
        <f t="shared" si="8"/>
        <v>3.6479166666666661E-3</v>
      </c>
      <c r="G129" s="5">
        <v>233</v>
      </c>
      <c r="H129" s="15">
        <v>-3955.43</v>
      </c>
      <c r="I129" s="7">
        <f t="shared" si="9"/>
        <v>9239.6810046539304</v>
      </c>
      <c r="J129" s="7">
        <f t="shared" si="6"/>
        <v>-3955.43</v>
      </c>
      <c r="K129" s="7">
        <f t="shared" si="7"/>
        <v>5284.2510046539301</v>
      </c>
    </row>
    <row r="130" spans="3:11">
      <c r="C130" s="9">
        <v>45323</v>
      </c>
      <c r="D130">
        <v>5.1499999999999997E-2</v>
      </c>
      <c r="E130" s="6">
        <f t="shared" si="5"/>
        <v>4.3774999999999994E-2</v>
      </c>
      <c r="F130" s="6">
        <f t="shared" si="8"/>
        <v>3.6479166666666661E-3</v>
      </c>
      <c r="G130" s="5">
        <v>232</v>
      </c>
      <c r="H130" s="15">
        <v>-3955.43</v>
      </c>
      <c r="I130" s="7">
        <f t="shared" si="9"/>
        <v>9206.0979265925471</v>
      </c>
      <c r="J130" s="7">
        <f t="shared" si="6"/>
        <v>-3955.43</v>
      </c>
      <c r="K130" s="7">
        <f t="shared" si="7"/>
        <v>5250.6679265925468</v>
      </c>
    </row>
    <row r="131" spans="3:11">
      <c r="C131" s="9">
        <v>45352</v>
      </c>
      <c r="D131">
        <v>5.1499999999999997E-2</v>
      </c>
      <c r="E131" s="6">
        <f t="shared" ref="E131:E194" si="10">D131*0.85</f>
        <v>4.3774999999999994E-2</v>
      </c>
      <c r="F131" s="6">
        <f t="shared" si="8"/>
        <v>3.6479166666666661E-3</v>
      </c>
      <c r="G131" s="5">
        <v>231</v>
      </c>
      <c r="H131" s="15">
        <v>-3955.43</v>
      </c>
      <c r="I131" s="7">
        <f t="shared" si="9"/>
        <v>9172.6369115257075</v>
      </c>
      <c r="J131" s="7">
        <f t="shared" ref="J131:J194" si="11">H131</f>
        <v>-3955.43</v>
      </c>
      <c r="K131" s="7">
        <f t="shared" ref="K131:K194" si="12">I131+J131</f>
        <v>5217.2069115257073</v>
      </c>
    </row>
    <row r="132" spans="3:11">
      <c r="C132" s="9">
        <v>45383</v>
      </c>
      <c r="D132">
        <v>5.1499999999999997E-2</v>
      </c>
      <c r="E132" s="6">
        <f t="shared" si="10"/>
        <v>4.3774999999999994E-2</v>
      </c>
      <c r="F132" s="6">
        <f t="shared" ref="F132:F195" si="13">E132/12</f>
        <v>3.6479166666666661E-3</v>
      </c>
      <c r="G132" s="5">
        <v>230</v>
      </c>
      <c r="H132" s="15">
        <v>-3955.43</v>
      </c>
      <c r="I132" s="7">
        <f t="shared" ref="I132:I195" si="14">FV(F132,G132,0,H132)</f>
        <v>9139.2975157962101</v>
      </c>
      <c r="J132" s="7">
        <f t="shared" si="11"/>
        <v>-3955.43</v>
      </c>
      <c r="K132" s="7">
        <f t="shared" si="12"/>
        <v>5183.8675157962098</v>
      </c>
    </row>
    <row r="133" spans="3:11">
      <c r="C133" s="9">
        <v>45413</v>
      </c>
      <c r="D133">
        <v>5.1499999999999997E-2</v>
      </c>
      <c r="E133" s="6">
        <f t="shared" si="10"/>
        <v>4.3774999999999994E-2</v>
      </c>
      <c r="F133" s="6">
        <f t="shared" si="13"/>
        <v>3.6479166666666661E-3</v>
      </c>
      <c r="G133" s="5">
        <v>229</v>
      </c>
      <c r="H133" s="15">
        <v>-3955.43</v>
      </c>
      <c r="I133" s="7">
        <f t="shared" si="14"/>
        <v>9106.0792973593834</v>
      </c>
      <c r="J133" s="7">
        <f t="shared" si="11"/>
        <v>-3955.43</v>
      </c>
      <c r="K133" s="7">
        <f t="shared" si="12"/>
        <v>5150.6492973593831</v>
      </c>
    </row>
    <row r="134" spans="3:11">
      <c r="C134" s="9">
        <v>45444</v>
      </c>
      <c r="D134">
        <v>5.1499999999999997E-2</v>
      </c>
      <c r="E134" s="6">
        <f t="shared" si="10"/>
        <v>4.3774999999999994E-2</v>
      </c>
      <c r="F134" s="6">
        <f t="shared" si="13"/>
        <v>3.6479166666666661E-3</v>
      </c>
      <c r="G134" s="5">
        <v>228</v>
      </c>
      <c r="H134" s="15">
        <v>-3955.43</v>
      </c>
      <c r="I134" s="7">
        <f t="shared" si="14"/>
        <v>9072.9818157772461</v>
      </c>
      <c r="J134" s="7">
        <f t="shared" si="11"/>
        <v>-3955.43</v>
      </c>
      <c r="K134" s="7">
        <f t="shared" si="12"/>
        <v>5117.5518157772458</v>
      </c>
    </row>
    <row r="135" spans="3:11">
      <c r="C135" s="9">
        <v>45474</v>
      </c>
      <c r="D135">
        <v>5.1499999999999997E-2</v>
      </c>
      <c r="E135" s="6">
        <f t="shared" si="10"/>
        <v>4.3774999999999994E-2</v>
      </c>
      <c r="F135" s="6">
        <f t="shared" si="13"/>
        <v>3.6479166666666661E-3</v>
      </c>
      <c r="G135" s="5">
        <v>227</v>
      </c>
      <c r="H135" s="15">
        <v>-3955.43</v>
      </c>
      <c r="I135" s="7">
        <f t="shared" si="14"/>
        <v>9040.0046322126509</v>
      </c>
      <c r="J135" s="7">
        <f t="shared" si="11"/>
        <v>-3955.43</v>
      </c>
      <c r="K135" s="7">
        <f t="shared" si="12"/>
        <v>5084.5746322126506</v>
      </c>
    </row>
    <row r="136" spans="3:11">
      <c r="C136" s="9">
        <v>45505</v>
      </c>
      <c r="D136">
        <v>5.1499999999999997E-2</v>
      </c>
      <c r="E136" s="6">
        <f t="shared" si="10"/>
        <v>4.3774999999999994E-2</v>
      </c>
      <c r="F136" s="6">
        <f t="shared" si="13"/>
        <v>3.6479166666666661E-3</v>
      </c>
      <c r="G136" s="5">
        <v>226</v>
      </c>
      <c r="H136" s="15">
        <v>-3955.43</v>
      </c>
      <c r="I136" s="7">
        <f t="shared" si="14"/>
        <v>9007.1473094234843</v>
      </c>
      <c r="J136" s="7">
        <f t="shared" si="11"/>
        <v>-3955.43</v>
      </c>
      <c r="K136" s="7">
        <f t="shared" si="12"/>
        <v>5051.717309423484</v>
      </c>
    </row>
    <row r="137" spans="3:11">
      <c r="C137" s="9">
        <v>45536</v>
      </c>
      <c r="D137">
        <v>5.1499999999999997E-2</v>
      </c>
      <c r="E137" s="6">
        <f t="shared" si="10"/>
        <v>4.3774999999999994E-2</v>
      </c>
      <c r="F137" s="6">
        <f t="shared" si="13"/>
        <v>3.6479166666666661E-3</v>
      </c>
      <c r="G137" s="5">
        <v>225</v>
      </c>
      <c r="H137" s="15">
        <v>-3955.43</v>
      </c>
      <c r="I137" s="7">
        <f t="shared" si="14"/>
        <v>8974.4094117568457</v>
      </c>
      <c r="J137" s="7">
        <f t="shared" si="11"/>
        <v>-3955.43</v>
      </c>
      <c r="K137" s="7">
        <f t="shared" si="12"/>
        <v>5018.9794117568454</v>
      </c>
    </row>
    <row r="138" spans="3:11">
      <c r="C138" s="9">
        <v>45566</v>
      </c>
      <c r="D138">
        <v>5.1499999999999997E-2</v>
      </c>
      <c r="E138" s="6">
        <f t="shared" si="10"/>
        <v>4.3774999999999994E-2</v>
      </c>
      <c r="F138" s="6">
        <f t="shared" si="13"/>
        <v>3.6479166666666661E-3</v>
      </c>
      <c r="G138" s="5">
        <v>224</v>
      </c>
      <c r="H138" s="15">
        <v>-3955.43</v>
      </c>
      <c r="I138" s="7">
        <f t="shared" si="14"/>
        <v>8941.7905051432899</v>
      </c>
      <c r="J138" s="7">
        <f t="shared" si="11"/>
        <v>-3955.43</v>
      </c>
      <c r="K138" s="7">
        <f t="shared" si="12"/>
        <v>4986.3605051432896</v>
      </c>
    </row>
    <row r="139" spans="3:11">
      <c r="C139" s="9">
        <v>45597</v>
      </c>
      <c r="D139">
        <v>5.1499999999999997E-2</v>
      </c>
      <c r="E139" s="6">
        <f t="shared" si="10"/>
        <v>4.3774999999999994E-2</v>
      </c>
      <c r="F139" s="6">
        <f t="shared" si="13"/>
        <v>3.6479166666666661E-3</v>
      </c>
      <c r="G139" s="5">
        <v>223</v>
      </c>
      <c r="H139" s="15">
        <v>-3955.43</v>
      </c>
      <c r="I139" s="7">
        <f t="shared" si="14"/>
        <v>8909.2901570910653</v>
      </c>
      <c r="J139" s="7">
        <f t="shared" si="11"/>
        <v>-3955.43</v>
      </c>
      <c r="K139" s="7">
        <f t="shared" si="12"/>
        <v>4953.860157091065</v>
      </c>
    </row>
    <row r="140" spans="3:11">
      <c r="C140" s="9">
        <v>45627</v>
      </c>
      <c r="D140">
        <v>5.1499999999999997E-2</v>
      </c>
      <c r="E140" s="6">
        <f t="shared" si="10"/>
        <v>4.3774999999999994E-2</v>
      </c>
      <c r="F140" s="6">
        <f t="shared" si="13"/>
        <v>3.6479166666666661E-3</v>
      </c>
      <c r="G140" s="5">
        <v>222</v>
      </c>
      <c r="H140" s="15">
        <v>-3955.43</v>
      </c>
      <c r="I140" s="7">
        <f t="shared" si="14"/>
        <v>8876.9079366803871</v>
      </c>
      <c r="J140" s="7">
        <f t="shared" si="11"/>
        <v>-3955.43</v>
      </c>
      <c r="K140" s="7">
        <f t="shared" si="12"/>
        <v>4921.4779366803868</v>
      </c>
    </row>
    <row r="141" spans="3:11">
      <c r="C141" s="9">
        <v>45658</v>
      </c>
      <c r="D141">
        <v>5.1499999999999997E-2</v>
      </c>
      <c r="E141" s="6">
        <f t="shared" si="10"/>
        <v>4.3774999999999994E-2</v>
      </c>
      <c r="F141" s="6">
        <f t="shared" si="13"/>
        <v>3.6479166666666661E-3</v>
      </c>
      <c r="G141" s="5">
        <v>221</v>
      </c>
      <c r="H141" s="15">
        <v>-3955.43</v>
      </c>
      <c r="I141" s="7">
        <f t="shared" si="14"/>
        <v>8844.6434145576968</v>
      </c>
      <c r="J141" s="7">
        <f t="shared" si="11"/>
        <v>-3955.43</v>
      </c>
      <c r="K141" s="7">
        <f t="shared" si="12"/>
        <v>4889.2134145576965</v>
      </c>
    </row>
    <row r="142" spans="3:11">
      <c r="C142" s="9">
        <v>45689</v>
      </c>
      <c r="D142">
        <v>5.1499999999999997E-2</v>
      </c>
      <c r="E142" s="6">
        <f t="shared" si="10"/>
        <v>4.3774999999999994E-2</v>
      </c>
      <c r="F142" s="6">
        <f t="shared" si="13"/>
        <v>3.6479166666666661E-3</v>
      </c>
      <c r="G142" s="5">
        <v>220</v>
      </c>
      <c r="H142" s="15">
        <v>-3955.43</v>
      </c>
      <c r="I142" s="7">
        <f t="shared" si="14"/>
        <v>8812.4961629300069</v>
      </c>
      <c r="J142" s="7">
        <f t="shared" si="11"/>
        <v>-3955.43</v>
      </c>
      <c r="K142" s="7">
        <f t="shared" si="12"/>
        <v>4857.0661629300066</v>
      </c>
    </row>
    <row r="143" spans="3:11">
      <c r="C143" s="9">
        <v>45717</v>
      </c>
      <c r="D143">
        <v>5.1499999999999997E-2</v>
      </c>
      <c r="E143" s="6">
        <f t="shared" si="10"/>
        <v>4.3774999999999994E-2</v>
      </c>
      <c r="F143" s="6">
        <f t="shared" si="13"/>
        <v>3.6479166666666661E-3</v>
      </c>
      <c r="G143" s="5">
        <v>219</v>
      </c>
      <c r="H143" s="15">
        <v>-3955.43</v>
      </c>
      <c r="I143" s="7">
        <f t="shared" si="14"/>
        <v>8780.4657555592039</v>
      </c>
      <c r="J143" s="7">
        <f t="shared" si="11"/>
        <v>-3955.43</v>
      </c>
      <c r="K143" s="7">
        <f t="shared" si="12"/>
        <v>4825.0357555592036</v>
      </c>
    </row>
    <row r="144" spans="3:11">
      <c r="C144" s="9">
        <v>45748</v>
      </c>
      <c r="D144">
        <v>5.1499999999999997E-2</v>
      </c>
      <c r="E144" s="6">
        <f t="shared" si="10"/>
        <v>4.3774999999999994E-2</v>
      </c>
      <c r="F144" s="6">
        <f t="shared" si="13"/>
        <v>3.6479166666666661E-3</v>
      </c>
      <c r="G144" s="5">
        <v>218</v>
      </c>
      <c r="H144" s="15">
        <v>-3955.43</v>
      </c>
      <c r="I144" s="7">
        <f t="shared" si="14"/>
        <v>8748.5517677564112</v>
      </c>
      <c r="J144" s="7">
        <f t="shared" si="11"/>
        <v>-3955.43</v>
      </c>
      <c r="K144" s="7">
        <f t="shared" si="12"/>
        <v>4793.1217677564109</v>
      </c>
    </row>
    <row r="145" spans="3:11">
      <c r="C145" s="9">
        <v>45778</v>
      </c>
      <c r="D145">
        <v>5.1499999999999997E-2</v>
      </c>
      <c r="E145" s="6">
        <f t="shared" si="10"/>
        <v>4.3774999999999994E-2</v>
      </c>
      <c r="F145" s="6">
        <f t="shared" si="13"/>
        <v>3.6479166666666661E-3</v>
      </c>
      <c r="G145" s="5">
        <v>217</v>
      </c>
      <c r="H145" s="15">
        <v>-3955.43</v>
      </c>
      <c r="I145" s="7">
        <f t="shared" si="14"/>
        <v>8716.7537763763357</v>
      </c>
      <c r="J145" s="7">
        <f t="shared" si="11"/>
        <v>-3955.43</v>
      </c>
      <c r="K145" s="7">
        <f t="shared" si="12"/>
        <v>4761.3237763763354</v>
      </c>
    </row>
    <row r="146" spans="3:11">
      <c r="C146" s="9">
        <v>45809</v>
      </c>
      <c r="D146">
        <v>5.1499999999999997E-2</v>
      </c>
      <c r="E146" s="6">
        <f t="shared" si="10"/>
        <v>4.3774999999999994E-2</v>
      </c>
      <c r="F146" s="6">
        <f t="shared" si="13"/>
        <v>3.6479166666666661E-3</v>
      </c>
      <c r="G146" s="5">
        <v>216</v>
      </c>
      <c r="H146" s="15">
        <v>-3955.43</v>
      </c>
      <c r="I146" s="7">
        <f t="shared" si="14"/>
        <v>8685.071359811689</v>
      </c>
      <c r="J146" s="7">
        <f t="shared" si="11"/>
        <v>-3955.43</v>
      </c>
      <c r="K146" s="7">
        <f t="shared" si="12"/>
        <v>4729.6413598116887</v>
      </c>
    </row>
    <row r="147" spans="3:11">
      <c r="C147" s="9">
        <v>45839</v>
      </c>
      <c r="D147">
        <v>5.1499999999999997E-2</v>
      </c>
      <c r="E147" s="6">
        <f t="shared" si="10"/>
        <v>4.3774999999999994E-2</v>
      </c>
      <c r="F147" s="6">
        <f t="shared" si="13"/>
        <v>3.6479166666666661E-3</v>
      </c>
      <c r="G147" s="5">
        <v>215</v>
      </c>
      <c r="H147" s="15">
        <v>-3955.43</v>
      </c>
      <c r="I147" s="7">
        <f t="shared" si="14"/>
        <v>8653.5040979875703</v>
      </c>
      <c r="J147" s="7">
        <f t="shared" si="11"/>
        <v>-3955.43</v>
      </c>
      <c r="K147" s="7">
        <f t="shared" si="12"/>
        <v>4698.07409798757</v>
      </c>
    </row>
    <row r="148" spans="3:11">
      <c r="C148" s="9">
        <v>45870</v>
      </c>
      <c r="D148">
        <v>5.1499999999999997E-2</v>
      </c>
      <c r="E148" s="6">
        <f t="shared" si="10"/>
        <v>4.3774999999999994E-2</v>
      </c>
      <c r="F148" s="6">
        <f t="shared" si="13"/>
        <v>3.6479166666666661E-3</v>
      </c>
      <c r="G148" s="5">
        <v>214</v>
      </c>
      <c r="H148" s="15">
        <v>-3955.43</v>
      </c>
      <c r="I148" s="7">
        <f t="shared" si="14"/>
        <v>8622.0515723559147</v>
      </c>
      <c r="J148" s="7">
        <f t="shared" si="11"/>
        <v>-3955.43</v>
      </c>
      <c r="K148" s="7">
        <f t="shared" si="12"/>
        <v>4666.6215723559144</v>
      </c>
    </row>
    <row r="149" spans="3:11">
      <c r="C149" s="9">
        <v>45901</v>
      </c>
      <c r="D149">
        <v>5.1499999999999997E-2</v>
      </c>
      <c r="E149" s="6">
        <f t="shared" si="10"/>
        <v>4.3774999999999994E-2</v>
      </c>
      <c r="F149" s="6">
        <f t="shared" si="13"/>
        <v>3.6479166666666661E-3</v>
      </c>
      <c r="G149" s="5">
        <v>213</v>
      </c>
      <c r="H149" s="15">
        <v>-3955.43</v>
      </c>
      <c r="I149" s="7">
        <f t="shared" si="14"/>
        <v>8590.7133658899274</v>
      </c>
      <c r="J149" s="7">
        <f t="shared" si="11"/>
        <v>-3955.43</v>
      </c>
      <c r="K149" s="7">
        <f t="shared" si="12"/>
        <v>4635.2833658899272</v>
      </c>
    </row>
    <row r="150" spans="3:11">
      <c r="C150" s="9">
        <v>45931</v>
      </c>
      <c r="D150">
        <v>5.1499999999999997E-2</v>
      </c>
      <c r="E150" s="6">
        <f t="shared" si="10"/>
        <v>4.3774999999999994E-2</v>
      </c>
      <c r="F150" s="6">
        <f t="shared" si="13"/>
        <v>3.6479166666666661E-3</v>
      </c>
      <c r="G150" s="5">
        <v>212</v>
      </c>
      <c r="H150" s="15">
        <v>-3955.43</v>
      </c>
      <c r="I150" s="7">
        <f t="shared" si="14"/>
        <v>8559.4890630785721</v>
      </c>
      <c r="J150" s="7">
        <f t="shared" si="11"/>
        <v>-3955.43</v>
      </c>
      <c r="K150" s="7">
        <f t="shared" si="12"/>
        <v>4604.0590630785719</v>
      </c>
    </row>
    <row r="151" spans="3:11">
      <c r="C151" s="9">
        <v>45962</v>
      </c>
      <c r="D151">
        <v>5.1499999999999997E-2</v>
      </c>
      <c r="E151" s="6">
        <f t="shared" si="10"/>
        <v>4.3774999999999994E-2</v>
      </c>
      <c r="F151" s="6">
        <f t="shared" si="13"/>
        <v>3.6479166666666661E-3</v>
      </c>
      <c r="G151" s="5">
        <v>211</v>
      </c>
      <c r="H151" s="15">
        <v>-3955.43</v>
      </c>
      <c r="I151" s="7">
        <f t="shared" si="14"/>
        <v>8528.3782499210465</v>
      </c>
      <c r="J151" s="7">
        <f t="shared" si="11"/>
        <v>-3955.43</v>
      </c>
      <c r="K151" s="7">
        <f t="shared" si="12"/>
        <v>4572.9482499210462</v>
      </c>
    </row>
    <row r="152" spans="3:11">
      <c r="C152" s="9">
        <v>45992</v>
      </c>
      <c r="D152">
        <v>5.1499999999999997E-2</v>
      </c>
      <c r="E152" s="6">
        <f t="shared" si="10"/>
        <v>4.3774999999999994E-2</v>
      </c>
      <c r="F152" s="6">
        <f t="shared" si="13"/>
        <v>3.6479166666666661E-3</v>
      </c>
      <c r="G152" s="5">
        <v>210</v>
      </c>
      <c r="H152" s="15">
        <v>-3955.43</v>
      </c>
      <c r="I152" s="7">
        <f t="shared" si="14"/>
        <v>8497.3805139213036</v>
      </c>
      <c r="J152" s="7">
        <f t="shared" si="11"/>
        <v>-3955.43</v>
      </c>
      <c r="K152" s="7">
        <f t="shared" si="12"/>
        <v>4541.9505139213034</v>
      </c>
    </row>
    <row r="153" spans="3:11">
      <c r="C153" s="9">
        <v>46023</v>
      </c>
      <c r="D153">
        <v>5.1499999999999997E-2</v>
      </c>
      <c r="E153" s="6">
        <f t="shared" si="10"/>
        <v>4.3774999999999994E-2</v>
      </c>
      <c r="F153" s="6">
        <f t="shared" si="13"/>
        <v>3.6479166666666661E-3</v>
      </c>
      <c r="G153" s="5">
        <v>209</v>
      </c>
      <c r="H153" s="15">
        <v>-3955.43</v>
      </c>
      <c r="I153" s="7">
        <f t="shared" si="14"/>
        <v>8466.4954440825786</v>
      </c>
      <c r="J153" s="7">
        <f t="shared" si="11"/>
        <v>-3955.43</v>
      </c>
      <c r="K153" s="7">
        <f t="shared" si="12"/>
        <v>4511.0654440825783</v>
      </c>
    </row>
    <row r="154" spans="3:11">
      <c r="C154" s="9">
        <v>46054</v>
      </c>
      <c r="D154">
        <v>5.1499999999999997E-2</v>
      </c>
      <c r="E154" s="6">
        <f t="shared" si="10"/>
        <v>4.3774999999999994E-2</v>
      </c>
      <c r="F154" s="6">
        <f t="shared" si="13"/>
        <v>3.6479166666666661E-3</v>
      </c>
      <c r="G154" s="5">
        <v>208</v>
      </c>
      <c r="H154" s="15">
        <v>-3955.43</v>
      </c>
      <c r="I154" s="7">
        <f t="shared" si="14"/>
        <v>8435.7226309019316</v>
      </c>
      <c r="J154" s="7">
        <f t="shared" si="11"/>
        <v>-3955.43</v>
      </c>
      <c r="K154" s="7">
        <f t="shared" si="12"/>
        <v>4480.2926309019313</v>
      </c>
    </row>
    <row r="155" spans="3:11">
      <c r="C155" s="9">
        <v>46082</v>
      </c>
      <c r="D155">
        <v>5.1499999999999997E-2</v>
      </c>
      <c r="E155" s="6">
        <f t="shared" si="10"/>
        <v>4.3774999999999994E-2</v>
      </c>
      <c r="F155" s="6">
        <f t="shared" si="13"/>
        <v>3.6479166666666661E-3</v>
      </c>
      <c r="G155" s="5">
        <v>207</v>
      </c>
      <c r="H155" s="15">
        <v>-3955.43</v>
      </c>
      <c r="I155" s="7">
        <f t="shared" si="14"/>
        <v>8405.0616663648361</v>
      </c>
      <c r="J155" s="7">
        <f t="shared" si="11"/>
        <v>-3955.43</v>
      </c>
      <c r="K155" s="7">
        <f t="shared" si="12"/>
        <v>4449.6316663648358</v>
      </c>
    </row>
    <row r="156" spans="3:11">
      <c r="C156" s="9">
        <v>46113</v>
      </c>
      <c r="D156">
        <v>5.1499999999999997E-2</v>
      </c>
      <c r="E156" s="6">
        <f t="shared" si="10"/>
        <v>4.3774999999999994E-2</v>
      </c>
      <c r="F156" s="6">
        <f t="shared" si="13"/>
        <v>3.6479166666666661E-3</v>
      </c>
      <c r="G156" s="5">
        <v>206</v>
      </c>
      <c r="H156" s="15">
        <v>-3955.43</v>
      </c>
      <c r="I156" s="7">
        <f t="shared" si="14"/>
        <v>8374.5121439397572</v>
      </c>
      <c r="J156" s="7">
        <f t="shared" si="11"/>
        <v>-3955.43</v>
      </c>
      <c r="K156" s="7">
        <f t="shared" si="12"/>
        <v>4419.0821439397569</v>
      </c>
    </row>
    <row r="157" spans="3:11">
      <c r="C157" s="9">
        <v>46143</v>
      </c>
      <c r="D157">
        <v>5.1499999999999997E-2</v>
      </c>
      <c r="E157" s="6">
        <f t="shared" si="10"/>
        <v>4.3774999999999994E-2</v>
      </c>
      <c r="F157" s="6">
        <f t="shared" si="13"/>
        <v>3.6479166666666661E-3</v>
      </c>
      <c r="G157" s="5">
        <v>205</v>
      </c>
      <c r="H157" s="15">
        <v>-3955.43</v>
      </c>
      <c r="I157" s="7">
        <f t="shared" si="14"/>
        <v>8344.0736585727536</v>
      </c>
      <c r="J157" s="7">
        <f t="shared" si="11"/>
        <v>-3955.43</v>
      </c>
      <c r="K157" s="7">
        <f t="shared" si="12"/>
        <v>4388.6436585727533</v>
      </c>
    </row>
    <row r="158" spans="3:11">
      <c r="C158" s="9">
        <v>46174</v>
      </c>
      <c r="D158">
        <v>5.1499999999999997E-2</v>
      </c>
      <c r="E158" s="6">
        <f t="shared" si="10"/>
        <v>4.3774999999999994E-2</v>
      </c>
      <c r="F158" s="6">
        <f t="shared" si="13"/>
        <v>3.6479166666666661E-3</v>
      </c>
      <c r="G158" s="5">
        <v>204</v>
      </c>
      <c r="H158" s="15">
        <v>-3955.43</v>
      </c>
      <c r="I158" s="7">
        <f t="shared" si="14"/>
        <v>8313.7458066821291</v>
      </c>
      <c r="J158" s="7">
        <f t="shared" si="11"/>
        <v>-3955.43</v>
      </c>
      <c r="K158" s="7">
        <f t="shared" si="12"/>
        <v>4358.3158066821288</v>
      </c>
    </row>
    <row r="159" spans="3:11">
      <c r="C159" s="9">
        <v>46204</v>
      </c>
      <c r="D159">
        <v>5.1499999999999997E-2</v>
      </c>
      <c r="E159" s="6">
        <f t="shared" si="10"/>
        <v>4.3774999999999994E-2</v>
      </c>
      <c r="F159" s="6">
        <f t="shared" si="13"/>
        <v>3.6479166666666661E-3</v>
      </c>
      <c r="G159" s="5">
        <v>203</v>
      </c>
      <c r="H159" s="15">
        <v>-3955.43</v>
      </c>
      <c r="I159" s="7">
        <f t="shared" si="14"/>
        <v>8283.5281861530548</v>
      </c>
      <c r="J159" s="7">
        <f t="shared" si="11"/>
        <v>-3955.43</v>
      </c>
      <c r="K159" s="7">
        <f t="shared" si="12"/>
        <v>4328.0981861530545</v>
      </c>
    </row>
    <row r="160" spans="3:11">
      <c r="C160" s="9">
        <v>46235</v>
      </c>
      <c r="D160">
        <v>5.1499999999999997E-2</v>
      </c>
      <c r="E160" s="6">
        <f t="shared" si="10"/>
        <v>4.3774999999999994E-2</v>
      </c>
      <c r="F160" s="6">
        <f t="shared" si="13"/>
        <v>3.6479166666666661E-3</v>
      </c>
      <c r="G160" s="5">
        <v>202</v>
      </c>
      <c r="H160" s="15">
        <v>-3955.43</v>
      </c>
      <c r="I160" s="7">
        <f t="shared" si="14"/>
        <v>8253.4203963322689</v>
      </c>
      <c r="J160" s="7">
        <f t="shared" si="11"/>
        <v>-3955.43</v>
      </c>
      <c r="K160" s="7">
        <f t="shared" si="12"/>
        <v>4297.9903963322686</v>
      </c>
    </row>
    <row r="161" spans="3:11">
      <c r="C161" s="9">
        <v>46266</v>
      </c>
      <c r="D161">
        <v>5.1499999999999997E-2</v>
      </c>
      <c r="E161" s="6">
        <f t="shared" si="10"/>
        <v>4.3774999999999994E-2</v>
      </c>
      <c r="F161" s="6">
        <f t="shared" si="13"/>
        <v>3.6479166666666661E-3</v>
      </c>
      <c r="G161" s="5">
        <v>201</v>
      </c>
      <c r="H161" s="15">
        <v>-3955.43</v>
      </c>
      <c r="I161" s="7">
        <f t="shared" si="14"/>
        <v>8223.4220380227307</v>
      </c>
      <c r="J161" s="7">
        <f t="shared" si="11"/>
        <v>-3955.43</v>
      </c>
      <c r="K161" s="7">
        <f t="shared" si="12"/>
        <v>4267.9920380227304</v>
      </c>
    </row>
    <row r="162" spans="3:11">
      <c r="C162" s="9">
        <v>46296</v>
      </c>
      <c r="D162">
        <v>5.1499999999999997E-2</v>
      </c>
      <c r="E162" s="6">
        <f t="shared" si="10"/>
        <v>4.3774999999999994E-2</v>
      </c>
      <c r="F162" s="6">
        <f t="shared" si="13"/>
        <v>3.6479166666666661E-3</v>
      </c>
      <c r="G162" s="5">
        <v>200</v>
      </c>
      <c r="H162" s="15">
        <v>-3955.43</v>
      </c>
      <c r="I162" s="7">
        <f t="shared" si="14"/>
        <v>8193.5327134783529</v>
      </c>
      <c r="J162" s="7">
        <f t="shared" si="11"/>
        <v>-3955.43</v>
      </c>
      <c r="K162" s="7">
        <f t="shared" si="12"/>
        <v>4238.1027134783526</v>
      </c>
    </row>
    <row r="163" spans="3:11">
      <c r="C163" s="9">
        <v>46327</v>
      </c>
      <c r="D163">
        <v>5.1499999999999997E-2</v>
      </c>
      <c r="E163" s="6">
        <f t="shared" si="10"/>
        <v>4.3774999999999994E-2</v>
      </c>
      <c r="F163" s="6">
        <f t="shared" si="13"/>
        <v>3.6479166666666661E-3</v>
      </c>
      <c r="G163" s="5">
        <v>199</v>
      </c>
      <c r="H163" s="15">
        <v>-3955.43</v>
      </c>
      <c r="I163" s="7">
        <f t="shared" si="14"/>
        <v>8163.7520263987171</v>
      </c>
      <c r="J163" s="7">
        <f t="shared" si="11"/>
        <v>-3955.43</v>
      </c>
      <c r="K163" s="7">
        <f t="shared" si="12"/>
        <v>4208.3220263987168</v>
      </c>
    </row>
    <row r="164" spans="3:11">
      <c r="C164" s="9">
        <v>46357</v>
      </c>
      <c r="D164">
        <v>5.1499999999999997E-2</v>
      </c>
      <c r="E164" s="6">
        <f t="shared" si="10"/>
        <v>4.3774999999999994E-2</v>
      </c>
      <c r="F164" s="6">
        <f t="shared" si="13"/>
        <v>3.6479166666666661E-3</v>
      </c>
      <c r="G164" s="5">
        <v>198</v>
      </c>
      <c r="H164" s="15">
        <v>-3955.43</v>
      </c>
      <c r="I164" s="7">
        <f t="shared" si="14"/>
        <v>8134.0795819238256</v>
      </c>
      <c r="J164" s="7">
        <f t="shared" si="11"/>
        <v>-3955.43</v>
      </c>
      <c r="K164" s="7">
        <f t="shared" si="12"/>
        <v>4178.6495819238262</v>
      </c>
    </row>
    <row r="165" spans="3:11">
      <c r="C165" s="9">
        <v>46388</v>
      </c>
      <c r="D165">
        <v>5.1499999999999997E-2</v>
      </c>
      <c r="E165" s="6">
        <f t="shared" si="10"/>
        <v>4.3774999999999994E-2</v>
      </c>
      <c r="F165" s="6">
        <f t="shared" si="13"/>
        <v>3.6479166666666661E-3</v>
      </c>
      <c r="G165" s="5">
        <v>197</v>
      </c>
      <c r="H165" s="15">
        <v>-3955.43</v>
      </c>
      <c r="I165" s="7">
        <f t="shared" si="14"/>
        <v>8104.5149866288521</v>
      </c>
      <c r="J165" s="7">
        <f t="shared" si="11"/>
        <v>-3955.43</v>
      </c>
      <c r="K165" s="7">
        <f t="shared" si="12"/>
        <v>4149.0849866288518</v>
      </c>
    </row>
    <row r="166" spans="3:11">
      <c r="C166" s="9">
        <v>46419</v>
      </c>
      <c r="D166">
        <v>5.1499999999999997E-2</v>
      </c>
      <c r="E166" s="6">
        <f t="shared" si="10"/>
        <v>4.3774999999999994E-2</v>
      </c>
      <c r="F166" s="6">
        <f t="shared" si="13"/>
        <v>3.6479166666666661E-3</v>
      </c>
      <c r="G166" s="5">
        <v>196</v>
      </c>
      <c r="H166" s="15">
        <v>-3955.43</v>
      </c>
      <c r="I166" s="7">
        <f t="shared" si="14"/>
        <v>8075.0578485189399</v>
      </c>
      <c r="J166" s="7">
        <f t="shared" si="11"/>
        <v>-3955.43</v>
      </c>
      <c r="K166" s="7">
        <f t="shared" si="12"/>
        <v>4119.6278485189396</v>
      </c>
    </row>
    <row r="167" spans="3:11">
      <c r="C167" s="9">
        <v>46447</v>
      </c>
      <c r="D167">
        <v>5.1499999999999997E-2</v>
      </c>
      <c r="E167" s="6">
        <f t="shared" si="10"/>
        <v>4.3774999999999994E-2</v>
      </c>
      <c r="F167" s="6">
        <f t="shared" si="13"/>
        <v>3.6479166666666661E-3</v>
      </c>
      <c r="G167" s="5">
        <v>195</v>
      </c>
      <c r="H167" s="15">
        <v>-3955.43</v>
      </c>
      <c r="I167" s="7">
        <f t="shared" si="14"/>
        <v>8045.7077770240039</v>
      </c>
      <c r="J167" s="7">
        <f t="shared" si="11"/>
        <v>-3955.43</v>
      </c>
      <c r="K167" s="7">
        <f t="shared" si="12"/>
        <v>4090.2777770240041</v>
      </c>
    </row>
    <row r="168" spans="3:11">
      <c r="C168" s="9">
        <v>46478</v>
      </c>
      <c r="D168">
        <v>5.1499999999999997E-2</v>
      </c>
      <c r="E168" s="6">
        <f t="shared" si="10"/>
        <v>4.3774999999999994E-2</v>
      </c>
      <c r="F168" s="6">
        <f t="shared" si="13"/>
        <v>3.6479166666666661E-3</v>
      </c>
      <c r="G168" s="5">
        <v>194</v>
      </c>
      <c r="H168" s="15">
        <v>-3955.43</v>
      </c>
      <c r="I168" s="7">
        <f t="shared" si="14"/>
        <v>8016.4643829935421</v>
      </c>
      <c r="J168" s="7">
        <f t="shared" si="11"/>
        <v>-3955.43</v>
      </c>
      <c r="K168" s="7">
        <f t="shared" si="12"/>
        <v>4061.0343829935423</v>
      </c>
    </row>
    <row r="169" spans="3:11">
      <c r="C169" s="9">
        <v>46508</v>
      </c>
      <c r="D169">
        <v>5.1499999999999997E-2</v>
      </c>
      <c r="E169" s="6">
        <f t="shared" si="10"/>
        <v>4.3774999999999994E-2</v>
      </c>
      <c r="F169" s="6">
        <f t="shared" si="13"/>
        <v>3.6479166666666661E-3</v>
      </c>
      <c r="G169" s="5">
        <v>193</v>
      </c>
      <c r="H169" s="15">
        <v>-3955.43</v>
      </c>
      <c r="I169" s="7">
        <f t="shared" si="14"/>
        <v>7987.3272786914822</v>
      </c>
      <c r="J169" s="7">
        <f t="shared" si="11"/>
        <v>-3955.43</v>
      </c>
      <c r="K169" s="7">
        <f t="shared" si="12"/>
        <v>4031.8972786914824</v>
      </c>
    </row>
    <row r="170" spans="3:11">
      <c r="C170" s="9">
        <v>46539</v>
      </c>
      <c r="D170">
        <v>5.1499999999999997E-2</v>
      </c>
      <c r="E170" s="6">
        <f t="shared" si="10"/>
        <v>4.3774999999999994E-2</v>
      </c>
      <c r="F170" s="6">
        <f t="shared" si="13"/>
        <v>3.6479166666666661E-3</v>
      </c>
      <c r="G170" s="5">
        <v>192</v>
      </c>
      <c r="H170" s="15">
        <v>-3955.43</v>
      </c>
      <c r="I170" s="7">
        <f t="shared" si="14"/>
        <v>7958.2960777910384</v>
      </c>
      <c r="J170" s="7">
        <f t="shared" si="11"/>
        <v>-3955.43</v>
      </c>
      <c r="K170" s="7">
        <f t="shared" si="12"/>
        <v>4002.8660777910386</v>
      </c>
    </row>
    <row r="171" spans="3:11">
      <c r="C171" s="9">
        <v>46569</v>
      </c>
      <c r="D171">
        <v>5.1499999999999997E-2</v>
      </c>
      <c r="E171" s="6">
        <f t="shared" si="10"/>
        <v>4.3774999999999994E-2</v>
      </c>
      <c r="F171" s="6">
        <f t="shared" si="13"/>
        <v>3.6479166666666661E-3</v>
      </c>
      <c r="G171" s="5">
        <v>191</v>
      </c>
      <c r="H171" s="15">
        <v>-3955.43</v>
      </c>
      <c r="I171" s="7">
        <f t="shared" si="14"/>
        <v>7929.370395369594</v>
      </c>
      <c r="J171" s="7">
        <f t="shared" si="11"/>
        <v>-3955.43</v>
      </c>
      <c r="K171" s="7">
        <f t="shared" si="12"/>
        <v>3973.9403953695942</v>
      </c>
    </row>
    <row r="172" spans="3:11">
      <c r="C172" s="9">
        <v>46600</v>
      </c>
      <c r="D172">
        <v>5.1499999999999997E-2</v>
      </c>
      <c r="E172" s="6">
        <f t="shared" si="10"/>
        <v>4.3774999999999994E-2</v>
      </c>
      <c r="F172" s="6">
        <f t="shared" si="13"/>
        <v>3.6479166666666661E-3</v>
      </c>
      <c r="G172" s="5">
        <v>190</v>
      </c>
      <c r="H172" s="15">
        <v>-3955.43</v>
      </c>
      <c r="I172" s="7">
        <f t="shared" si="14"/>
        <v>7900.5498479035987</v>
      </c>
      <c r="J172" s="7">
        <f t="shared" si="11"/>
        <v>-3955.43</v>
      </c>
      <c r="K172" s="7">
        <f t="shared" si="12"/>
        <v>3945.1198479035988</v>
      </c>
    </row>
    <row r="173" spans="3:11">
      <c r="C173" s="9">
        <v>46631</v>
      </c>
      <c r="D173">
        <v>5.1499999999999997E-2</v>
      </c>
      <c r="E173" s="6">
        <f t="shared" si="10"/>
        <v>4.3774999999999994E-2</v>
      </c>
      <c r="F173" s="6">
        <f t="shared" si="13"/>
        <v>3.6479166666666661E-3</v>
      </c>
      <c r="G173" s="5">
        <v>189</v>
      </c>
      <c r="H173" s="15">
        <v>-3955.43</v>
      </c>
      <c r="I173" s="7">
        <f t="shared" si="14"/>
        <v>7871.8340532634638</v>
      </c>
      <c r="J173" s="7">
        <f t="shared" si="11"/>
        <v>-3955.43</v>
      </c>
      <c r="K173" s="7">
        <f t="shared" si="12"/>
        <v>3916.404053263464</v>
      </c>
    </row>
    <row r="174" spans="3:11">
      <c r="C174" s="9">
        <v>46661</v>
      </c>
      <c r="D174">
        <v>5.1499999999999997E-2</v>
      </c>
      <c r="E174" s="6">
        <f t="shared" si="10"/>
        <v>4.3774999999999994E-2</v>
      </c>
      <c r="F174" s="6">
        <f t="shared" si="13"/>
        <v>3.6479166666666661E-3</v>
      </c>
      <c r="G174" s="5">
        <v>188</v>
      </c>
      <c r="H174" s="15">
        <v>-3955.43</v>
      </c>
      <c r="I174" s="7">
        <f t="shared" si="14"/>
        <v>7843.2226307085248</v>
      </c>
      <c r="J174" s="7">
        <f t="shared" si="11"/>
        <v>-3955.43</v>
      </c>
      <c r="K174" s="7">
        <f t="shared" si="12"/>
        <v>3887.7926307085249</v>
      </c>
    </row>
    <row r="175" spans="3:11">
      <c r="C175" s="9">
        <v>46692</v>
      </c>
      <c r="D175">
        <v>5.1499999999999997E-2</v>
      </c>
      <c r="E175" s="6">
        <f t="shared" si="10"/>
        <v>4.3774999999999994E-2</v>
      </c>
      <c r="F175" s="6">
        <f t="shared" si="13"/>
        <v>3.6479166666666661E-3</v>
      </c>
      <c r="G175" s="5">
        <v>187</v>
      </c>
      <c r="H175" s="15">
        <v>-3955.43</v>
      </c>
      <c r="I175" s="7">
        <f t="shared" si="14"/>
        <v>7814.7152008819703</v>
      </c>
      <c r="J175" s="7">
        <f t="shared" si="11"/>
        <v>-3955.43</v>
      </c>
      <c r="K175" s="7">
        <f t="shared" si="12"/>
        <v>3859.2852008819705</v>
      </c>
    </row>
    <row r="176" spans="3:11">
      <c r="C176" s="9">
        <v>46722</v>
      </c>
      <c r="D176">
        <v>5.1499999999999997E-2</v>
      </c>
      <c r="E176" s="6">
        <f t="shared" si="10"/>
        <v>4.3774999999999994E-2</v>
      </c>
      <c r="F176" s="6">
        <f t="shared" si="13"/>
        <v>3.6479166666666661E-3</v>
      </c>
      <c r="G176" s="5">
        <v>186</v>
      </c>
      <c r="H176" s="15">
        <v>-3955.43</v>
      </c>
      <c r="I176" s="7">
        <f t="shared" si="14"/>
        <v>7786.311385805835</v>
      </c>
      <c r="J176" s="7">
        <f t="shared" si="11"/>
        <v>-3955.43</v>
      </c>
      <c r="K176" s="7">
        <f t="shared" si="12"/>
        <v>3830.8813858058352</v>
      </c>
    </row>
    <row r="177" spans="3:11">
      <c r="C177" s="9">
        <v>46753</v>
      </c>
      <c r="D177">
        <v>5.1499999999999997E-2</v>
      </c>
      <c r="E177" s="6">
        <f t="shared" si="10"/>
        <v>4.3774999999999994E-2</v>
      </c>
      <c r="F177" s="6">
        <f t="shared" si="13"/>
        <v>3.6479166666666661E-3</v>
      </c>
      <c r="G177" s="5">
        <v>185</v>
      </c>
      <c r="H177" s="15">
        <v>-3955.43</v>
      </c>
      <c r="I177" s="7">
        <f t="shared" si="14"/>
        <v>7758.0108088759534</v>
      </c>
      <c r="J177" s="7">
        <f t="shared" si="11"/>
        <v>-3955.43</v>
      </c>
      <c r="K177" s="7">
        <f t="shared" si="12"/>
        <v>3802.5808088759536</v>
      </c>
    </row>
    <row r="178" spans="3:11">
      <c r="C178" s="9">
        <v>46784</v>
      </c>
      <c r="D178">
        <v>5.1499999999999997E-2</v>
      </c>
      <c r="E178" s="6">
        <f t="shared" si="10"/>
        <v>4.3774999999999994E-2</v>
      </c>
      <c r="F178" s="6">
        <f t="shared" si="13"/>
        <v>3.6479166666666661E-3</v>
      </c>
      <c r="G178" s="5">
        <v>184</v>
      </c>
      <c r="H178" s="15">
        <v>-3955.43</v>
      </c>
      <c r="I178" s="7">
        <f t="shared" si="14"/>
        <v>7729.813094857006</v>
      </c>
      <c r="J178" s="7">
        <f t="shared" si="11"/>
        <v>-3955.43</v>
      </c>
      <c r="K178" s="7">
        <f t="shared" si="12"/>
        <v>3774.3830948570062</v>
      </c>
    </row>
    <row r="179" spans="3:11">
      <c r="C179" s="9">
        <v>46813</v>
      </c>
      <c r="D179">
        <v>5.1499999999999997E-2</v>
      </c>
      <c r="E179" s="6">
        <f t="shared" si="10"/>
        <v>4.3774999999999994E-2</v>
      </c>
      <c r="F179" s="6">
        <f t="shared" si="13"/>
        <v>3.6479166666666661E-3</v>
      </c>
      <c r="G179" s="5">
        <v>183</v>
      </c>
      <c r="H179" s="15">
        <v>-3955.43</v>
      </c>
      <c r="I179" s="7">
        <f t="shared" si="14"/>
        <v>7701.7178698775133</v>
      </c>
      <c r="J179" s="7">
        <f t="shared" si="11"/>
        <v>-3955.43</v>
      </c>
      <c r="K179" s="7">
        <f t="shared" si="12"/>
        <v>3746.2878698775135</v>
      </c>
    </row>
    <row r="180" spans="3:11">
      <c r="C180" s="9">
        <v>46844</v>
      </c>
      <c r="D180">
        <v>5.1499999999999997E-2</v>
      </c>
      <c r="E180" s="6">
        <f t="shared" si="10"/>
        <v>4.3774999999999994E-2</v>
      </c>
      <c r="F180" s="6">
        <f t="shared" si="13"/>
        <v>3.6479166666666661E-3</v>
      </c>
      <c r="G180" s="5">
        <v>182</v>
      </c>
      <c r="H180" s="15">
        <v>-3955.43</v>
      </c>
      <c r="I180" s="7">
        <f t="shared" si="14"/>
        <v>7673.7247614249</v>
      </c>
      <c r="J180" s="7">
        <f t="shared" si="11"/>
        <v>-3955.43</v>
      </c>
      <c r="K180" s="7">
        <f t="shared" si="12"/>
        <v>3718.2947614249001</v>
      </c>
    </row>
    <row r="181" spans="3:11">
      <c r="C181" s="9">
        <v>46874</v>
      </c>
      <c r="D181">
        <v>5.1499999999999997E-2</v>
      </c>
      <c r="E181" s="6">
        <f t="shared" si="10"/>
        <v>4.3774999999999994E-2</v>
      </c>
      <c r="F181" s="6">
        <f t="shared" si="13"/>
        <v>3.6479166666666661E-3</v>
      </c>
      <c r="G181" s="5">
        <v>181</v>
      </c>
      <c r="H181" s="15">
        <v>-3955.43</v>
      </c>
      <c r="I181" s="7">
        <f t="shared" si="14"/>
        <v>7645.8333983405364</v>
      </c>
      <c r="J181" s="7">
        <f t="shared" si="11"/>
        <v>-3955.43</v>
      </c>
      <c r="K181" s="7">
        <f t="shared" si="12"/>
        <v>3690.4033983405366</v>
      </c>
    </row>
    <row r="182" spans="3:11">
      <c r="C182" s="9">
        <v>46905</v>
      </c>
      <c r="D182">
        <v>5.1499999999999997E-2</v>
      </c>
      <c r="E182" s="6">
        <f t="shared" si="10"/>
        <v>4.3774999999999994E-2</v>
      </c>
      <c r="F182" s="6">
        <f t="shared" si="13"/>
        <v>3.6479166666666661E-3</v>
      </c>
      <c r="G182" s="5">
        <v>180</v>
      </c>
      <c r="H182" s="15">
        <v>-3955.43</v>
      </c>
      <c r="I182" s="7">
        <f t="shared" si="14"/>
        <v>7618.0434108148347</v>
      </c>
      <c r="J182" s="7">
        <f t="shared" si="11"/>
        <v>-3955.43</v>
      </c>
      <c r="K182" s="7">
        <f t="shared" si="12"/>
        <v>3662.6134108148349</v>
      </c>
    </row>
    <row r="183" spans="3:11">
      <c r="C183" s="9">
        <v>46935</v>
      </c>
      <c r="D183">
        <v>5.1499999999999997E-2</v>
      </c>
      <c r="E183" s="6">
        <f t="shared" si="10"/>
        <v>4.3774999999999994E-2</v>
      </c>
      <c r="F183" s="6">
        <f t="shared" si="13"/>
        <v>3.6479166666666661E-3</v>
      </c>
      <c r="G183" s="5">
        <v>179</v>
      </c>
      <c r="H183" s="15">
        <v>-3955.43</v>
      </c>
      <c r="I183" s="7">
        <f t="shared" si="14"/>
        <v>7590.3544303823337</v>
      </c>
      <c r="J183" s="7">
        <f t="shared" si="11"/>
        <v>-3955.43</v>
      </c>
      <c r="K183" s="7">
        <f t="shared" si="12"/>
        <v>3634.9244303823339</v>
      </c>
    </row>
    <row r="184" spans="3:11">
      <c r="C184" s="9">
        <v>46966</v>
      </c>
      <c r="D184">
        <v>5.1499999999999997E-2</v>
      </c>
      <c r="E184" s="6">
        <f t="shared" si="10"/>
        <v>4.3774999999999994E-2</v>
      </c>
      <c r="F184" s="6">
        <f t="shared" si="13"/>
        <v>3.6479166666666661E-3</v>
      </c>
      <c r="G184" s="5">
        <v>178</v>
      </c>
      <c r="H184" s="15">
        <v>-3955.43</v>
      </c>
      <c r="I184" s="7">
        <f t="shared" si="14"/>
        <v>7562.766089916825</v>
      </c>
      <c r="J184" s="7">
        <f t="shared" si="11"/>
        <v>-3955.43</v>
      </c>
      <c r="K184" s="7">
        <f t="shared" si="12"/>
        <v>3607.3360899168251</v>
      </c>
    </row>
    <row r="185" spans="3:11">
      <c r="C185" s="9">
        <v>46997</v>
      </c>
      <c r="D185">
        <v>5.1499999999999997E-2</v>
      </c>
      <c r="E185" s="6">
        <f t="shared" si="10"/>
        <v>4.3774999999999994E-2</v>
      </c>
      <c r="F185" s="6">
        <f t="shared" si="13"/>
        <v>3.6479166666666661E-3</v>
      </c>
      <c r="G185" s="5">
        <v>177</v>
      </c>
      <c r="H185" s="15">
        <v>-3955.43</v>
      </c>
      <c r="I185" s="7">
        <f t="shared" si="14"/>
        <v>7535.2780236264707</v>
      </c>
      <c r="J185" s="7">
        <f t="shared" si="11"/>
        <v>-3955.43</v>
      </c>
      <c r="K185" s="7">
        <f t="shared" si="12"/>
        <v>3579.8480236264709</v>
      </c>
    </row>
    <row r="186" spans="3:11">
      <c r="C186" s="9">
        <v>47027</v>
      </c>
      <c r="D186">
        <v>5.1499999999999997E-2</v>
      </c>
      <c r="E186" s="6">
        <f t="shared" si="10"/>
        <v>4.3774999999999994E-2</v>
      </c>
      <c r="F186" s="6">
        <f t="shared" si="13"/>
        <v>3.6479166666666661E-3</v>
      </c>
      <c r="G186" s="5">
        <v>176</v>
      </c>
      <c r="H186" s="15">
        <v>-3955.43</v>
      </c>
      <c r="I186" s="7">
        <f t="shared" si="14"/>
        <v>7507.8898670489643</v>
      </c>
      <c r="J186" s="7">
        <f t="shared" si="11"/>
        <v>-3955.43</v>
      </c>
      <c r="K186" s="7">
        <f t="shared" si="12"/>
        <v>3552.4598670489645</v>
      </c>
    </row>
    <row r="187" spans="3:11">
      <c r="C187" s="9">
        <v>47058</v>
      </c>
      <c r="D187">
        <v>5.1499999999999997E-2</v>
      </c>
      <c r="E187" s="6">
        <f t="shared" si="10"/>
        <v>4.3774999999999994E-2</v>
      </c>
      <c r="F187" s="6">
        <f t="shared" si="13"/>
        <v>3.6479166666666661E-3</v>
      </c>
      <c r="G187" s="5">
        <v>175</v>
      </c>
      <c r="H187" s="15">
        <v>-3955.43</v>
      </c>
      <c r="I187" s="7">
        <f t="shared" si="14"/>
        <v>7480.6012570466928</v>
      </c>
      <c r="J187" s="7">
        <f t="shared" si="11"/>
        <v>-3955.43</v>
      </c>
      <c r="K187" s="7">
        <f t="shared" si="12"/>
        <v>3525.171257046693</v>
      </c>
    </row>
    <row r="188" spans="3:11">
      <c r="C188" s="9">
        <v>47088</v>
      </c>
      <c r="D188">
        <v>5.1499999999999997E-2</v>
      </c>
      <c r="E188" s="6">
        <f t="shared" si="10"/>
        <v>4.3774999999999994E-2</v>
      </c>
      <c r="F188" s="6">
        <f t="shared" si="13"/>
        <v>3.6479166666666661E-3</v>
      </c>
      <c r="G188" s="5">
        <v>174</v>
      </c>
      <c r="H188" s="15">
        <v>-3955.43</v>
      </c>
      <c r="I188" s="7">
        <f t="shared" si="14"/>
        <v>7453.4118318019337</v>
      </c>
      <c r="J188" s="7">
        <f t="shared" si="11"/>
        <v>-3955.43</v>
      </c>
      <c r="K188" s="7">
        <f t="shared" si="12"/>
        <v>3497.9818318019338</v>
      </c>
    </row>
    <row r="189" spans="3:11">
      <c r="C189" s="9">
        <v>47119</v>
      </c>
      <c r="D189">
        <v>5.1499999999999997E-2</v>
      </c>
      <c r="E189" s="6">
        <f t="shared" si="10"/>
        <v>4.3774999999999994E-2</v>
      </c>
      <c r="F189" s="6">
        <f t="shared" si="13"/>
        <v>3.6479166666666661E-3</v>
      </c>
      <c r="G189" s="5">
        <v>173</v>
      </c>
      <c r="H189" s="15">
        <v>-3955.43</v>
      </c>
      <c r="I189" s="7">
        <f t="shared" si="14"/>
        <v>7426.3212308120319</v>
      </c>
      <c r="J189" s="7">
        <f t="shared" si="11"/>
        <v>-3955.43</v>
      </c>
      <c r="K189" s="7">
        <f t="shared" si="12"/>
        <v>3470.8912308120321</v>
      </c>
    </row>
    <row r="190" spans="3:11">
      <c r="C190" s="9">
        <v>47150</v>
      </c>
      <c r="D190">
        <v>5.1499999999999997E-2</v>
      </c>
      <c r="E190" s="6">
        <f t="shared" si="10"/>
        <v>4.3774999999999994E-2</v>
      </c>
      <c r="F190" s="6">
        <f t="shared" si="13"/>
        <v>3.6479166666666661E-3</v>
      </c>
      <c r="G190" s="5">
        <v>172</v>
      </c>
      <c r="H190" s="15">
        <v>-3955.43</v>
      </c>
      <c r="I190" s="7">
        <f t="shared" si="14"/>
        <v>7399.3290948846525</v>
      </c>
      <c r="J190" s="7">
        <f t="shared" si="11"/>
        <v>-3955.43</v>
      </c>
      <c r="K190" s="7">
        <f t="shared" si="12"/>
        <v>3443.8990948846526</v>
      </c>
    </row>
    <row r="191" spans="3:11">
      <c r="C191" s="9">
        <v>47178</v>
      </c>
      <c r="D191">
        <v>5.1499999999999997E-2</v>
      </c>
      <c r="E191" s="6">
        <f t="shared" si="10"/>
        <v>4.3774999999999994E-2</v>
      </c>
      <c r="F191" s="6">
        <f t="shared" si="13"/>
        <v>3.6479166666666661E-3</v>
      </c>
      <c r="G191" s="5">
        <v>171</v>
      </c>
      <c r="H191" s="15">
        <v>-3955.43</v>
      </c>
      <c r="I191" s="7">
        <f t="shared" si="14"/>
        <v>7372.4350661329845</v>
      </c>
      <c r="J191" s="7">
        <f t="shared" si="11"/>
        <v>-3955.43</v>
      </c>
      <c r="K191" s="7">
        <f t="shared" si="12"/>
        <v>3417.0050661329847</v>
      </c>
    </row>
    <row r="192" spans="3:11">
      <c r="C192" s="9">
        <v>47209</v>
      </c>
      <c r="D192">
        <v>5.1499999999999997E-2</v>
      </c>
      <c r="E192" s="6">
        <f t="shared" si="10"/>
        <v>4.3774999999999994E-2</v>
      </c>
      <c r="F192" s="6">
        <f t="shared" si="13"/>
        <v>3.6479166666666661E-3</v>
      </c>
      <c r="G192" s="5">
        <v>170</v>
      </c>
      <c r="H192" s="15">
        <v>-3955.43</v>
      </c>
      <c r="I192" s="7">
        <f t="shared" si="14"/>
        <v>7345.6387879710328</v>
      </c>
      <c r="J192" s="7">
        <f t="shared" si="11"/>
        <v>-3955.43</v>
      </c>
      <c r="K192" s="7">
        <f t="shared" si="12"/>
        <v>3390.208787971033</v>
      </c>
    </row>
    <row r="193" spans="3:11">
      <c r="C193" s="9">
        <v>47239</v>
      </c>
      <c r="D193">
        <v>5.1499999999999997E-2</v>
      </c>
      <c r="E193" s="6">
        <f t="shared" si="10"/>
        <v>4.3774999999999994E-2</v>
      </c>
      <c r="F193" s="6">
        <f t="shared" si="13"/>
        <v>3.6479166666666661E-3</v>
      </c>
      <c r="G193" s="5">
        <v>169</v>
      </c>
      <c r="H193" s="15">
        <v>-3955.43</v>
      </c>
      <c r="I193" s="7">
        <f t="shared" si="14"/>
        <v>7318.9399051088531</v>
      </c>
      <c r="J193" s="7">
        <f t="shared" si="11"/>
        <v>-3955.43</v>
      </c>
      <c r="K193" s="7">
        <f t="shared" si="12"/>
        <v>3363.5099051088532</v>
      </c>
    </row>
    <row r="194" spans="3:11">
      <c r="C194" s="9">
        <v>47270</v>
      </c>
      <c r="D194">
        <v>5.1499999999999997E-2</v>
      </c>
      <c r="E194" s="6">
        <f t="shared" si="10"/>
        <v>4.3774999999999994E-2</v>
      </c>
      <c r="F194" s="6">
        <f t="shared" si="13"/>
        <v>3.6479166666666661E-3</v>
      </c>
      <c r="G194" s="5">
        <v>168</v>
      </c>
      <c r="H194" s="15">
        <v>-3955.43</v>
      </c>
      <c r="I194" s="7">
        <f t="shared" si="14"/>
        <v>7292.3380635478679</v>
      </c>
      <c r="J194" s="7">
        <f t="shared" si="11"/>
        <v>-3955.43</v>
      </c>
      <c r="K194" s="7">
        <f t="shared" si="12"/>
        <v>3336.9080635478681</v>
      </c>
    </row>
    <row r="195" spans="3:11">
      <c r="C195" s="9">
        <v>47300</v>
      </c>
      <c r="D195">
        <v>5.1499999999999997E-2</v>
      </c>
      <c r="E195" s="6">
        <f t="shared" ref="E195:E258" si="15">D195*0.85</f>
        <v>4.3774999999999994E-2</v>
      </c>
      <c r="F195" s="6">
        <f t="shared" si="13"/>
        <v>3.6479166666666661E-3</v>
      </c>
      <c r="G195" s="5">
        <v>167</v>
      </c>
      <c r="H195" s="15">
        <v>-3955.43</v>
      </c>
      <c r="I195" s="7">
        <f t="shared" si="14"/>
        <v>7265.8329105761604</v>
      </c>
      <c r="J195" s="7">
        <f t="shared" ref="J195:J258" si="16">H195</f>
        <v>-3955.43</v>
      </c>
      <c r="K195" s="7">
        <f t="shared" ref="K195:K258" si="17">I195+J195</f>
        <v>3310.4029105761606</v>
      </c>
    </row>
    <row r="196" spans="3:11">
      <c r="C196" s="9">
        <v>47331</v>
      </c>
      <c r="D196">
        <v>5.1499999999999997E-2</v>
      </c>
      <c r="E196" s="6">
        <f t="shared" si="15"/>
        <v>4.3774999999999994E-2</v>
      </c>
      <c r="F196" s="6">
        <f t="shared" ref="F196:F259" si="18">E196/12</f>
        <v>3.6479166666666661E-3</v>
      </c>
      <c r="G196" s="5">
        <v>166</v>
      </c>
      <c r="H196" s="15">
        <v>-3955.43</v>
      </c>
      <c r="I196" s="7">
        <f t="shared" ref="I196:I259" si="19">FV(F196,G196,0,H196)</f>
        <v>7239.4240947638045</v>
      </c>
      <c r="J196" s="7">
        <f t="shared" si="16"/>
        <v>-3955.43</v>
      </c>
      <c r="K196" s="7">
        <f t="shared" si="17"/>
        <v>3283.9940947638047</v>
      </c>
    </row>
    <row r="197" spans="3:11">
      <c r="C197" s="9">
        <v>47362</v>
      </c>
      <c r="D197">
        <v>5.1499999999999997E-2</v>
      </c>
      <c r="E197" s="6">
        <f t="shared" si="15"/>
        <v>4.3774999999999994E-2</v>
      </c>
      <c r="F197" s="6">
        <f t="shared" si="18"/>
        <v>3.6479166666666661E-3</v>
      </c>
      <c r="G197" s="5">
        <v>165</v>
      </c>
      <c r="H197" s="15">
        <v>-3955.43</v>
      </c>
      <c r="I197" s="7">
        <f t="shared" si="19"/>
        <v>7213.1112659581941</v>
      </c>
      <c r="J197" s="7">
        <f t="shared" si="16"/>
        <v>-3955.43</v>
      </c>
      <c r="K197" s="7">
        <f t="shared" si="17"/>
        <v>3257.6812659581942</v>
      </c>
    </row>
    <row r="198" spans="3:11">
      <c r="C198" s="9">
        <v>47392</v>
      </c>
      <c r="D198">
        <v>5.1499999999999997E-2</v>
      </c>
      <c r="E198" s="6">
        <f t="shared" si="15"/>
        <v>4.3774999999999994E-2</v>
      </c>
      <c r="F198" s="6">
        <f t="shared" si="18"/>
        <v>3.6479166666666661E-3</v>
      </c>
      <c r="G198" s="5">
        <v>164</v>
      </c>
      <c r="H198" s="15">
        <v>-3955.43</v>
      </c>
      <c r="I198" s="7">
        <f t="shared" si="19"/>
        <v>7186.8940752794133</v>
      </c>
      <c r="J198" s="7">
        <f t="shared" si="16"/>
        <v>-3955.43</v>
      </c>
      <c r="K198" s="7">
        <f t="shared" si="17"/>
        <v>3231.4640752794135</v>
      </c>
    </row>
    <row r="199" spans="3:11">
      <c r="C199" s="9">
        <v>47423</v>
      </c>
      <c r="D199">
        <v>5.1499999999999997E-2</v>
      </c>
      <c r="E199" s="6">
        <f t="shared" si="15"/>
        <v>4.3774999999999994E-2</v>
      </c>
      <c r="F199" s="6">
        <f t="shared" si="18"/>
        <v>3.6479166666666661E-3</v>
      </c>
      <c r="G199" s="5">
        <v>163</v>
      </c>
      <c r="H199" s="15">
        <v>-3955.43</v>
      </c>
      <c r="I199" s="7">
        <f t="shared" si="19"/>
        <v>7160.772175115605</v>
      </c>
      <c r="J199" s="7">
        <f t="shared" si="16"/>
        <v>-3955.43</v>
      </c>
      <c r="K199" s="7">
        <f t="shared" si="17"/>
        <v>3205.3421751156052</v>
      </c>
    </row>
    <row r="200" spans="3:11">
      <c r="C200" s="9">
        <v>47453</v>
      </c>
      <c r="D200">
        <v>5.1499999999999997E-2</v>
      </c>
      <c r="E200" s="6">
        <f t="shared" si="15"/>
        <v>4.3774999999999994E-2</v>
      </c>
      <c r="F200" s="6">
        <f t="shared" si="18"/>
        <v>3.6479166666666661E-3</v>
      </c>
      <c r="G200" s="5">
        <v>162</v>
      </c>
      <c r="H200" s="15">
        <v>-3955.43</v>
      </c>
      <c r="I200" s="7">
        <f t="shared" si="19"/>
        <v>7134.7452191183629</v>
      </c>
      <c r="J200" s="7">
        <f t="shared" si="16"/>
        <v>-3955.43</v>
      </c>
      <c r="K200" s="7">
        <f t="shared" si="17"/>
        <v>3179.3152191183631</v>
      </c>
    </row>
    <row r="201" spans="3:11">
      <c r="C201" s="9">
        <v>47484</v>
      </c>
      <c r="D201">
        <v>5.1499999999999997E-2</v>
      </c>
      <c r="E201" s="6">
        <f t="shared" si="15"/>
        <v>4.3774999999999994E-2</v>
      </c>
      <c r="F201" s="6">
        <f t="shared" si="18"/>
        <v>3.6479166666666661E-3</v>
      </c>
      <c r="G201" s="5">
        <v>161</v>
      </c>
      <c r="H201" s="15">
        <v>-3955.43</v>
      </c>
      <c r="I201" s="7">
        <f t="shared" si="19"/>
        <v>7108.8128621981359</v>
      </c>
      <c r="J201" s="7">
        <f t="shared" si="16"/>
        <v>-3955.43</v>
      </c>
      <c r="K201" s="7">
        <f t="shared" si="17"/>
        <v>3153.3828621981361</v>
      </c>
    </row>
    <row r="202" spans="3:11">
      <c r="C202" s="9">
        <v>47515</v>
      </c>
      <c r="D202">
        <v>5.1499999999999997E-2</v>
      </c>
      <c r="E202" s="6">
        <f t="shared" si="15"/>
        <v>4.3774999999999994E-2</v>
      </c>
      <c r="F202" s="6">
        <f t="shared" si="18"/>
        <v>3.6479166666666661E-3</v>
      </c>
      <c r="G202" s="5">
        <v>160</v>
      </c>
      <c r="H202" s="15">
        <v>-3955.43</v>
      </c>
      <c r="I202" s="7">
        <f t="shared" si="19"/>
        <v>7082.9747605196562</v>
      </c>
      <c r="J202" s="7">
        <f t="shared" si="16"/>
        <v>-3955.43</v>
      </c>
      <c r="K202" s="7">
        <f t="shared" si="17"/>
        <v>3127.5447605196564</v>
      </c>
    </row>
    <row r="203" spans="3:11">
      <c r="C203" s="9">
        <v>47543</v>
      </c>
      <c r="D203">
        <v>5.1499999999999997E-2</v>
      </c>
      <c r="E203" s="6">
        <f t="shared" si="15"/>
        <v>4.3774999999999994E-2</v>
      </c>
      <c r="F203" s="6">
        <f t="shared" si="18"/>
        <v>3.6479166666666661E-3</v>
      </c>
      <c r="G203" s="5">
        <v>159</v>
      </c>
      <c r="H203" s="15">
        <v>-3955.43</v>
      </c>
      <c r="I203" s="7">
        <f t="shared" si="19"/>
        <v>7057.2305714973791</v>
      </c>
      <c r="J203" s="7">
        <f t="shared" si="16"/>
        <v>-3955.43</v>
      </c>
      <c r="K203" s="7">
        <f t="shared" si="17"/>
        <v>3101.8005714973792</v>
      </c>
    </row>
    <row r="204" spans="3:11">
      <c r="C204" s="9">
        <v>47574</v>
      </c>
      <c r="D204">
        <v>5.1499999999999997E-2</v>
      </c>
      <c r="E204" s="6">
        <f t="shared" si="15"/>
        <v>4.3774999999999994E-2</v>
      </c>
      <c r="F204" s="6">
        <f t="shared" si="18"/>
        <v>3.6479166666666661E-3</v>
      </c>
      <c r="G204" s="5">
        <v>158</v>
      </c>
      <c r="H204" s="15">
        <v>-3955.43</v>
      </c>
      <c r="I204" s="7">
        <f t="shared" si="19"/>
        <v>7031.5799537909479</v>
      </c>
      <c r="J204" s="7">
        <f t="shared" si="16"/>
        <v>-3955.43</v>
      </c>
      <c r="K204" s="7">
        <f t="shared" si="17"/>
        <v>3076.1499537909481</v>
      </c>
    </row>
    <row r="205" spans="3:11">
      <c r="C205" s="9">
        <v>47604</v>
      </c>
      <c r="D205">
        <v>5.1499999999999997E-2</v>
      </c>
      <c r="E205" s="6">
        <f t="shared" si="15"/>
        <v>4.3774999999999994E-2</v>
      </c>
      <c r="F205" s="6">
        <f t="shared" si="18"/>
        <v>3.6479166666666661E-3</v>
      </c>
      <c r="G205" s="5">
        <v>157</v>
      </c>
      <c r="H205" s="15">
        <v>-3955.43</v>
      </c>
      <c r="I205" s="7">
        <f t="shared" si="19"/>
        <v>7006.022567300648</v>
      </c>
      <c r="J205" s="7">
        <f t="shared" si="16"/>
        <v>-3955.43</v>
      </c>
      <c r="K205" s="7">
        <f t="shared" si="17"/>
        <v>3050.5925673006482</v>
      </c>
    </row>
    <row r="206" spans="3:11">
      <c r="C206" s="9">
        <v>47635</v>
      </c>
      <c r="D206">
        <v>5.1499999999999997E-2</v>
      </c>
      <c r="E206" s="6">
        <f t="shared" si="15"/>
        <v>4.3774999999999994E-2</v>
      </c>
      <c r="F206" s="6">
        <f t="shared" si="18"/>
        <v>3.6479166666666661E-3</v>
      </c>
      <c r="G206" s="5">
        <v>156</v>
      </c>
      <c r="H206" s="15">
        <v>-3955.43</v>
      </c>
      <c r="I206" s="7">
        <f t="shared" si="19"/>
        <v>6980.5580731629225</v>
      </c>
      <c r="J206" s="7">
        <f t="shared" si="16"/>
        <v>-3955.43</v>
      </c>
      <c r="K206" s="7">
        <f t="shared" si="17"/>
        <v>3025.1280731629226</v>
      </c>
    </row>
    <row r="207" spans="3:11">
      <c r="C207" s="9">
        <v>47665</v>
      </c>
      <c r="D207">
        <v>5.1499999999999997E-2</v>
      </c>
      <c r="E207" s="6">
        <f t="shared" si="15"/>
        <v>4.3774999999999994E-2</v>
      </c>
      <c r="F207" s="6">
        <f t="shared" si="18"/>
        <v>3.6479166666666661E-3</v>
      </c>
      <c r="G207" s="5">
        <v>155</v>
      </c>
      <c r="H207" s="15">
        <v>-3955.43</v>
      </c>
      <c r="I207" s="7">
        <f t="shared" si="19"/>
        <v>6955.1861337458586</v>
      </c>
      <c r="J207" s="7">
        <f t="shared" si="16"/>
        <v>-3955.43</v>
      </c>
      <c r="K207" s="7">
        <f t="shared" si="17"/>
        <v>2999.7561337458587</v>
      </c>
    </row>
    <row r="208" spans="3:11">
      <c r="C208" s="9">
        <v>47696</v>
      </c>
      <c r="D208">
        <v>5.1499999999999997E-2</v>
      </c>
      <c r="E208" s="6">
        <f t="shared" si="15"/>
        <v>4.3774999999999994E-2</v>
      </c>
      <c r="F208" s="6">
        <f t="shared" si="18"/>
        <v>3.6479166666666661E-3</v>
      </c>
      <c r="G208" s="5">
        <v>154</v>
      </c>
      <c r="H208" s="15">
        <v>-3955.43</v>
      </c>
      <c r="I208" s="7">
        <f t="shared" si="19"/>
        <v>6929.9064126447338</v>
      </c>
      <c r="J208" s="7">
        <f t="shared" si="16"/>
        <v>-3955.43</v>
      </c>
      <c r="K208" s="7">
        <f t="shared" si="17"/>
        <v>2974.476412644734</v>
      </c>
    </row>
    <row r="209" spans="3:11">
      <c r="C209" s="9">
        <v>47727</v>
      </c>
      <c r="D209">
        <v>5.1499999999999997E-2</v>
      </c>
      <c r="E209" s="6">
        <f t="shared" si="15"/>
        <v>4.3774999999999994E-2</v>
      </c>
      <c r="F209" s="6">
        <f t="shared" si="18"/>
        <v>3.6479166666666661E-3</v>
      </c>
      <c r="G209" s="5">
        <v>153</v>
      </c>
      <c r="H209" s="15">
        <v>-3955.43</v>
      </c>
      <c r="I209" s="7">
        <f t="shared" si="19"/>
        <v>6904.7185746775222</v>
      </c>
      <c r="J209" s="7">
        <f t="shared" si="16"/>
        <v>-3955.43</v>
      </c>
      <c r="K209" s="7">
        <f t="shared" si="17"/>
        <v>2949.2885746775223</v>
      </c>
    </row>
    <row r="210" spans="3:11">
      <c r="C210" s="9">
        <v>47757</v>
      </c>
      <c r="D210">
        <v>5.1499999999999997E-2</v>
      </c>
      <c r="E210" s="6">
        <f t="shared" si="15"/>
        <v>4.3774999999999994E-2</v>
      </c>
      <c r="F210" s="6">
        <f t="shared" si="18"/>
        <v>3.6479166666666661E-3</v>
      </c>
      <c r="G210" s="5">
        <v>152</v>
      </c>
      <c r="H210" s="15">
        <v>-3955.43</v>
      </c>
      <c r="I210" s="7">
        <f t="shared" si="19"/>
        <v>6879.6222858804877</v>
      </c>
      <c r="J210" s="7">
        <f t="shared" si="16"/>
        <v>-3955.43</v>
      </c>
      <c r="K210" s="7">
        <f t="shared" si="17"/>
        <v>2924.1922858804878</v>
      </c>
    </row>
    <row r="211" spans="3:11">
      <c r="C211" s="9">
        <v>47788</v>
      </c>
      <c r="D211">
        <v>5.1499999999999997E-2</v>
      </c>
      <c r="E211" s="6">
        <f t="shared" si="15"/>
        <v>4.3774999999999994E-2</v>
      </c>
      <c r="F211" s="6">
        <f t="shared" si="18"/>
        <v>3.6479166666666661E-3</v>
      </c>
      <c r="G211" s="5">
        <v>151</v>
      </c>
      <c r="H211" s="15">
        <v>-3955.43</v>
      </c>
      <c r="I211" s="7">
        <f t="shared" si="19"/>
        <v>6854.617213503725</v>
      </c>
      <c r="J211" s="7">
        <f t="shared" si="16"/>
        <v>-3955.43</v>
      </c>
      <c r="K211" s="7">
        <f t="shared" si="17"/>
        <v>2899.1872135037252</v>
      </c>
    </row>
    <row r="212" spans="3:11">
      <c r="C212" s="9">
        <v>47818</v>
      </c>
      <c r="D212">
        <v>5.1499999999999997E-2</v>
      </c>
      <c r="E212" s="6">
        <f t="shared" si="15"/>
        <v>4.3774999999999994E-2</v>
      </c>
      <c r="F212" s="6">
        <f t="shared" si="18"/>
        <v>3.6479166666666661E-3</v>
      </c>
      <c r="G212" s="5">
        <v>150</v>
      </c>
      <c r="H212" s="15">
        <v>-3955.43</v>
      </c>
      <c r="I212" s="7">
        <f t="shared" si="19"/>
        <v>6829.7030260067713</v>
      </c>
      <c r="J212" s="7">
        <f t="shared" si="16"/>
        <v>-3955.43</v>
      </c>
      <c r="K212" s="7">
        <f t="shared" si="17"/>
        <v>2874.2730260067715</v>
      </c>
    </row>
    <row r="213" spans="3:11">
      <c r="C213" s="9">
        <v>47849</v>
      </c>
      <c r="D213">
        <v>5.1499999999999997E-2</v>
      </c>
      <c r="E213" s="6">
        <f t="shared" si="15"/>
        <v>4.3774999999999994E-2</v>
      </c>
      <c r="F213" s="6">
        <f t="shared" si="18"/>
        <v>3.6479166666666661E-3</v>
      </c>
      <c r="G213" s="5">
        <v>149</v>
      </c>
      <c r="H213" s="15">
        <v>-3955.43</v>
      </c>
      <c r="I213" s="7">
        <f t="shared" si="19"/>
        <v>6804.8793930541924</v>
      </c>
      <c r="J213" s="7">
        <f t="shared" si="16"/>
        <v>-3955.43</v>
      </c>
      <c r="K213" s="7">
        <f t="shared" si="17"/>
        <v>2849.4493930541926</v>
      </c>
    </row>
    <row r="214" spans="3:11">
      <c r="C214" s="9">
        <v>47880</v>
      </c>
      <c r="D214">
        <v>5.1499999999999997E-2</v>
      </c>
      <c r="E214" s="6">
        <f t="shared" si="15"/>
        <v>4.3774999999999994E-2</v>
      </c>
      <c r="F214" s="6">
        <f t="shared" si="18"/>
        <v>3.6479166666666661E-3</v>
      </c>
      <c r="G214" s="5">
        <v>148</v>
      </c>
      <c r="H214" s="15">
        <v>-3955.43</v>
      </c>
      <c r="I214" s="7">
        <f t="shared" si="19"/>
        <v>6780.1459855112125</v>
      </c>
      <c r="J214" s="7">
        <f t="shared" si="16"/>
        <v>-3955.43</v>
      </c>
      <c r="K214" s="7">
        <f t="shared" si="17"/>
        <v>2824.7159855112127</v>
      </c>
    </row>
    <row r="215" spans="3:11">
      <c r="C215" s="9">
        <v>47908</v>
      </c>
      <c r="D215">
        <v>5.1499999999999997E-2</v>
      </c>
      <c r="E215" s="6">
        <f t="shared" si="15"/>
        <v>4.3774999999999994E-2</v>
      </c>
      <c r="F215" s="6">
        <f t="shared" si="18"/>
        <v>3.6479166666666661E-3</v>
      </c>
      <c r="G215" s="5">
        <v>147</v>
      </c>
      <c r="H215" s="15">
        <v>-3955.43</v>
      </c>
      <c r="I215" s="7">
        <f t="shared" si="19"/>
        <v>6755.502475439348</v>
      </c>
      <c r="J215" s="7">
        <f t="shared" si="16"/>
        <v>-3955.43</v>
      </c>
      <c r="K215" s="7">
        <f t="shared" si="17"/>
        <v>2800.0724754393482</v>
      </c>
    </row>
    <row r="216" spans="3:11">
      <c r="C216" s="9">
        <v>47939</v>
      </c>
      <c r="D216">
        <v>5.1499999999999997E-2</v>
      </c>
      <c r="E216" s="6">
        <f t="shared" si="15"/>
        <v>4.3774999999999994E-2</v>
      </c>
      <c r="F216" s="6">
        <f t="shared" si="18"/>
        <v>3.6479166666666661E-3</v>
      </c>
      <c r="G216" s="5">
        <v>146</v>
      </c>
      <c r="H216" s="15">
        <v>-3955.43</v>
      </c>
      <c r="I216" s="7">
        <f t="shared" si="19"/>
        <v>6730.9485360920626</v>
      </c>
      <c r="J216" s="7">
        <f t="shared" si="16"/>
        <v>-3955.43</v>
      </c>
      <c r="K216" s="7">
        <f t="shared" si="17"/>
        <v>2775.5185360920627</v>
      </c>
    </row>
    <row r="217" spans="3:11">
      <c r="C217" s="9">
        <v>47969</v>
      </c>
      <c r="D217">
        <v>5.1499999999999997E-2</v>
      </c>
      <c r="E217" s="6">
        <f t="shared" si="15"/>
        <v>4.3774999999999994E-2</v>
      </c>
      <c r="F217" s="6">
        <f t="shared" si="18"/>
        <v>3.6479166666666661E-3</v>
      </c>
      <c r="G217" s="5">
        <v>145</v>
      </c>
      <c r="H217" s="15">
        <v>-3955.43</v>
      </c>
      <c r="I217" s="7">
        <f t="shared" si="19"/>
        <v>6706.4838419104262</v>
      </c>
      <c r="J217" s="7">
        <f t="shared" si="16"/>
        <v>-3955.43</v>
      </c>
      <c r="K217" s="7">
        <f t="shared" si="17"/>
        <v>2751.0538419104264</v>
      </c>
    </row>
    <row r="218" spans="3:11">
      <c r="C218" s="9">
        <v>48000</v>
      </c>
      <c r="D218">
        <v>5.1499999999999997E-2</v>
      </c>
      <c r="E218" s="6">
        <f t="shared" si="15"/>
        <v>4.3774999999999994E-2</v>
      </c>
      <c r="F218" s="6">
        <f t="shared" si="18"/>
        <v>3.6479166666666661E-3</v>
      </c>
      <c r="G218" s="5">
        <v>144</v>
      </c>
      <c r="H218" s="15">
        <v>-3955.43</v>
      </c>
      <c r="I218" s="7">
        <f t="shared" si="19"/>
        <v>6682.1080685188081</v>
      </c>
      <c r="J218" s="7">
        <f t="shared" si="16"/>
        <v>-3955.43</v>
      </c>
      <c r="K218" s="7">
        <f t="shared" si="17"/>
        <v>2726.6780685188082</v>
      </c>
    </row>
    <row r="219" spans="3:11">
      <c r="C219" s="9">
        <v>48030</v>
      </c>
      <c r="D219">
        <v>5.1499999999999997E-2</v>
      </c>
      <c r="E219" s="6">
        <f t="shared" si="15"/>
        <v>4.3774999999999994E-2</v>
      </c>
      <c r="F219" s="6">
        <f t="shared" si="18"/>
        <v>3.6479166666666661E-3</v>
      </c>
      <c r="G219" s="5">
        <v>143</v>
      </c>
      <c r="H219" s="15">
        <v>-3955.43</v>
      </c>
      <c r="I219" s="7">
        <f t="shared" si="19"/>
        <v>6657.8208927205687</v>
      </c>
      <c r="J219" s="7">
        <f t="shared" si="16"/>
        <v>-3955.43</v>
      </c>
      <c r="K219" s="7">
        <f t="shared" si="17"/>
        <v>2702.3908927205689</v>
      </c>
    </row>
    <row r="220" spans="3:11">
      <c r="C220" s="9">
        <v>48061</v>
      </c>
      <c r="D220">
        <v>5.1499999999999997E-2</v>
      </c>
      <c r="E220" s="6">
        <f t="shared" si="15"/>
        <v>4.3774999999999994E-2</v>
      </c>
      <c r="F220" s="6">
        <f t="shared" si="18"/>
        <v>3.6479166666666661E-3</v>
      </c>
      <c r="G220" s="5">
        <v>142</v>
      </c>
      <c r="H220" s="15">
        <v>-3955.43</v>
      </c>
      <c r="I220" s="7">
        <f t="shared" si="19"/>
        <v>6633.621992493785</v>
      </c>
      <c r="J220" s="7">
        <f t="shared" si="16"/>
        <v>-3955.43</v>
      </c>
      <c r="K220" s="7">
        <f t="shared" si="17"/>
        <v>2678.1919924937852</v>
      </c>
    </row>
    <row r="221" spans="3:11">
      <c r="C221" s="9">
        <v>48092</v>
      </c>
      <c r="D221">
        <v>5.1499999999999997E-2</v>
      </c>
      <c r="E221" s="6">
        <f t="shared" si="15"/>
        <v>4.3774999999999994E-2</v>
      </c>
      <c r="F221" s="6">
        <f t="shared" si="18"/>
        <v>3.6479166666666661E-3</v>
      </c>
      <c r="G221" s="5">
        <v>141</v>
      </c>
      <c r="H221" s="15">
        <v>-3955.43</v>
      </c>
      <c r="I221" s="7">
        <f t="shared" si="19"/>
        <v>6609.5110469869642</v>
      </c>
      <c r="J221" s="7">
        <f t="shared" si="16"/>
        <v>-3955.43</v>
      </c>
      <c r="K221" s="7">
        <f t="shared" si="17"/>
        <v>2654.0810469869643</v>
      </c>
    </row>
    <row r="222" spans="3:11">
      <c r="C222" s="9">
        <v>48122</v>
      </c>
      <c r="D222">
        <v>5.1499999999999997E-2</v>
      </c>
      <c r="E222" s="6">
        <f t="shared" si="15"/>
        <v>4.3774999999999994E-2</v>
      </c>
      <c r="F222" s="6">
        <f t="shared" si="18"/>
        <v>3.6479166666666661E-3</v>
      </c>
      <c r="G222" s="5">
        <v>140</v>
      </c>
      <c r="H222" s="15">
        <v>-3955.43</v>
      </c>
      <c r="I222" s="7">
        <f t="shared" si="19"/>
        <v>6585.4877365148022</v>
      </c>
      <c r="J222" s="7">
        <f t="shared" si="16"/>
        <v>-3955.43</v>
      </c>
      <c r="K222" s="7">
        <f t="shared" si="17"/>
        <v>2630.0577365148024</v>
      </c>
    </row>
    <row r="223" spans="3:11">
      <c r="C223" s="9">
        <v>48153</v>
      </c>
      <c r="D223">
        <v>5.1499999999999997E-2</v>
      </c>
      <c r="E223" s="6">
        <f t="shared" si="15"/>
        <v>4.3774999999999994E-2</v>
      </c>
      <c r="F223" s="6">
        <f t="shared" si="18"/>
        <v>3.6479166666666661E-3</v>
      </c>
      <c r="G223" s="5">
        <v>139</v>
      </c>
      <c r="H223" s="15">
        <v>-3955.43</v>
      </c>
      <c r="I223" s="7">
        <f t="shared" si="19"/>
        <v>6561.551742553941</v>
      </c>
      <c r="J223" s="7">
        <f t="shared" si="16"/>
        <v>-3955.43</v>
      </c>
      <c r="K223" s="7">
        <f t="shared" si="17"/>
        <v>2606.1217425539412</v>
      </c>
    </row>
    <row r="224" spans="3:11">
      <c r="C224" s="9">
        <v>48183</v>
      </c>
      <c r="D224">
        <v>5.1499999999999997E-2</v>
      </c>
      <c r="E224" s="6">
        <f t="shared" si="15"/>
        <v>4.3774999999999994E-2</v>
      </c>
      <c r="F224" s="6">
        <f t="shared" si="18"/>
        <v>3.6479166666666661E-3</v>
      </c>
      <c r="G224" s="5">
        <v>138</v>
      </c>
      <c r="H224" s="15">
        <v>-3955.43</v>
      </c>
      <c r="I224" s="7">
        <f t="shared" si="19"/>
        <v>6537.7027477387537</v>
      </c>
      <c r="J224" s="7">
        <f t="shared" si="16"/>
        <v>-3955.43</v>
      </c>
      <c r="K224" s="7">
        <f t="shared" si="17"/>
        <v>2582.2727477387539</v>
      </c>
    </row>
    <row r="225" spans="3:11">
      <c r="C225" s="9">
        <v>48214</v>
      </c>
      <c r="D225">
        <v>5.1499999999999997E-2</v>
      </c>
      <c r="E225" s="6">
        <f t="shared" si="15"/>
        <v>4.3774999999999994E-2</v>
      </c>
      <c r="F225" s="6">
        <f t="shared" si="18"/>
        <v>3.6479166666666661E-3</v>
      </c>
      <c r="G225" s="5">
        <v>137</v>
      </c>
      <c r="H225" s="15">
        <v>-3955.43</v>
      </c>
      <c r="I225" s="7">
        <f t="shared" si="19"/>
        <v>6513.9404358571155</v>
      </c>
      <c r="J225" s="7">
        <f t="shared" si="16"/>
        <v>-3955.43</v>
      </c>
      <c r="K225" s="7">
        <f t="shared" si="17"/>
        <v>2558.5104358571157</v>
      </c>
    </row>
    <row r="226" spans="3:11">
      <c r="C226" s="9">
        <v>48245</v>
      </c>
      <c r="D226">
        <v>5.1499999999999997E-2</v>
      </c>
      <c r="E226" s="6">
        <f t="shared" si="15"/>
        <v>4.3774999999999994E-2</v>
      </c>
      <c r="F226" s="6">
        <f t="shared" si="18"/>
        <v>3.6479166666666661E-3</v>
      </c>
      <c r="G226" s="5">
        <v>136</v>
      </c>
      <c r="H226" s="15">
        <v>-3955.43</v>
      </c>
      <c r="I226" s="7">
        <f t="shared" si="19"/>
        <v>6490.2644918462347</v>
      </c>
      <c r="J226" s="7">
        <f t="shared" si="16"/>
        <v>-3955.43</v>
      </c>
      <c r="K226" s="7">
        <f t="shared" si="17"/>
        <v>2534.8344918462349</v>
      </c>
    </row>
    <row r="227" spans="3:11">
      <c r="C227" s="9">
        <v>48274</v>
      </c>
      <c r="D227">
        <v>5.1499999999999997E-2</v>
      </c>
      <c r="E227" s="6">
        <f t="shared" si="15"/>
        <v>4.3774999999999994E-2</v>
      </c>
      <c r="F227" s="6">
        <f t="shared" si="18"/>
        <v>3.6479166666666661E-3</v>
      </c>
      <c r="G227" s="5">
        <v>135</v>
      </c>
      <c r="H227" s="15">
        <v>-3955.43</v>
      </c>
      <c r="I227" s="7">
        <f t="shared" si="19"/>
        <v>6466.6746017884589</v>
      </c>
      <c r="J227" s="7">
        <f t="shared" si="16"/>
        <v>-3955.43</v>
      </c>
      <c r="K227" s="7">
        <f t="shared" si="17"/>
        <v>2511.244601788459</v>
      </c>
    </row>
    <row r="228" spans="3:11">
      <c r="C228" s="9">
        <v>48305</v>
      </c>
      <c r="D228">
        <v>5.1499999999999997E-2</v>
      </c>
      <c r="E228" s="6">
        <f t="shared" si="15"/>
        <v>4.3774999999999994E-2</v>
      </c>
      <c r="F228" s="6">
        <f t="shared" si="18"/>
        <v>3.6479166666666661E-3</v>
      </c>
      <c r="G228" s="5">
        <v>134</v>
      </c>
      <c r="H228" s="15">
        <v>-3955.43</v>
      </c>
      <c r="I228" s="7">
        <f t="shared" si="19"/>
        <v>6443.1704529071249</v>
      </c>
      <c r="J228" s="7">
        <f t="shared" si="16"/>
        <v>-3955.43</v>
      </c>
      <c r="K228" s="7">
        <f t="shared" si="17"/>
        <v>2487.740452907125</v>
      </c>
    </row>
    <row r="229" spans="3:11">
      <c r="C229" s="9">
        <v>48335</v>
      </c>
      <c r="D229">
        <v>5.1499999999999997E-2</v>
      </c>
      <c r="E229" s="6">
        <f t="shared" si="15"/>
        <v>4.3774999999999994E-2</v>
      </c>
      <c r="F229" s="6">
        <f t="shared" si="18"/>
        <v>3.6479166666666661E-3</v>
      </c>
      <c r="G229" s="5">
        <v>133</v>
      </c>
      <c r="H229" s="15">
        <v>-3955.43</v>
      </c>
      <c r="I229" s="7">
        <f t="shared" si="19"/>
        <v>6419.7517335623997</v>
      </c>
      <c r="J229" s="7">
        <f t="shared" si="16"/>
        <v>-3955.43</v>
      </c>
      <c r="K229" s="7">
        <f t="shared" si="17"/>
        <v>2464.3217335623999</v>
      </c>
    </row>
    <row r="230" spans="3:11">
      <c r="C230" s="9">
        <v>48366</v>
      </c>
      <c r="D230">
        <v>5.1499999999999997E-2</v>
      </c>
      <c r="E230" s="6">
        <f t="shared" si="15"/>
        <v>4.3774999999999994E-2</v>
      </c>
      <c r="F230" s="6">
        <f t="shared" si="18"/>
        <v>3.6479166666666661E-3</v>
      </c>
      <c r="G230" s="5">
        <v>132</v>
      </c>
      <c r="H230" s="15">
        <v>-3955.43</v>
      </c>
      <c r="I230" s="7">
        <f t="shared" si="19"/>
        <v>6396.418133247158</v>
      </c>
      <c r="J230" s="7">
        <f t="shared" si="16"/>
        <v>-3955.43</v>
      </c>
      <c r="K230" s="7">
        <f t="shared" si="17"/>
        <v>2440.9881332471582</v>
      </c>
    </row>
    <row r="231" spans="3:11">
      <c r="C231" s="9">
        <v>48396</v>
      </c>
      <c r="D231">
        <v>5.1499999999999997E-2</v>
      </c>
      <c r="E231" s="6">
        <f t="shared" si="15"/>
        <v>4.3774999999999994E-2</v>
      </c>
      <c r="F231" s="6">
        <f t="shared" si="18"/>
        <v>3.6479166666666661E-3</v>
      </c>
      <c r="G231" s="5">
        <v>131</v>
      </c>
      <c r="H231" s="15">
        <v>-3955.43</v>
      </c>
      <c r="I231" s="7">
        <f t="shared" si="19"/>
        <v>6373.1693425828598</v>
      </c>
      <c r="J231" s="7">
        <f t="shared" si="16"/>
        <v>-3955.43</v>
      </c>
      <c r="K231" s="7">
        <f t="shared" si="17"/>
        <v>2417.73934258286</v>
      </c>
    </row>
    <row r="232" spans="3:11">
      <c r="C232" s="9">
        <v>48427</v>
      </c>
      <c r="D232">
        <v>5.1499999999999997E-2</v>
      </c>
      <c r="E232" s="6">
        <f t="shared" si="15"/>
        <v>4.3774999999999994E-2</v>
      </c>
      <c r="F232" s="6">
        <f t="shared" si="18"/>
        <v>3.6479166666666661E-3</v>
      </c>
      <c r="G232" s="5">
        <v>130</v>
      </c>
      <c r="H232" s="15">
        <v>-3955.43</v>
      </c>
      <c r="I232" s="7">
        <f t="shared" si="19"/>
        <v>6350.0050533154536</v>
      </c>
      <c r="J232" s="7">
        <f t="shared" si="16"/>
        <v>-3955.43</v>
      </c>
      <c r="K232" s="7">
        <f t="shared" si="17"/>
        <v>2394.5750533154537</v>
      </c>
    </row>
    <row r="233" spans="3:11">
      <c r="C233" s="9">
        <v>48458</v>
      </c>
      <c r="D233">
        <v>5.1499999999999997E-2</v>
      </c>
      <c r="E233" s="6">
        <f t="shared" si="15"/>
        <v>4.3774999999999994E-2</v>
      </c>
      <c r="F233" s="6">
        <f t="shared" si="18"/>
        <v>3.6479166666666661E-3</v>
      </c>
      <c r="G233" s="5">
        <v>129</v>
      </c>
      <c r="H233" s="15">
        <v>-3955.43</v>
      </c>
      <c r="I233" s="7">
        <f t="shared" si="19"/>
        <v>6326.9249583112805</v>
      </c>
      <c r="J233" s="7">
        <f t="shared" si="16"/>
        <v>-3955.43</v>
      </c>
      <c r="K233" s="7">
        <f t="shared" si="17"/>
        <v>2371.4949583112807</v>
      </c>
    </row>
    <row r="234" spans="3:11">
      <c r="C234" s="9">
        <v>48488</v>
      </c>
      <c r="D234">
        <v>5.1499999999999997E-2</v>
      </c>
      <c r="E234" s="6">
        <f t="shared" si="15"/>
        <v>4.3774999999999994E-2</v>
      </c>
      <c r="F234" s="6">
        <f t="shared" si="18"/>
        <v>3.6479166666666661E-3</v>
      </c>
      <c r="G234" s="5">
        <v>128</v>
      </c>
      <c r="H234" s="15">
        <v>-3955.43</v>
      </c>
      <c r="I234" s="7">
        <f t="shared" si="19"/>
        <v>6303.9287515530104</v>
      </c>
      <c r="J234" s="7">
        <f t="shared" si="16"/>
        <v>-3955.43</v>
      </c>
      <c r="K234" s="7">
        <f t="shared" si="17"/>
        <v>2348.4987515530106</v>
      </c>
    </row>
    <row r="235" spans="3:11">
      <c r="C235" s="9">
        <v>48519</v>
      </c>
      <c r="D235">
        <v>5.1499999999999997E-2</v>
      </c>
      <c r="E235" s="6">
        <f t="shared" si="15"/>
        <v>4.3774999999999994E-2</v>
      </c>
      <c r="F235" s="6">
        <f t="shared" si="18"/>
        <v>3.6479166666666661E-3</v>
      </c>
      <c r="G235" s="5">
        <v>127</v>
      </c>
      <c r="H235" s="15">
        <v>-3955.43</v>
      </c>
      <c r="I235" s="7">
        <f t="shared" si="19"/>
        <v>6281.0161281355795</v>
      </c>
      <c r="J235" s="7">
        <f t="shared" si="16"/>
        <v>-3955.43</v>
      </c>
      <c r="K235" s="7">
        <f t="shared" si="17"/>
        <v>2325.5861281355797</v>
      </c>
    </row>
    <row r="236" spans="3:11">
      <c r="C236" s="9">
        <v>48549</v>
      </c>
      <c r="D236">
        <v>5.1499999999999997E-2</v>
      </c>
      <c r="E236" s="6">
        <f t="shared" si="15"/>
        <v>4.3774999999999994E-2</v>
      </c>
      <c r="F236" s="6">
        <f t="shared" si="18"/>
        <v>3.6479166666666661E-3</v>
      </c>
      <c r="G236" s="5">
        <v>126</v>
      </c>
      <c r="H236" s="15">
        <v>-3955.43</v>
      </c>
      <c r="I236" s="7">
        <f t="shared" si="19"/>
        <v>6258.1867842621596</v>
      </c>
      <c r="J236" s="7">
        <f t="shared" si="16"/>
        <v>-3955.43</v>
      </c>
      <c r="K236" s="7">
        <f t="shared" si="17"/>
        <v>2302.7567842621597</v>
      </c>
    </row>
    <row r="237" spans="3:11">
      <c r="C237" s="9">
        <v>48580</v>
      </c>
      <c r="D237">
        <v>5.1499999999999997E-2</v>
      </c>
      <c r="E237" s="6">
        <f t="shared" si="15"/>
        <v>4.3774999999999994E-2</v>
      </c>
      <c r="F237" s="6">
        <f t="shared" si="18"/>
        <v>3.6479166666666661E-3</v>
      </c>
      <c r="G237" s="5">
        <v>125</v>
      </c>
      <c r="H237" s="15">
        <v>-3955.43</v>
      </c>
      <c r="I237" s="7">
        <f t="shared" si="19"/>
        <v>6235.4404172401019</v>
      </c>
      <c r="J237" s="7">
        <f t="shared" si="16"/>
        <v>-3955.43</v>
      </c>
      <c r="K237" s="7">
        <f t="shared" si="17"/>
        <v>2280.010417240102</v>
      </c>
    </row>
    <row r="238" spans="3:11">
      <c r="C238" s="9">
        <v>48611</v>
      </c>
      <c r="D238">
        <v>5.1499999999999997E-2</v>
      </c>
      <c r="E238" s="6">
        <f t="shared" si="15"/>
        <v>4.3774999999999994E-2</v>
      </c>
      <c r="F238" s="6">
        <f t="shared" si="18"/>
        <v>3.6479166666666661E-3</v>
      </c>
      <c r="G238" s="5">
        <v>124</v>
      </c>
      <c r="H238" s="15">
        <v>-3955.43</v>
      </c>
      <c r="I238" s="7">
        <f t="shared" si="19"/>
        <v>6212.7767254769551</v>
      </c>
      <c r="J238" s="7">
        <f t="shared" si="16"/>
        <v>-3955.43</v>
      </c>
      <c r="K238" s="7">
        <f t="shared" si="17"/>
        <v>2257.3467254769553</v>
      </c>
    </row>
    <row r="239" spans="3:11">
      <c r="C239" s="9">
        <v>48639</v>
      </c>
      <c r="D239">
        <v>5.1499999999999997E-2</v>
      </c>
      <c r="E239" s="6">
        <f t="shared" si="15"/>
        <v>4.3774999999999994E-2</v>
      </c>
      <c r="F239" s="6">
        <f t="shared" si="18"/>
        <v>3.6479166666666661E-3</v>
      </c>
      <c r="G239" s="5">
        <v>123</v>
      </c>
      <c r="H239" s="15">
        <v>-3955.43</v>
      </c>
      <c r="I239" s="7">
        <f t="shared" si="19"/>
        <v>6190.1954084764475</v>
      </c>
      <c r="J239" s="7">
        <f t="shared" si="16"/>
        <v>-3955.43</v>
      </c>
      <c r="K239" s="7">
        <f t="shared" si="17"/>
        <v>2234.7654084764476</v>
      </c>
    </row>
    <row r="240" spans="3:11">
      <c r="C240" s="9">
        <v>48670</v>
      </c>
      <c r="D240">
        <v>5.1499999999999997E-2</v>
      </c>
      <c r="E240" s="6">
        <f t="shared" si="15"/>
        <v>4.3774999999999994E-2</v>
      </c>
      <c r="F240" s="6">
        <f t="shared" si="18"/>
        <v>3.6479166666666661E-3</v>
      </c>
      <c r="G240" s="5">
        <v>122</v>
      </c>
      <c r="H240" s="15">
        <v>-3955.43</v>
      </c>
      <c r="I240" s="7">
        <f t="shared" si="19"/>
        <v>6167.6961668345175</v>
      </c>
      <c r="J240" s="7">
        <f t="shared" si="16"/>
        <v>-3955.43</v>
      </c>
      <c r="K240" s="7">
        <f t="shared" si="17"/>
        <v>2212.2661668345177</v>
      </c>
    </row>
    <row r="241" spans="3:11">
      <c r="C241" s="9">
        <v>48700</v>
      </c>
      <c r="D241">
        <v>5.1499999999999997E-2</v>
      </c>
      <c r="E241" s="6">
        <f t="shared" si="15"/>
        <v>4.3774999999999994E-2</v>
      </c>
      <c r="F241" s="6">
        <f t="shared" si="18"/>
        <v>3.6479166666666661E-3</v>
      </c>
      <c r="G241" s="5">
        <v>121</v>
      </c>
      <c r="H241" s="15">
        <v>-3955.43</v>
      </c>
      <c r="I241" s="7">
        <f t="shared" si="19"/>
        <v>6145.2787022353205</v>
      </c>
      <c r="J241" s="7">
        <f t="shared" si="16"/>
        <v>-3955.43</v>
      </c>
      <c r="K241" s="7">
        <f t="shared" si="17"/>
        <v>2189.8487022353206</v>
      </c>
    </row>
    <row r="242" spans="3:11">
      <c r="C242" s="9">
        <v>48731</v>
      </c>
      <c r="D242">
        <v>5.1499999999999997E-2</v>
      </c>
      <c r="E242" s="6">
        <f t="shared" si="15"/>
        <v>4.3774999999999994E-2</v>
      </c>
      <c r="F242" s="6">
        <f t="shared" si="18"/>
        <v>3.6479166666666661E-3</v>
      </c>
      <c r="G242" s="5">
        <v>120</v>
      </c>
      <c r="H242" s="15">
        <v>-3955.43</v>
      </c>
      <c r="I242" s="7">
        <f t="shared" si="19"/>
        <v>6122.9427174472976</v>
      </c>
      <c r="J242" s="7">
        <f t="shared" si="16"/>
        <v>-3955.43</v>
      </c>
      <c r="K242" s="7">
        <f t="shared" si="17"/>
        <v>2167.5127174472977</v>
      </c>
    </row>
    <row r="243" spans="3:11">
      <c r="C243" s="9">
        <v>48761</v>
      </c>
      <c r="D243">
        <v>5.1499999999999997E-2</v>
      </c>
      <c r="E243" s="6">
        <f t="shared" si="15"/>
        <v>4.3774999999999994E-2</v>
      </c>
      <c r="F243" s="6">
        <f t="shared" si="18"/>
        <v>3.6479166666666661E-3</v>
      </c>
      <c r="G243" s="5">
        <v>119</v>
      </c>
      <c r="H243" s="15">
        <v>-3955.43</v>
      </c>
      <c r="I243" s="7">
        <f t="shared" si="19"/>
        <v>6100.6879163192234</v>
      </c>
      <c r="J243" s="7">
        <f t="shared" si="16"/>
        <v>-3955.43</v>
      </c>
      <c r="K243" s="7">
        <f t="shared" si="17"/>
        <v>2145.2579163192236</v>
      </c>
    </row>
    <row r="244" spans="3:11">
      <c r="C244" s="9">
        <v>48792</v>
      </c>
      <c r="D244">
        <v>5.1499999999999997E-2</v>
      </c>
      <c r="E244" s="6">
        <f t="shared" si="15"/>
        <v>4.3774999999999994E-2</v>
      </c>
      <c r="F244" s="6">
        <f t="shared" si="18"/>
        <v>3.6479166666666661E-3</v>
      </c>
      <c r="G244" s="5">
        <v>118</v>
      </c>
      <c r="H244" s="15">
        <v>-3955.43</v>
      </c>
      <c r="I244" s="7">
        <f t="shared" si="19"/>
        <v>6078.5140037762822</v>
      </c>
      <c r="J244" s="7">
        <f t="shared" si="16"/>
        <v>-3955.43</v>
      </c>
      <c r="K244" s="7">
        <f t="shared" si="17"/>
        <v>2123.0840037762823</v>
      </c>
    </row>
    <row r="245" spans="3:11">
      <c r="C245" s="9">
        <v>48823</v>
      </c>
      <c r="D245">
        <v>5.1499999999999997E-2</v>
      </c>
      <c r="E245" s="6">
        <f t="shared" si="15"/>
        <v>4.3774999999999994E-2</v>
      </c>
      <c r="F245" s="6">
        <f t="shared" si="18"/>
        <v>3.6479166666666661E-3</v>
      </c>
      <c r="G245" s="5">
        <v>117</v>
      </c>
      <c r="H245" s="15">
        <v>-3955.43</v>
      </c>
      <c r="I245" s="7">
        <f t="shared" si="19"/>
        <v>6056.4206858161488</v>
      </c>
      <c r="J245" s="7">
        <f t="shared" si="16"/>
        <v>-3955.43</v>
      </c>
      <c r="K245" s="7">
        <f t="shared" si="17"/>
        <v>2100.9906858161489</v>
      </c>
    </row>
    <row r="246" spans="3:11">
      <c r="C246" s="9">
        <v>48853</v>
      </c>
      <c r="D246">
        <v>5.1499999999999997E-2</v>
      </c>
      <c r="E246" s="6">
        <f t="shared" si="15"/>
        <v>4.3774999999999994E-2</v>
      </c>
      <c r="F246" s="6">
        <f t="shared" si="18"/>
        <v>3.6479166666666661E-3</v>
      </c>
      <c r="G246" s="5">
        <v>116</v>
      </c>
      <c r="H246" s="15">
        <v>-3955.43</v>
      </c>
      <c r="I246" s="7">
        <f t="shared" si="19"/>
        <v>6034.4076695050999</v>
      </c>
      <c r="J246" s="7">
        <f t="shared" si="16"/>
        <v>-3955.43</v>
      </c>
      <c r="K246" s="7">
        <f t="shared" si="17"/>
        <v>2078.9776695051</v>
      </c>
    </row>
    <row r="247" spans="3:11">
      <c r="C247" s="9">
        <v>48884</v>
      </c>
      <c r="D247">
        <v>5.1499999999999997E-2</v>
      </c>
      <c r="E247" s="6">
        <f t="shared" si="15"/>
        <v>4.3774999999999994E-2</v>
      </c>
      <c r="F247" s="6">
        <f t="shared" si="18"/>
        <v>3.6479166666666661E-3</v>
      </c>
      <c r="G247" s="5">
        <v>115</v>
      </c>
      <c r="H247" s="15">
        <v>-3955.43</v>
      </c>
      <c r="I247" s="7">
        <f t="shared" si="19"/>
        <v>6012.4746629741239</v>
      </c>
      <c r="J247" s="7">
        <f t="shared" si="16"/>
        <v>-3955.43</v>
      </c>
      <c r="K247" s="7">
        <f t="shared" si="17"/>
        <v>2057.0446629741241</v>
      </c>
    </row>
    <row r="248" spans="3:11">
      <c r="C248" s="9">
        <v>48914</v>
      </c>
      <c r="D248">
        <v>5.1499999999999997E-2</v>
      </c>
      <c r="E248" s="6">
        <f t="shared" si="15"/>
        <v>4.3774999999999994E-2</v>
      </c>
      <c r="F248" s="6">
        <f t="shared" si="18"/>
        <v>3.6479166666666661E-3</v>
      </c>
      <c r="G248" s="5">
        <v>114</v>
      </c>
      <c r="H248" s="15">
        <v>-3955.43</v>
      </c>
      <c r="I248" s="7">
        <f t="shared" si="19"/>
        <v>5990.6213754150576</v>
      </c>
      <c r="J248" s="7">
        <f t="shared" si="16"/>
        <v>-3955.43</v>
      </c>
      <c r="K248" s="7">
        <f t="shared" si="17"/>
        <v>2035.1913754150578</v>
      </c>
    </row>
    <row r="249" spans="3:11">
      <c r="C249" s="9">
        <v>48945</v>
      </c>
      <c r="D249">
        <v>5.1499999999999997E-2</v>
      </c>
      <c r="E249" s="6">
        <f t="shared" si="15"/>
        <v>4.3774999999999994E-2</v>
      </c>
      <c r="F249" s="6">
        <f t="shared" si="18"/>
        <v>3.6479166666666661E-3</v>
      </c>
      <c r="G249" s="5">
        <v>113</v>
      </c>
      <c r="H249" s="15">
        <v>-3955.43</v>
      </c>
      <c r="I249" s="7">
        <f t="shared" si="19"/>
        <v>5968.8475170767215</v>
      </c>
      <c r="J249" s="7">
        <f t="shared" si="16"/>
        <v>-3955.43</v>
      </c>
      <c r="K249" s="7">
        <f t="shared" si="17"/>
        <v>2013.4175170767217</v>
      </c>
    </row>
    <row r="250" spans="3:11">
      <c r="C250" s="9">
        <v>48976</v>
      </c>
      <c r="D250">
        <v>5.1499999999999997E-2</v>
      </c>
      <c r="E250" s="6">
        <f t="shared" si="15"/>
        <v>4.3774999999999994E-2</v>
      </c>
      <c r="F250" s="6">
        <f t="shared" si="18"/>
        <v>3.6479166666666661E-3</v>
      </c>
      <c r="G250" s="5">
        <v>112</v>
      </c>
      <c r="H250" s="15">
        <v>-3955.43</v>
      </c>
      <c r="I250" s="7">
        <f t="shared" si="19"/>
        <v>5947.1527992610836</v>
      </c>
      <c r="J250" s="7">
        <f t="shared" si="16"/>
        <v>-3955.43</v>
      </c>
      <c r="K250" s="7">
        <f t="shared" si="17"/>
        <v>1991.7227992610838</v>
      </c>
    </row>
    <row r="251" spans="3:11">
      <c r="C251" s="9">
        <v>49004</v>
      </c>
      <c r="D251">
        <v>5.1499999999999997E-2</v>
      </c>
      <c r="E251" s="6">
        <f t="shared" si="15"/>
        <v>4.3774999999999994E-2</v>
      </c>
      <c r="F251" s="6">
        <f t="shared" si="18"/>
        <v>3.6479166666666661E-3</v>
      </c>
      <c r="G251" s="5">
        <v>111</v>
      </c>
      <c r="H251" s="15">
        <v>-3955.43</v>
      </c>
      <c r="I251" s="7">
        <f t="shared" si="19"/>
        <v>5925.536934319427</v>
      </c>
      <c r="J251" s="7">
        <f t="shared" si="16"/>
        <v>-3955.43</v>
      </c>
      <c r="K251" s="7">
        <f t="shared" si="17"/>
        <v>1970.1069343194272</v>
      </c>
    </row>
    <row r="252" spans="3:11">
      <c r="C252" s="9">
        <v>49035</v>
      </c>
      <c r="D252">
        <v>5.1499999999999997E-2</v>
      </c>
      <c r="E252" s="6">
        <f t="shared" si="15"/>
        <v>4.3774999999999994E-2</v>
      </c>
      <c r="F252" s="6">
        <f t="shared" si="18"/>
        <v>3.6479166666666661E-3</v>
      </c>
      <c r="G252" s="5">
        <v>110</v>
      </c>
      <c r="H252" s="15">
        <v>-3955.43</v>
      </c>
      <c r="I252" s="7">
        <f t="shared" si="19"/>
        <v>5903.9996356485535</v>
      </c>
      <c r="J252" s="7">
        <f t="shared" si="16"/>
        <v>-3955.43</v>
      </c>
      <c r="K252" s="7">
        <f t="shared" si="17"/>
        <v>1948.5696356485537</v>
      </c>
    </row>
    <row r="253" spans="3:11">
      <c r="C253" s="9">
        <v>49065</v>
      </c>
      <c r="D253">
        <v>5.1499999999999997E-2</v>
      </c>
      <c r="E253" s="6">
        <f t="shared" si="15"/>
        <v>4.3774999999999994E-2</v>
      </c>
      <c r="F253" s="6">
        <f t="shared" si="18"/>
        <v>3.6479166666666661E-3</v>
      </c>
      <c r="G253" s="5">
        <v>109</v>
      </c>
      <c r="H253" s="15">
        <v>-3955.43</v>
      </c>
      <c r="I253" s="7">
        <f t="shared" si="19"/>
        <v>5882.5406176869474</v>
      </c>
      <c r="J253" s="7">
        <f t="shared" si="16"/>
        <v>-3955.43</v>
      </c>
      <c r="K253" s="7">
        <f t="shared" si="17"/>
        <v>1927.1106176869475</v>
      </c>
    </row>
    <row r="254" spans="3:11">
      <c r="C254" s="9">
        <v>49096</v>
      </c>
      <c r="D254">
        <v>5.1499999999999997E-2</v>
      </c>
      <c r="E254" s="6">
        <f t="shared" si="15"/>
        <v>4.3774999999999994E-2</v>
      </c>
      <c r="F254" s="6">
        <f t="shared" si="18"/>
        <v>3.6479166666666661E-3</v>
      </c>
      <c r="G254" s="5">
        <v>108</v>
      </c>
      <c r="H254" s="15">
        <v>-3955.43</v>
      </c>
      <c r="I254" s="7">
        <f t="shared" si="19"/>
        <v>5861.1595959110309</v>
      </c>
      <c r="J254" s="7">
        <f t="shared" si="16"/>
        <v>-3955.43</v>
      </c>
      <c r="K254" s="7">
        <f t="shared" si="17"/>
        <v>1905.7295959110311</v>
      </c>
    </row>
    <row r="255" spans="3:11">
      <c r="C255" s="9">
        <v>49126</v>
      </c>
      <c r="D255">
        <v>5.1499999999999997E-2</v>
      </c>
      <c r="E255" s="6">
        <f t="shared" si="15"/>
        <v>4.3774999999999994E-2</v>
      </c>
      <c r="F255" s="6">
        <f t="shared" si="18"/>
        <v>3.6479166666666661E-3</v>
      </c>
      <c r="G255" s="5">
        <v>107</v>
      </c>
      <c r="H255" s="15">
        <v>-3955.43</v>
      </c>
      <c r="I255" s="7">
        <f t="shared" si="19"/>
        <v>5839.8562868313593</v>
      </c>
      <c r="J255" s="7">
        <f t="shared" si="16"/>
        <v>-3955.43</v>
      </c>
      <c r="K255" s="7">
        <f t="shared" si="17"/>
        <v>1884.4262868313594</v>
      </c>
    </row>
    <row r="256" spans="3:11">
      <c r="C256" s="9">
        <v>49157</v>
      </c>
      <c r="D256">
        <v>5.1499999999999997E-2</v>
      </c>
      <c r="E256" s="6">
        <f t="shared" si="15"/>
        <v>4.3774999999999994E-2</v>
      </c>
      <c r="F256" s="6">
        <f t="shared" si="18"/>
        <v>3.6479166666666661E-3</v>
      </c>
      <c r="G256" s="5">
        <v>106</v>
      </c>
      <c r="H256" s="15">
        <v>-3955.43</v>
      </c>
      <c r="I256" s="7">
        <f t="shared" si="19"/>
        <v>5818.6304079888832</v>
      </c>
      <c r="J256" s="7">
        <f t="shared" si="16"/>
        <v>-3955.43</v>
      </c>
      <c r="K256" s="7">
        <f t="shared" si="17"/>
        <v>1863.2004079888834</v>
      </c>
    </row>
    <row r="257" spans="3:11">
      <c r="C257" s="9">
        <v>49188</v>
      </c>
      <c r="D257">
        <v>5.1499999999999997E-2</v>
      </c>
      <c r="E257" s="6">
        <f t="shared" si="15"/>
        <v>4.3774999999999994E-2</v>
      </c>
      <c r="F257" s="6">
        <f t="shared" si="18"/>
        <v>3.6479166666666661E-3</v>
      </c>
      <c r="G257" s="5">
        <v>105</v>
      </c>
      <c r="H257" s="15">
        <v>-3955.43</v>
      </c>
      <c r="I257" s="7">
        <f t="shared" si="19"/>
        <v>5797.4816779511893</v>
      </c>
      <c r="J257" s="7">
        <f t="shared" si="16"/>
        <v>-3955.43</v>
      </c>
      <c r="K257" s="7">
        <f t="shared" si="17"/>
        <v>1842.0516779511895</v>
      </c>
    </row>
    <row r="258" spans="3:11">
      <c r="C258" s="9">
        <v>49218</v>
      </c>
      <c r="D258">
        <v>5.1499999999999997E-2</v>
      </c>
      <c r="E258" s="6">
        <f t="shared" si="15"/>
        <v>4.3774999999999994E-2</v>
      </c>
      <c r="F258" s="6">
        <f t="shared" si="18"/>
        <v>3.6479166666666661E-3</v>
      </c>
      <c r="G258" s="5">
        <v>104</v>
      </c>
      <c r="H258" s="15">
        <v>-3955.43</v>
      </c>
      <c r="I258" s="7">
        <f t="shared" si="19"/>
        <v>5776.4098163087792</v>
      </c>
      <c r="J258" s="7">
        <f t="shared" si="16"/>
        <v>-3955.43</v>
      </c>
      <c r="K258" s="7">
        <f t="shared" si="17"/>
        <v>1820.9798163087794</v>
      </c>
    </row>
    <row r="259" spans="3:11">
      <c r="C259" s="9">
        <v>49249</v>
      </c>
      <c r="D259">
        <v>5.1499999999999997E-2</v>
      </c>
      <c r="E259" s="6">
        <f t="shared" ref="E259:E322" si="20">D259*0.85</f>
        <v>4.3774999999999994E-2</v>
      </c>
      <c r="F259" s="6">
        <f t="shared" si="18"/>
        <v>3.6479166666666661E-3</v>
      </c>
      <c r="G259" s="5">
        <v>103</v>
      </c>
      <c r="H259" s="15">
        <v>-3955.43</v>
      </c>
      <c r="I259" s="7">
        <f t="shared" si="19"/>
        <v>5755.4145436713434</v>
      </c>
      <c r="J259" s="7">
        <f t="shared" ref="J259:J322" si="21">H259</f>
        <v>-3955.43</v>
      </c>
      <c r="K259" s="7">
        <f t="shared" ref="K259:K322" si="22">I259+J259</f>
        <v>1799.9845436713435</v>
      </c>
    </row>
    <row r="260" spans="3:11">
      <c r="C260" s="9">
        <v>49279</v>
      </c>
      <c r="D260">
        <v>5.1499999999999997E-2</v>
      </c>
      <c r="E260" s="6">
        <f t="shared" si="20"/>
        <v>4.3774999999999994E-2</v>
      </c>
      <c r="F260" s="6">
        <f t="shared" ref="F260:F323" si="23">E260/12</f>
        <v>3.6479166666666661E-3</v>
      </c>
      <c r="G260" s="5">
        <v>102</v>
      </c>
      <c r="H260" s="15">
        <v>-3955.43</v>
      </c>
      <c r="I260" s="7">
        <f t="shared" ref="I260:I323" si="24">FV(F260,G260,0,H260)</f>
        <v>5734.495581664065</v>
      </c>
      <c r="J260" s="7">
        <f t="shared" si="21"/>
        <v>-3955.43</v>
      </c>
      <c r="K260" s="7">
        <f t="shared" si="22"/>
        <v>1779.0655816640651</v>
      </c>
    </row>
    <row r="261" spans="3:11">
      <c r="C261" s="9">
        <v>49310</v>
      </c>
      <c r="D261">
        <v>5.1499999999999997E-2</v>
      </c>
      <c r="E261" s="6">
        <f t="shared" si="20"/>
        <v>4.3774999999999994E-2</v>
      </c>
      <c r="F261" s="6">
        <f t="shared" si="23"/>
        <v>3.6479166666666661E-3</v>
      </c>
      <c r="G261" s="5">
        <v>101</v>
      </c>
      <c r="H261" s="15">
        <v>-3955.43</v>
      </c>
      <c r="I261" s="7">
        <f t="shared" si="24"/>
        <v>5713.65265292392</v>
      </c>
      <c r="J261" s="7">
        <f t="shared" si="21"/>
        <v>-3955.43</v>
      </c>
      <c r="K261" s="7">
        <f t="shared" si="22"/>
        <v>1758.2226529239201</v>
      </c>
    </row>
    <row r="262" spans="3:11">
      <c r="C262" s="9">
        <v>49341</v>
      </c>
      <c r="D262">
        <v>5.1499999999999997E-2</v>
      </c>
      <c r="E262" s="6">
        <f t="shared" si="20"/>
        <v>4.3774999999999994E-2</v>
      </c>
      <c r="F262" s="6">
        <f t="shared" si="23"/>
        <v>3.6479166666666661E-3</v>
      </c>
      <c r="G262" s="5">
        <v>100</v>
      </c>
      <c r="H262" s="15">
        <v>-3955.43</v>
      </c>
      <c r="I262" s="7">
        <f t="shared" si="24"/>
        <v>5692.8854810960038</v>
      </c>
      <c r="J262" s="7">
        <f t="shared" si="21"/>
        <v>-3955.43</v>
      </c>
      <c r="K262" s="7">
        <f t="shared" si="22"/>
        <v>1737.455481096004</v>
      </c>
    </row>
    <row r="263" spans="3:11">
      <c r="C263" s="9">
        <v>49369</v>
      </c>
      <c r="D263">
        <v>5.1499999999999997E-2</v>
      </c>
      <c r="E263" s="6">
        <f t="shared" si="20"/>
        <v>4.3774999999999994E-2</v>
      </c>
      <c r="F263" s="6">
        <f t="shared" si="23"/>
        <v>3.6479166666666661E-3</v>
      </c>
      <c r="G263" s="5">
        <v>99</v>
      </c>
      <c r="H263" s="15">
        <v>-3955.43</v>
      </c>
      <c r="I263" s="7">
        <f t="shared" si="24"/>
        <v>5672.1937908298714</v>
      </c>
      <c r="J263" s="7">
        <f t="shared" si="21"/>
        <v>-3955.43</v>
      </c>
      <c r="K263" s="7">
        <f t="shared" si="22"/>
        <v>1716.7637908298716</v>
      </c>
    </row>
    <row r="264" spans="3:11">
      <c r="C264" s="9">
        <v>49400</v>
      </c>
      <c r="D264">
        <v>5.1499999999999997E-2</v>
      </c>
      <c r="E264" s="6">
        <f t="shared" si="20"/>
        <v>4.3774999999999994E-2</v>
      </c>
      <c r="F264" s="6">
        <f t="shared" si="23"/>
        <v>3.6479166666666661E-3</v>
      </c>
      <c r="G264" s="5">
        <v>98</v>
      </c>
      <c r="H264" s="15">
        <v>-3955.43</v>
      </c>
      <c r="I264" s="7">
        <f t="shared" si="24"/>
        <v>5651.5773077758813</v>
      </c>
      <c r="J264" s="7">
        <f t="shared" si="21"/>
        <v>-3955.43</v>
      </c>
      <c r="K264" s="7">
        <f t="shared" si="22"/>
        <v>1696.1473077758815</v>
      </c>
    </row>
    <row r="265" spans="3:11">
      <c r="C265" s="9">
        <v>49430</v>
      </c>
      <c r="D265">
        <v>5.1499999999999997E-2</v>
      </c>
      <c r="E265" s="6">
        <f t="shared" si="20"/>
        <v>4.3774999999999994E-2</v>
      </c>
      <c r="F265" s="6">
        <f t="shared" si="23"/>
        <v>3.6479166666666661E-3</v>
      </c>
      <c r="G265" s="5">
        <v>97</v>
      </c>
      <c r="H265" s="15">
        <v>-3955.43</v>
      </c>
      <c r="I265" s="7">
        <f t="shared" si="24"/>
        <v>5631.0357585815555</v>
      </c>
      <c r="J265" s="7">
        <f t="shared" si="21"/>
        <v>-3955.43</v>
      </c>
      <c r="K265" s="7">
        <f t="shared" si="22"/>
        <v>1675.6057585815556</v>
      </c>
    </row>
    <row r="266" spans="3:11">
      <c r="C266" s="9">
        <v>49461</v>
      </c>
      <c r="D266">
        <v>5.1499999999999997E-2</v>
      </c>
      <c r="E266" s="6">
        <f t="shared" si="20"/>
        <v>4.3774999999999994E-2</v>
      </c>
      <c r="F266" s="6">
        <f t="shared" si="23"/>
        <v>3.6479166666666661E-3</v>
      </c>
      <c r="G266" s="5">
        <v>96</v>
      </c>
      <c r="H266" s="15">
        <v>-3955.43</v>
      </c>
      <c r="I266" s="7">
        <f t="shared" si="24"/>
        <v>5610.5688708879607</v>
      </c>
      <c r="J266" s="7">
        <f t="shared" si="21"/>
        <v>-3955.43</v>
      </c>
      <c r="K266" s="7">
        <f t="shared" si="22"/>
        <v>1655.1388708879608</v>
      </c>
    </row>
    <row r="267" spans="3:11">
      <c r="C267" s="9">
        <v>49491</v>
      </c>
      <c r="D267">
        <v>5.1499999999999997E-2</v>
      </c>
      <c r="E267" s="6">
        <f t="shared" si="20"/>
        <v>4.3774999999999994E-2</v>
      </c>
      <c r="F267" s="6">
        <f t="shared" si="23"/>
        <v>3.6479166666666661E-3</v>
      </c>
      <c r="G267" s="5">
        <v>95</v>
      </c>
      <c r="H267" s="15">
        <v>-3955.43</v>
      </c>
      <c r="I267" s="7">
        <f t="shared" si="24"/>
        <v>5590.1763733260968</v>
      </c>
      <c r="J267" s="7">
        <f t="shared" si="21"/>
        <v>-3955.43</v>
      </c>
      <c r="K267" s="7">
        <f t="shared" si="22"/>
        <v>1634.746373326097</v>
      </c>
    </row>
    <row r="268" spans="3:11">
      <c r="C268" s="9">
        <v>49522</v>
      </c>
      <c r="D268">
        <v>5.1499999999999997E-2</v>
      </c>
      <c r="E268" s="6">
        <f t="shared" si="20"/>
        <v>4.3774999999999994E-2</v>
      </c>
      <c r="F268" s="6">
        <f t="shared" si="23"/>
        <v>3.6479166666666661E-3</v>
      </c>
      <c r="G268" s="5">
        <v>94</v>
      </c>
      <c r="H268" s="15">
        <v>-3955.43</v>
      </c>
      <c r="I268" s="7">
        <f t="shared" si="24"/>
        <v>5569.8579955132991</v>
      </c>
      <c r="J268" s="7">
        <f t="shared" si="21"/>
        <v>-3955.43</v>
      </c>
      <c r="K268" s="7">
        <f t="shared" si="22"/>
        <v>1614.4279955132993</v>
      </c>
    </row>
    <row r="269" spans="3:11">
      <c r="C269" s="9">
        <v>49553</v>
      </c>
      <c r="D269">
        <v>5.1499999999999997E-2</v>
      </c>
      <c r="E269" s="6">
        <f t="shared" si="20"/>
        <v>4.3774999999999994E-2</v>
      </c>
      <c r="F269" s="6">
        <f t="shared" si="23"/>
        <v>3.6479166666666661E-3</v>
      </c>
      <c r="G269" s="5">
        <v>93</v>
      </c>
      <c r="H269" s="15">
        <v>-3955.43</v>
      </c>
      <c r="I269" s="7">
        <f t="shared" si="24"/>
        <v>5549.6134680496416</v>
      </c>
      <c r="J269" s="7">
        <f t="shared" si="21"/>
        <v>-3955.43</v>
      </c>
      <c r="K269" s="7">
        <f t="shared" si="22"/>
        <v>1594.1834680496418</v>
      </c>
    </row>
    <row r="270" spans="3:11">
      <c r="C270" s="9">
        <v>49583</v>
      </c>
      <c r="D270">
        <v>5.1499999999999997E-2</v>
      </c>
      <c r="E270" s="6">
        <f t="shared" si="20"/>
        <v>4.3774999999999994E-2</v>
      </c>
      <c r="F270" s="6">
        <f t="shared" si="23"/>
        <v>3.6479166666666661E-3</v>
      </c>
      <c r="G270" s="5">
        <v>92</v>
      </c>
      <c r="H270" s="15">
        <v>-3955.43</v>
      </c>
      <c r="I270" s="7">
        <f t="shared" si="24"/>
        <v>5529.4425225143859</v>
      </c>
      <c r="J270" s="7">
        <f t="shared" si="21"/>
        <v>-3955.43</v>
      </c>
      <c r="K270" s="7">
        <f t="shared" si="22"/>
        <v>1574.0125225143861</v>
      </c>
    </row>
    <row r="271" spans="3:11">
      <c r="C271" s="9">
        <v>49614</v>
      </c>
      <c r="D271">
        <v>5.1499999999999997E-2</v>
      </c>
      <c r="E271" s="6">
        <f t="shared" si="20"/>
        <v>4.3774999999999994E-2</v>
      </c>
      <c r="F271" s="6">
        <f t="shared" si="23"/>
        <v>3.6479166666666661E-3</v>
      </c>
      <c r="G271" s="5">
        <v>91</v>
      </c>
      <c r="H271" s="15">
        <v>-3955.43</v>
      </c>
      <c r="I271" s="7">
        <f t="shared" si="24"/>
        <v>5509.3448914624032</v>
      </c>
      <c r="J271" s="7">
        <f t="shared" si="21"/>
        <v>-3955.43</v>
      </c>
      <c r="K271" s="7">
        <f t="shared" si="22"/>
        <v>1553.9148914624034</v>
      </c>
    </row>
    <row r="272" spans="3:11">
      <c r="C272" s="9">
        <v>49644</v>
      </c>
      <c r="D272">
        <v>5.1499999999999997E-2</v>
      </c>
      <c r="E272" s="6">
        <f t="shared" si="20"/>
        <v>4.3774999999999994E-2</v>
      </c>
      <c r="F272" s="6">
        <f t="shared" si="23"/>
        <v>3.6479166666666661E-3</v>
      </c>
      <c r="G272" s="5">
        <v>90</v>
      </c>
      <c r="H272" s="15">
        <v>-3955.43</v>
      </c>
      <c r="I272" s="7">
        <f t="shared" si="24"/>
        <v>5489.3203084206452</v>
      </c>
      <c r="J272" s="7">
        <f t="shared" si="21"/>
        <v>-3955.43</v>
      </c>
      <c r="K272" s="7">
        <f t="shared" si="22"/>
        <v>1533.8903084206454</v>
      </c>
    </row>
    <row r="273" spans="3:11">
      <c r="C273" s="9">
        <v>49675</v>
      </c>
      <c r="D273">
        <v>5.1499999999999997E-2</v>
      </c>
      <c r="E273" s="6">
        <f t="shared" si="20"/>
        <v>4.3774999999999994E-2</v>
      </c>
      <c r="F273" s="6">
        <f t="shared" si="23"/>
        <v>3.6479166666666661E-3</v>
      </c>
      <c r="G273" s="5">
        <v>89</v>
      </c>
      <c r="H273" s="15">
        <v>-3955.43</v>
      </c>
      <c r="I273" s="7">
        <f t="shared" si="24"/>
        <v>5469.3685078845892</v>
      </c>
      <c r="J273" s="7">
        <f t="shared" si="21"/>
        <v>-3955.43</v>
      </c>
      <c r="K273" s="7">
        <f t="shared" si="22"/>
        <v>1513.9385078845894</v>
      </c>
    </row>
    <row r="274" spans="3:11">
      <c r="C274" s="9">
        <v>49706</v>
      </c>
      <c r="D274">
        <v>5.1499999999999997E-2</v>
      </c>
      <c r="E274" s="6">
        <f t="shared" si="20"/>
        <v>4.3774999999999994E-2</v>
      </c>
      <c r="F274" s="6">
        <f t="shared" si="23"/>
        <v>3.6479166666666661E-3</v>
      </c>
      <c r="G274" s="5">
        <v>88</v>
      </c>
      <c r="H274" s="15">
        <v>-3955.43</v>
      </c>
      <c r="I274" s="7">
        <f t="shared" si="24"/>
        <v>5449.4892253147427</v>
      </c>
      <c r="J274" s="7">
        <f t="shared" si="21"/>
        <v>-3955.43</v>
      </c>
      <c r="K274" s="7">
        <f t="shared" si="22"/>
        <v>1494.0592253147429</v>
      </c>
    </row>
    <row r="275" spans="3:11">
      <c r="C275" s="9">
        <v>49735</v>
      </c>
      <c r="D275">
        <v>5.1499999999999997E-2</v>
      </c>
      <c r="E275" s="6">
        <f t="shared" si="20"/>
        <v>4.3774999999999994E-2</v>
      </c>
      <c r="F275" s="6">
        <f t="shared" si="23"/>
        <v>3.6479166666666661E-3</v>
      </c>
      <c r="G275" s="5">
        <v>87</v>
      </c>
      <c r="H275" s="15">
        <v>-3955.43</v>
      </c>
      <c r="I275" s="7">
        <f t="shared" si="24"/>
        <v>5429.6821971331165</v>
      </c>
      <c r="J275" s="7">
        <f t="shared" si="21"/>
        <v>-3955.43</v>
      </c>
      <c r="K275" s="7">
        <f t="shared" si="22"/>
        <v>1474.2521971331166</v>
      </c>
    </row>
    <row r="276" spans="3:11">
      <c r="C276" s="9">
        <v>49766</v>
      </c>
      <c r="D276">
        <v>5.1499999999999997E-2</v>
      </c>
      <c r="E276" s="6">
        <f t="shared" si="20"/>
        <v>4.3774999999999994E-2</v>
      </c>
      <c r="F276" s="6">
        <f t="shared" si="23"/>
        <v>3.6479166666666661E-3</v>
      </c>
      <c r="G276" s="5">
        <v>86</v>
      </c>
      <c r="H276" s="15">
        <v>-3955.43</v>
      </c>
      <c r="I276" s="7">
        <f t="shared" si="24"/>
        <v>5409.947160719742</v>
      </c>
      <c r="J276" s="7">
        <f t="shared" si="21"/>
        <v>-3955.43</v>
      </c>
      <c r="K276" s="7">
        <f t="shared" si="22"/>
        <v>1454.5171607197422</v>
      </c>
    </row>
    <row r="277" spans="3:11">
      <c r="C277" s="9">
        <v>49796</v>
      </c>
      <c r="D277">
        <v>5.1499999999999997E-2</v>
      </c>
      <c r="E277" s="6">
        <f t="shared" si="20"/>
        <v>4.3774999999999994E-2</v>
      </c>
      <c r="F277" s="6">
        <f t="shared" si="23"/>
        <v>3.6479166666666661E-3</v>
      </c>
      <c r="G277" s="5">
        <v>85</v>
      </c>
      <c r="H277" s="15">
        <v>-3955.43</v>
      </c>
      <c r="I277" s="7">
        <f t="shared" si="24"/>
        <v>5390.2838544091783</v>
      </c>
      <c r="J277" s="7">
        <f t="shared" si="21"/>
        <v>-3955.43</v>
      </c>
      <c r="K277" s="7">
        <f t="shared" si="22"/>
        <v>1434.8538544091784</v>
      </c>
    </row>
    <row r="278" spans="3:11">
      <c r="C278" s="9">
        <v>49827</v>
      </c>
      <c r="D278">
        <v>5.1499999999999997E-2</v>
      </c>
      <c r="E278" s="6">
        <f t="shared" si="20"/>
        <v>4.3774999999999994E-2</v>
      </c>
      <c r="F278" s="6">
        <f t="shared" si="23"/>
        <v>3.6479166666666661E-3</v>
      </c>
      <c r="G278" s="5">
        <v>84</v>
      </c>
      <c r="H278" s="15">
        <v>-3955.43</v>
      </c>
      <c r="I278" s="7">
        <f t="shared" si="24"/>
        <v>5370.6920174870529</v>
      </c>
      <c r="J278" s="7">
        <f t="shared" si="21"/>
        <v>-3955.43</v>
      </c>
      <c r="K278" s="7">
        <f t="shared" si="22"/>
        <v>1415.2620174870531</v>
      </c>
    </row>
    <row r="279" spans="3:11">
      <c r="C279" s="9">
        <v>49857</v>
      </c>
      <c r="D279">
        <v>5.1499999999999997E-2</v>
      </c>
      <c r="E279" s="6">
        <f t="shared" si="20"/>
        <v>4.3774999999999994E-2</v>
      </c>
      <c r="F279" s="6">
        <f t="shared" si="23"/>
        <v>3.6479166666666661E-3</v>
      </c>
      <c r="G279" s="5">
        <v>83</v>
      </c>
      <c r="H279" s="15">
        <v>-3955.43</v>
      </c>
      <c r="I279" s="7">
        <f t="shared" si="24"/>
        <v>5351.1713901866005</v>
      </c>
      <c r="J279" s="7">
        <f t="shared" si="21"/>
        <v>-3955.43</v>
      </c>
      <c r="K279" s="7">
        <f t="shared" si="22"/>
        <v>1395.7413901866007</v>
      </c>
    </row>
    <row r="280" spans="3:11">
      <c r="C280" s="9">
        <v>49888</v>
      </c>
      <c r="D280">
        <v>5.1499999999999997E-2</v>
      </c>
      <c r="E280" s="6">
        <f t="shared" si="20"/>
        <v>4.3774999999999994E-2</v>
      </c>
      <c r="F280" s="6">
        <f t="shared" si="23"/>
        <v>3.6479166666666661E-3</v>
      </c>
      <c r="G280" s="5">
        <v>82</v>
      </c>
      <c r="H280" s="15">
        <v>-3955.43</v>
      </c>
      <c r="I280" s="7">
        <f t="shared" si="24"/>
        <v>5331.7217136852187</v>
      </c>
      <c r="J280" s="7">
        <f t="shared" si="21"/>
        <v>-3955.43</v>
      </c>
      <c r="K280" s="7">
        <f t="shared" si="22"/>
        <v>1376.2917136852188</v>
      </c>
    </row>
    <row r="281" spans="3:11">
      <c r="C281" s="9">
        <v>49919</v>
      </c>
      <c r="D281">
        <v>5.1499999999999997E-2</v>
      </c>
      <c r="E281" s="6">
        <f t="shared" si="20"/>
        <v>4.3774999999999994E-2</v>
      </c>
      <c r="F281" s="6">
        <f t="shared" si="23"/>
        <v>3.6479166666666661E-3</v>
      </c>
      <c r="G281" s="5">
        <v>81</v>
      </c>
      <c r="H281" s="15">
        <v>-3955.43</v>
      </c>
      <c r="I281" s="7">
        <f t="shared" si="24"/>
        <v>5312.3427301010388</v>
      </c>
      <c r="J281" s="7">
        <f t="shared" si="21"/>
        <v>-3955.43</v>
      </c>
      <c r="K281" s="7">
        <f t="shared" si="22"/>
        <v>1356.912730101039</v>
      </c>
    </row>
    <row r="282" spans="3:11">
      <c r="C282" s="9">
        <v>49949</v>
      </c>
      <c r="D282">
        <v>5.1499999999999997E-2</v>
      </c>
      <c r="E282" s="6">
        <f t="shared" si="20"/>
        <v>4.3774999999999994E-2</v>
      </c>
      <c r="F282" s="6">
        <f t="shared" si="23"/>
        <v>3.6479166666666661E-3</v>
      </c>
      <c r="G282" s="5">
        <v>80</v>
      </c>
      <c r="H282" s="15">
        <v>-3955.43</v>
      </c>
      <c r="I282" s="7">
        <f t="shared" si="24"/>
        <v>5293.0341824894977</v>
      </c>
      <c r="J282" s="7">
        <f t="shared" si="21"/>
        <v>-3955.43</v>
      </c>
      <c r="K282" s="7">
        <f t="shared" si="22"/>
        <v>1337.6041824894978</v>
      </c>
    </row>
    <row r="283" spans="3:11">
      <c r="C283" s="9">
        <v>49980</v>
      </c>
      <c r="D283">
        <v>5.1499999999999997E-2</v>
      </c>
      <c r="E283" s="6">
        <f t="shared" si="20"/>
        <v>4.3774999999999994E-2</v>
      </c>
      <c r="F283" s="6">
        <f t="shared" si="23"/>
        <v>3.6479166666666661E-3</v>
      </c>
      <c r="G283" s="5">
        <v>79</v>
      </c>
      <c r="H283" s="15">
        <v>-3955.43</v>
      </c>
      <c r="I283" s="7">
        <f t="shared" si="24"/>
        <v>5273.7958148399439</v>
      </c>
      <c r="J283" s="7">
        <f t="shared" si="21"/>
        <v>-3955.43</v>
      </c>
      <c r="K283" s="7">
        <f t="shared" si="22"/>
        <v>1318.3658148399441</v>
      </c>
    </row>
    <row r="284" spans="3:11">
      <c r="C284" s="9">
        <v>50010</v>
      </c>
      <c r="D284">
        <v>5.1499999999999997E-2</v>
      </c>
      <c r="E284" s="6">
        <f t="shared" si="20"/>
        <v>4.3774999999999994E-2</v>
      </c>
      <c r="F284" s="6">
        <f t="shared" si="23"/>
        <v>3.6479166666666661E-3</v>
      </c>
      <c r="G284" s="5">
        <v>78</v>
      </c>
      <c r="H284" s="15">
        <v>-3955.43</v>
      </c>
      <c r="I284" s="7">
        <f t="shared" si="24"/>
        <v>5254.6273720722402</v>
      </c>
      <c r="J284" s="7">
        <f t="shared" si="21"/>
        <v>-3955.43</v>
      </c>
      <c r="K284" s="7">
        <f t="shared" si="22"/>
        <v>1299.1973720722403</v>
      </c>
    </row>
    <row r="285" spans="3:11">
      <c r="C285" s="9">
        <v>50041</v>
      </c>
      <c r="D285">
        <v>5.1499999999999997E-2</v>
      </c>
      <c r="E285" s="6">
        <f t="shared" si="20"/>
        <v>4.3774999999999994E-2</v>
      </c>
      <c r="F285" s="6">
        <f t="shared" si="23"/>
        <v>3.6479166666666661E-3</v>
      </c>
      <c r="G285" s="5">
        <v>77</v>
      </c>
      <c r="H285" s="15">
        <v>-3955.43</v>
      </c>
      <c r="I285" s="7">
        <f t="shared" si="24"/>
        <v>5235.5286000333681</v>
      </c>
      <c r="J285" s="7">
        <f t="shared" si="21"/>
        <v>-3955.43</v>
      </c>
      <c r="K285" s="7">
        <f t="shared" si="22"/>
        <v>1280.0986000333683</v>
      </c>
    </row>
    <row r="286" spans="3:11">
      <c r="C286" s="9">
        <v>50072</v>
      </c>
      <c r="D286">
        <v>5.1499999999999997E-2</v>
      </c>
      <c r="E286" s="6">
        <f t="shared" si="20"/>
        <v>4.3774999999999994E-2</v>
      </c>
      <c r="F286" s="6">
        <f t="shared" si="23"/>
        <v>3.6479166666666661E-3</v>
      </c>
      <c r="G286" s="5">
        <v>76</v>
      </c>
      <c r="H286" s="15">
        <v>-3955.43</v>
      </c>
      <c r="I286" s="7">
        <f t="shared" si="24"/>
        <v>5216.4992454940757</v>
      </c>
      <c r="J286" s="7">
        <f t="shared" si="21"/>
        <v>-3955.43</v>
      </c>
      <c r="K286" s="7">
        <f t="shared" si="22"/>
        <v>1261.0692454940759</v>
      </c>
    </row>
    <row r="287" spans="3:11">
      <c r="C287" s="9">
        <v>50100</v>
      </c>
      <c r="D287">
        <v>5.1499999999999997E-2</v>
      </c>
      <c r="E287" s="6">
        <f t="shared" si="20"/>
        <v>4.3774999999999994E-2</v>
      </c>
      <c r="F287" s="6">
        <f t="shared" si="23"/>
        <v>3.6479166666666661E-3</v>
      </c>
      <c r="G287" s="5">
        <v>75</v>
      </c>
      <c r="H287" s="15">
        <v>-3955.43</v>
      </c>
      <c r="I287" s="7">
        <f t="shared" si="24"/>
        <v>5197.5390561455097</v>
      </c>
      <c r="J287" s="7">
        <f t="shared" si="21"/>
        <v>-3955.43</v>
      </c>
      <c r="K287" s="7">
        <f t="shared" si="22"/>
        <v>1242.1090561455098</v>
      </c>
    </row>
    <row r="288" spans="3:11">
      <c r="C288" s="9">
        <v>50131</v>
      </c>
      <c r="D288">
        <v>5.1499999999999997E-2</v>
      </c>
      <c r="E288" s="6">
        <f t="shared" si="20"/>
        <v>4.3774999999999994E-2</v>
      </c>
      <c r="F288" s="6">
        <f t="shared" si="23"/>
        <v>3.6479166666666661E-3</v>
      </c>
      <c r="G288" s="5">
        <v>74</v>
      </c>
      <c r="H288" s="15">
        <v>-3955.43</v>
      </c>
      <c r="I288" s="7">
        <f t="shared" si="24"/>
        <v>5178.6477805958784</v>
      </c>
      <c r="J288" s="7">
        <f t="shared" si="21"/>
        <v>-3955.43</v>
      </c>
      <c r="K288" s="7">
        <f t="shared" si="22"/>
        <v>1223.2177805958786</v>
      </c>
    </row>
    <row r="289" spans="3:11">
      <c r="C289" s="9">
        <v>50161</v>
      </c>
      <c r="D289">
        <v>5.1499999999999997E-2</v>
      </c>
      <c r="E289" s="6">
        <f t="shared" si="20"/>
        <v>4.3774999999999994E-2</v>
      </c>
      <c r="F289" s="6">
        <f t="shared" si="23"/>
        <v>3.6479166666666661E-3</v>
      </c>
      <c r="G289" s="5">
        <v>73</v>
      </c>
      <c r="H289" s="15">
        <v>-3955.43</v>
      </c>
      <c r="I289" s="7">
        <f t="shared" si="24"/>
        <v>5159.8251683671051</v>
      </c>
      <c r="J289" s="7">
        <f t="shared" si="21"/>
        <v>-3955.43</v>
      </c>
      <c r="K289" s="7">
        <f t="shared" si="22"/>
        <v>1204.3951683671053</v>
      </c>
    </row>
    <row r="290" spans="3:11">
      <c r="C290" s="9">
        <v>50192</v>
      </c>
      <c r="D290">
        <v>5.1499999999999997E-2</v>
      </c>
      <c r="E290" s="6">
        <f t="shared" si="20"/>
        <v>4.3774999999999994E-2</v>
      </c>
      <c r="F290" s="6">
        <f t="shared" si="23"/>
        <v>3.6479166666666661E-3</v>
      </c>
      <c r="G290" s="5">
        <v>72</v>
      </c>
      <c r="H290" s="15">
        <v>-3955.43</v>
      </c>
      <c r="I290" s="7">
        <f t="shared" si="24"/>
        <v>5141.0709698915207</v>
      </c>
      <c r="J290" s="7">
        <f t="shared" si="21"/>
        <v>-3955.43</v>
      </c>
      <c r="K290" s="7">
        <f t="shared" si="22"/>
        <v>1185.6409698915209</v>
      </c>
    </row>
    <row r="291" spans="3:11">
      <c r="C291" s="9">
        <v>50222</v>
      </c>
      <c r="D291">
        <v>5.1499999999999997E-2</v>
      </c>
      <c r="E291" s="6">
        <f t="shared" si="20"/>
        <v>4.3774999999999994E-2</v>
      </c>
      <c r="F291" s="6">
        <f t="shared" si="23"/>
        <v>3.6479166666666661E-3</v>
      </c>
      <c r="G291" s="5">
        <v>71</v>
      </c>
      <c r="H291" s="15">
        <v>-3955.43</v>
      </c>
      <c r="I291" s="7">
        <f t="shared" si="24"/>
        <v>5122.384936508548</v>
      </c>
      <c r="J291" s="7">
        <f t="shared" si="21"/>
        <v>-3955.43</v>
      </c>
      <c r="K291" s="7">
        <f t="shared" si="22"/>
        <v>1166.9549365085481</v>
      </c>
    </row>
    <row r="292" spans="3:11">
      <c r="C292" s="9">
        <v>50253</v>
      </c>
      <c r="D292">
        <v>5.1499999999999997E-2</v>
      </c>
      <c r="E292" s="6">
        <f t="shared" si="20"/>
        <v>4.3774999999999994E-2</v>
      </c>
      <c r="F292" s="6">
        <f t="shared" si="23"/>
        <v>3.6479166666666661E-3</v>
      </c>
      <c r="G292" s="5">
        <v>70</v>
      </c>
      <c r="H292" s="15">
        <v>-3955.43</v>
      </c>
      <c r="I292" s="7">
        <f t="shared" si="24"/>
        <v>5103.7668204614074</v>
      </c>
      <c r="J292" s="7">
        <f t="shared" si="21"/>
        <v>-3955.43</v>
      </c>
      <c r="K292" s="7">
        <f t="shared" si="22"/>
        <v>1148.3368204614076</v>
      </c>
    </row>
    <row r="293" spans="3:11">
      <c r="C293" s="9">
        <v>50284</v>
      </c>
      <c r="D293">
        <v>5.1499999999999997E-2</v>
      </c>
      <c r="E293" s="6">
        <f t="shared" si="20"/>
        <v>4.3774999999999994E-2</v>
      </c>
      <c r="F293" s="6">
        <f t="shared" si="23"/>
        <v>3.6479166666666661E-3</v>
      </c>
      <c r="G293" s="5">
        <v>69</v>
      </c>
      <c r="H293" s="15">
        <v>-3955.43</v>
      </c>
      <c r="I293" s="7">
        <f t="shared" si="24"/>
        <v>5085.2163748938256</v>
      </c>
      <c r="J293" s="7">
        <f t="shared" si="21"/>
        <v>-3955.43</v>
      </c>
      <c r="K293" s="7">
        <f t="shared" si="22"/>
        <v>1129.7863748938257</v>
      </c>
    </row>
    <row r="294" spans="3:11">
      <c r="C294" s="9">
        <v>50314</v>
      </c>
      <c r="D294">
        <v>5.1499999999999997E-2</v>
      </c>
      <c r="E294" s="6">
        <f t="shared" si="20"/>
        <v>4.3774999999999994E-2</v>
      </c>
      <c r="F294" s="6">
        <f t="shared" si="23"/>
        <v>3.6479166666666661E-3</v>
      </c>
      <c r="G294" s="5">
        <v>68</v>
      </c>
      <c r="H294" s="15">
        <v>-3955.43</v>
      </c>
      <c r="I294" s="7">
        <f t="shared" si="24"/>
        <v>5066.7333538467719</v>
      </c>
      <c r="J294" s="7">
        <f t="shared" si="21"/>
        <v>-3955.43</v>
      </c>
      <c r="K294" s="7">
        <f t="shared" si="22"/>
        <v>1111.3033538467721</v>
      </c>
    </row>
    <row r="295" spans="3:11">
      <c r="C295" s="9">
        <v>50345</v>
      </c>
      <c r="D295">
        <v>5.1499999999999997E-2</v>
      </c>
      <c r="E295" s="6">
        <f t="shared" si="20"/>
        <v>4.3774999999999994E-2</v>
      </c>
      <c r="F295" s="6">
        <f t="shared" si="23"/>
        <v>3.6479166666666661E-3</v>
      </c>
      <c r="G295" s="5">
        <v>67</v>
      </c>
      <c r="H295" s="15">
        <v>-3955.43</v>
      </c>
      <c r="I295" s="7">
        <f t="shared" si="24"/>
        <v>5048.3175122551893</v>
      </c>
      <c r="J295" s="7">
        <f t="shared" si="21"/>
        <v>-3955.43</v>
      </c>
      <c r="K295" s="7">
        <f t="shared" si="22"/>
        <v>1092.8875122551894</v>
      </c>
    </row>
    <row r="296" spans="3:11">
      <c r="C296" s="9">
        <v>50375</v>
      </c>
      <c r="D296">
        <v>5.1499999999999997E-2</v>
      </c>
      <c r="E296" s="6">
        <f t="shared" si="20"/>
        <v>4.3774999999999994E-2</v>
      </c>
      <c r="F296" s="6">
        <f t="shared" si="23"/>
        <v>3.6479166666666661E-3</v>
      </c>
      <c r="G296" s="5">
        <v>66</v>
      </c>
      <c r="H296" s="15">
        <v>-3955.43</v>
      </c>
      <c r="I296" s="7">
        <f t="shared" si="24"/>
        <v>5029.968605944754</v>
      </c>
      <c r="J296" s="7">
        <f t="shared" si="21"/>
        <v>-3955.43</v>
      </c>
      <c r="K296" s="7">
        <f t="shared" si="22"/>
        <v>1074.5386059447542</v>
      </c>
    </row>
    <row r="297" spans="3:11">
      <c r="C297" s="9">
        <v>50406</v>
      </c>
      <c r="D297">
        <v>5.1499999999999997E-2</v>
      </c>
      <c r="E297" s="6">
        <f t="shared" si="20"/>
        <v>4.3774999999999994E-2</v>
      </c>
      <c r="F297" s="6">
        <f t="shared" si="23"/>
        <v>3.6479166666666661E-3</v>
      </c>
      <c r="G297" s="5">
        <v>65</v>
      </c>
      <c r="H297" s="15">
        <v>-3955.43</v>
      </c>
      <c r="I297" s="7">
        <f t="shared" si="24"/>
        <v>5011.6863916286247</v>
      </c>
      <c r="J297" s="7">
        <f t="shared" si="21"/>
        <v>-3955.43</v>
      </c>
      <c r="K297" s="7">
        <f t="shared" si="22"/>
        <v>1056.2563916286249</v>
      </c>
    </row>
    <row r="298" spans="3:11">
      <c r="C298" s="9">
        <v>50437</v>
      </c>
      <c r="D298">
        <v>5.1499999999999997E-2</v>
      </c>
      <c r="E298" s="6">
        <f t="shared" si="20"/>
        <v>4.3774999999999994E-2</v>
      </c>
      <c r="F298" s="6">
        <f t="shared" si="23"/>
        <v>3.6479166666666661E-3</v>
      </c>
      <c r="G298" s="5">
        <v>64</v>
      </c>
      <c r="H298" s="15">
        <v>-3955.43</v>
      </c>
      <c r="I298" s="7">
        <f t="shared" si="24"/>
        <v>4993.4706269042299</v>
      </c>
      <c r="J298" s="7">
        <f t="shared" si="21"/>
        <v>-3955.43</v>
      </c>
      <c r="K298" s="7">
        <f t="shared" si="22"/>
        <v>1038.0406269042301</v>
      </c>
    </row>
    <row r="299" spans="3:11">
      <c r="C299" s="9">
        <v>50465</v>
      </c>
      <c r="D299">
        <v>5.1499999999999997E-2</v>
      </c>
      <c r="E299" s="6">
        <f t="shared" si="20"/>
        <v>4.3774999999999994E-2</v>
      </c>
      <c r="F299" s="6">
        <f t="shared" si="23"/>
        <v>3.6479166666666661E-3</v>
      </c>
      <c r="G299" s="5">
        <v>63</v>
      </c>
      <c r="H299" s="15">
        <v>-3955.43</v>
      </c>
      <c r="I299" s="7">
        <f t="shared" si="24"/>
        <v>4975.3210702500455</v>
      </c>
      <c r="J299" s="7">
        <f t="shared" si="21"/>
        <v>-3955.43</v>
      </c>
      <c r="K299" s="7">
        <f t="shared" si="22"/>
        <v>1019.8910702500457</v>
      </c>
    </row>
    <row r="300" spans="3:11">
      <c r="C300" s="9">
        <v>50496</v>
      </c>
      <c r="D300">
        <v>5.1499999999999997E-2</v>
      </c>
      <c r="E300" s="6">
        <f t="shared" si="20"/>
        <v>4.3774999999999994E-2</v>
      </c>
      <c r="F300" s="6">
        <f t="shared" si="23"/>
        <v>3.6479166666666661E-3</v>
      </c>
      <c r="G300" s="5">
        <v>62</v>
      </c>
      <c r="H300" s="15">
        <v>-3955.43</v>
      </c>
      <c r="I300" s="7">
        <f t="shared" si="24"/>
        <v>4957.237481022401</v>
      </c>
      <c r="J300" s="7">
        <f t="shared" si="21"/>
        <v>-3955.43</v>
      </c>
      <c r="K300" s="7">
        <f t="shared" si="22"/>
        <v>1001.8074810224011</v>
      </c>
    </row>
    <row r="301" spans="3:11">
      <c r="C301" s="9">
        <v>50526</v>
      </c>
      <c r="D301">
        <v>5.1499999999999997E-2</v>
      </c>
      <c r="E301" s="6">
        <f t="shared" si="20"/>
        <v>4.3774999999999994E-2</v>
      </c>
      <c r="F301" s="6">
        <f t="shared" si="23"/>
        <v>3.6479166666666661E-3</v>
      </c>
      <c r="G301" s="5">
        <v>61</v>
      </c>
      <c r="H301" s="15">
        <v>-3955.43</v>
      </c>
      <c r="I301" s="7">
        <f t="shared" si="24"/>
        <v>4939.219619452273</v>
      </c>
      <c r="J301" s="7">
        <f t="shared" si="21"/>
        <v>-3955.43</v>
      </c>
      <c r="K301" s="7">
        <f t="shared" si="22"/>
        <v>983.7896194522732</v>
      </c>
    </row>
    <row r="302" spans="3:11">
      <c r="C302" s="9">
        <v>50557</v>
      </c>
      <c r="D302">
        <v>5.1499999999999997E-2</v>
      </c>
      <c r="E302" s="6">
        <f t="shared" si="20"/>
        <v>4.3774999999999994E-2</v>
      </c>
      <c r="F302" s="6">
        <f t="shared" si="23"/>
        <v>3.6479166666666661E-3</v>
      </c>
      <c r="G302" s="5">
        <v>60</v>
      </c>
      <c r="H302" s="15">
        <v>-3955.43</v>
      </c>
      <c r="I302" s="7">
        <f t="shared" si="24"/>
        <v>4921.2672466421263</v>
      </c>
      <c r="J302" s="7">
        <f t="shared" si="21"/>
        <v>-3955.43</v>
      </c>
      <c r="K302" s="7">
        <f t="shared" si="22"/>
        <v>965.8372466421265</v>
      </c>
    </row>
    <row r="303" spans="3:11">
      <c r="C303" s="9">
        <v>50587</v>
      </c>
      <c r="D303">
        <v>5.1499999999999997E-2</v>
      </c>
      <c r="E303" s="6">
        <f t="shared" si="20"/>
        <v>4.3774999999999994E-2</v>
      </c>
      <c r="F303" s="6">
        <f t="shared" si="23"/>
        <v>3.6479166666666661E-3</v>
      </c>
      <c r="G303" s="5">
        <v>59</v>
      </c>
      <c r="H303" s="15">
        <v>-3955.43</v>
      </c>
      <c r="I303" s="7">
        <f t="shared" si="24"/>
        <v>4903.3801245627292</v>
      </c>
      <c r="J303" s="7">
        <f t="shared" si="21"/>
        <v>-3955.43</v>
      </c>
      <c r="K303" s="7">
        <f t="shared" si="22"/>
        <v>947.95012456272934</v>
      </c>
    </row>
    <row r="304" spans="3:11">
      <c r="C304" s="9">
        <v>50618</v>
      </c>
      <c r="D304">
        <v>5.1499999999999997E-2</v>
      </c>
      <c r="E304" s="6">
        <f t="shared" si="20"/>
        <v>4.3774999999999994E-2</v>
      </c>
      <c r="F304" s="6">
        <f t="shared" si="23"/>
        <v>3.6479166666666661E-3</v>
      </c>
      <c r="G304" s="5">
        <v>58</v>
      </c>
      <c r="H304" s="15">
        <v>-3955.43</v>
      </c>
      <c r="I304" s="7">
        <f t="shared" si="24"/>
        <v>4885.5580160500149</v>
      </c>
      <c r="J304" s="7">
        <f t="shared" si="21"/>
        <v>-3955.43</v>
      </c>
      <c r="K304" s="7">
        <f t="shared" si="22"/>
        <v>930.12801605001505</v>
      </c>
    </row>
    <row r="305" spans="3:11">
      <c r="C305" s="9">
        <v>50649</v>
      </c>
      <c r="D305">
        <v>5.1499999999999997E-2</v>
      </c>
      <c r="E305" s="6">
        <f t="shared" si="20"/>
        <v>4.3774999999999994E-2</v>
      </c>
      <c r="F305" s="6">
        <f t="shared" si="23"/>
        <v>3.6479166666666661E-3</v>
      </c>
      <c r="G305" s="5">
        <v>57</v>
      </c>
      <c r="H305" s="15">
        <v>-3955.43</v>
      </c>
      <c r="I305" s="7">
        <f t="shared" si="24"/>
        <v>4867.8006848019131</v>
      </c>
      <c r="J305" s="7">
        <f t="shared" si="21"/>
        <v>-3955.43</v>
      </c>
      <c r="K305" s="7">
        <f t="shared" si="22"/>
        <v>912.37068480191328</v>
      </c>
    </row>
    <row r="306" spans="3:11">
      <c r="C306" s="9">
        <v>50679</v>
      </c>
      <c r="D306">
        <v>5.1499999999999997E-2</v>
      </c>
      <c r="E306" s="6">
        <f t="shared" si="20"/>
        <v>4.3774999999999994E-2</v>
      </c>
      <c r="F306" s="6">
        <f t="shared" si="23"/>
        <v>3.6479166666666661E-3</v>
      </c>
      <c r="G306" s="5">
        <v>56</v>
      </c>
      <c r="H306" s="15">
        <v>-3955.43</v>
      </c>
      <c r="I306" s="7">
        <f t="shared" si="24"/>
        <v>4850.1078953752412</v>
      </c>
      <c r="J306" s="7">
        <f t="shared" si="21"/>
        <v>-3955.43</v>
      </c>
      <c r="K306" s="7">
        <f t="shared" si="22"/>
        <v>894.67789537524141</v>
      </c>
    </row>
    <row r="307" spans="3:11">
      <c r="C307" s="9">
        <v>50710</v>
      </c>
      <c r="D307">
        <v>5.1499999999999997E-2</v>
      </c>
      <c r="E307" s="6">
        <f t="shared" si="20"/>
        <v>4.3774999999999994E-2</v>
      </c>
      <c r="F307" s="6">
        <f t="shared" si="23"/>
        <v>3.6479166666666661E-3</v>
      </c>
      <c r="G307" s="5">
        <v>55</v>
      </c>
      <c r="H307" s="15">
        <v>-3955.43</v>
      </c>
      <c r="I307" s="7">
        <f t="shared" si="24"/>
        <v>4832.4794131825684</v>
      </c>
      <c r="J307" s="7">
        <f t="shared" si="21"/>
        <v>-3955.43</v>
      </c>
      <c r="K307" s="7">
        <f t="shared" si="22"/>
        <v>877.04941318256851</v>
      </c>
    </row>
    <row r="308" spans="3:11">
      <c r="C308" s="9">
        <v>50740</v>
      </c>
      <c r="D308">
        <v>5.1499999999999997E-2</v>
      </c>
      <c r="E308" s="6">
        <f t="shared" si="20"/>
        <v>4.3774999999999994E-2</v>
      </c>
      <c r="F308" s="6">
        <f t="shared" si="23"/>
        <v>3.6479166666666661E-3</v>
      </c>
      <c r="G308" s="5">
        <v>54</v>
      </c>
      <c r="H308" s="15">
        <v>-3955.43</v>
      </c>
      <c r="I308" s="7">
        <f t="shared" si="24"/>
        <v>4814.9150044891103</v>
      </c>
      <c r="J308" s="7">
        <f t="shared" si="21"/>
        <v>-3955.43</v>
      </c>
      <c r="K308" s="7">
        <f t="shared" si="22"/>
        <v>859.48500448911045</v>
      </c>
    </row>
    <row r="309" spans="3:11">
      <c r="C309" s="9">
        <v>50771</v>
      </c>
      <c r="D309">
        <v>5.1499999999999997E-2</v>
      </c>
      <c r="E309" s="6">
        <f t="shared" si="20"/>
        <v>4.3774999999999994E-2</v>
      </c>
      <c r="F309" s="6">
        <f t="shared" si="23"/>
        <v>3.6479166666666661E-3</v>
      </c>
      <c r="G309" s="5">
        <v>53</v>
      </c>
      <c r="H309" s="15">
        <v>-3955.43</v>
      </c>
      <c r="I309" s="7">
        <f t="shared" si="24"/>
        <v>4797.4144364096237</v>
      </c>
      <c r="J309" s="7">
        <f t="shared" si="21"/>
        <v>-3955.43</v>
      </c>
      <c r="K309" s="7">
        <f t="shared" si="22"/>
        <v>841.98443640962387</v>
      </c>
    </row>
    <row r="310" spans="3:11">
      <c r="C310" s="9">
        <v>50802</v>
      </c>
      <c r="D310">
        <v>5.1499999999999997E-2</v>
      </c>
      <c r="E310" s="6">
        <f t="shared" si="20"/>
        <v>4.3774999999999994E-2</v>
      </c>
      <c r="F310" s="6">
        <f t="shared" si="23"/>
        <v>3.6479166666666661E-3</v>
      </c>
      <c r="G310" s="5">
        <v>52</v>
      </c>
      <c r="H310" s="15">
        <v>-3955.43</v>
      </c>
      <c r="I310" s="7">
        <f t="shared" si="24"/>
        <v>4779.9774769053292</v>
      </c>
      <c r="J310" s="7">
        <f t="shared" si="21"/>
        <v>-3955.43</v>
      </c>
      <c r="K310" s="7">
        <f t="shared" si="22"/>
        <v>824.5474769053294</v>
      </c>
    </row>
    <row r="311" spans="3:11">
      <c r="C311" s="9">
        <v>50830</v>
      </c>
      <c r="D311">
        <v>5.1499999999999997E-2</v>
      </c>
      <c r="E311" s="6">
        <f t="shared" si="20"/>
        <v>4.3774999999999994E-2</v>
      </c>
      <c r="F311" s="6">
        <f t="shared" si="23"/>
        <v>3.6479166666666661E-3</v>
      </c>
      <c r="G311" s="5">
        <v>51</v>
      </c>
      <c r="H311" s="15">
        <v>-3955.43</v>
      </c>
      <c r="I311" s="7">
        <f t="shared" si="24"/>
        <v>4762.6038947808256</v>
      </c>
      <c r="J311" s="7">
        <f t="shared" si="21"/>
        <v>-3955.43</v>
      </c>
      <c r="K311" s="7">
        <f t="shared" si="22"/>
        <v>807.17389478082578</v>
      </c>
    </row>
    <row r="312" spans="3:11">
      <c r="C312" s="9">
        <v>50861</v>
      </c>
      <c r="D312">
        <v>5.1499999999999997E-2</v>
      </c>
      <c r="E312" s="6">
        <f t="shared" si="20"/>
        <v>4.3774999999999994E-2</v>
      </c>
      <c r="F312" s="6">
        <f t="shared" si="23"/>
        <v>3.6479166666666661E-3</v>
      </c>
      <c r="G312" s="5">
        <v>50</v>
      </c>
      <c r="H312" s="15">
        <v>-3955.43</v>
      </c>
      <c r="I312" s="7">
        <f t="shared" si="24"/>
        <v>4745.293459681031</v>
      </c>
      <c r="J312" s="7">
        <f t="shared" si="21"/>
        <v>-3955.43</v>
      </c>
      <c r="K312" s="7">
        <f t="shared" si="22"/>
        <v>789.86345968103115</v>
      </c>
    </row>
    <row r="313" spans="3:11">
      <c r="C313" s="9">
        <v>50891</v>
      </c>
      <c r="D313">
        <v>5.1499999999999997E-2</v>
      </c>
      <c r="E313" s="6">
        <f t="shared" si="20"/>
        <v>4.3774999999999994E-2</v>
      </c>
      <c r="F313" s="6">
        <f t="shared" si="23"/>
        <v>3.6479166666666661E-3</v>
      </c>
      <c r="G313" s="5">
        <v>49</v>
      </c>
      <c r="H313" s="15">
        <v>-3955.43</v>
      </c>
      <c r="I313" s="7">
        <f t="shared" si="24"/>
        <v>4728.0459420881216</v>
      </c>
      <c r="J313" s="7">
        <f t="shared" si="21"/>
        <v>-3955.43</v>
      </c>
      <c r="K313" s="7">
        <f t="shared" si="22"/>
        <v>772.61594208812176</v>
      </c>
    </row>
    <row r="314" spans="3:11">
      <c r="C314" s="9">
        <v>50922</v>
      </c>
      <c r="D314">
        <v>5.1499999999999997E-2</v>
      </c>
      <c r="E314" s="6">
        <f t="shared" si="20"/>
        <v>4.3774999999999994E-2</v>
      </c>
      <c r="F314" s="6">
        <f t="shared" si="23"/>
        <v>3.6479166666666661E-3</v>
      </c>
      <c r="G314" s="5">
        <v>48</v>
      </c>
      <c r="H314" s="15">
        <v>-3955.43</v>
      </c>
      <c r="I314" s="7">
        <f t="shared" si="24"/>
        <v>4710.861113318495</v>
      </c>
      <c r="J314" s="7">
        <f t="shared" si="21"/>
        <v>-3955.43</v>
      </c>
      <c r="K314" s="7">
        <f t="shared" si="22"/>
        <v>755.43111331849514</v>
      </c>
    </row>
    <row r="315" spans="3:11">
      <c r="C315" s="9">
        <v>50952</v>
      </c>
      <c r="D315">
        <v>5.1499999999999997E-2</v>
      </c>
      <c r="E315" s="6">
        <f t="shared" si="20"/>
        <v>4.3774999999999994E-2</v>
      </c>
      <c r="F315" s="6">
        <f t="shared" si="23"/>
        <v>3.6479166666666661E-3</v>
      </c>
      <c r="G315" s="5">
        <v>47</v>
      </c>
      <c r="H315" s="15">
        <v>-3955.43</v>
      </c>
      <c r="I315" s="7">
        <f t="shared" si="24"/>
        <v>4693.7387455197322</v>
      </c>
      <c r="J315" s="7">
        <f t="shared" si="21"/>
        <v>-3955.43</v>
      </c>
      <c r="K315" s="7">
        <f t="shared" si="22"/>
        <v>738.30874551973238</v>
      </c>
    </row>
    <row r="316" spans="3:11">
      <c r="C316" s="9">
        <v>50983</v>
      </c>
      <c r="D316">
        <v>5.1499999999999997E-2</v>
      </c>
      <c r="E316" s="6">
        <f t="shared" si="20"/>
        <v>4.3774999999999994E-2</v>
      </c>
      <c r="F316" s="6">
        <f t="shared" si="23"/>
        <v>3.6479166666666661E-3</v>
      </c>
      <c r="G316" s="5">
        <v>46</v>
      </c>
      <c r="H316" s="15">
        <v>-3955.43</v>
      </c>
      <c r="I316" s="7">
        <f t="shared" si="24"/>
        <v>4676.6786116675885</v>
      </c>
      <c r="J316" s="7">
        <f t="shared" si="21"/>
        <v>-3955.43</v>
      </c>
      <c r="K316" s="7">
        <f t="shared" si="22"/>
        <v>721.24861166758865</v>
      </c>
    </row>
    <row r="317" spans="3:11">
      <c r="C317" s="9">
        <v>51014</v>
      </c>
      <c r="D317">
        <v>5.1499999999999997E-2</v>
      </c>
      <c r="E317" s="6">
        <f t="shared" si="20"/>
        <v>4.3774999999999994E-2</v>
      </c>
      <c r="F317" s="6">
        <f t="shared" si="23"/>
        <v>3.6479166666666661E-3</v>
      </c>
      <c r="G317" s="5">
        <v>45</v>
      </c>
      <c r="H317" s="15">
        <v>-3955.43</v>
      </c>
      <c r="I317" s="7">
        <f t="shared" si="24"/>
        <v>4659.6804855629607</v>
      </c>
      <c r="J317" s="7">
        <f t="shared" si="21"/>
        <v>-3955.43</v>
      </c>
      <c r="K317" s="7">
        <f t="shared" si="22"/>
        <v>704.25048556296088</v>
      </c>
    </row>
    <row r="318" spans="3:11">
      <c r="C318" s="9">
        <v>51044</v>
      </c>
      <c r="D318">
        <v>5.1499999999999997E-2</v>
      </c>
      <c r="E318" s="6">
        <f t="shared" si="20"/>
        <v>4.3774999999999994E-2</v>
      </c>
      <c r="F318" s="6">
        <f t="shared" si="23"/>
        <v>3.6479166666666661E-3</v>
      </c>
      <c r="G318" s="5">
        <v>44</v>
      </c>
      <c r="H318" s="15">
        <v>-3955.43</v>
      </c>
      <c r="I318" s="7">
        <f t="shared" si="24"/>
        <v>4642.7441418289136</v>
      </c>
      <c r="J318" s="7">
        <f t="shared" si="21"/>
        <v>-3955.43</v>
      </c>
      <c r="K318" s="7">
        <f t="shared" si="22"/>
        <v>687.31414182891376</v>
      </c>
    </row>
    <row r="319" spans="3:11">
      <c r="C319" s="9">
        <v>51075</v>
      </c>
      <c r="D319">
        <v>5.1499999999999997E-2</v>
      </c>
      <c r="E319" s="6">
        <f t="shared" si="20"/>
        <v>4.3774999999999994E-2</v>
      </c>
      <c r="F319" s="6">
        <f t="shared" si="23"/>
        <v>3.6479166666666661E-3</v>
      </c>
      <c r="G319" s="5">
        <v>43</v>
      </c>
      <c r="H319" s="15">
        <v>-3955.43</v>
      </c>
      <c r="I319" s="7">
        <f t="shared" si="24"/>
        <v>4625.8693559076746</v>
      </c>
      <c r="J319" s="7">
        <f t="shared" si="21"/>
        <v>-3955.43</v>
      </c>
      <c r="K319" s="7">
        <f t="shared" si="22"/>
        <v>670.43935590767478</v>
      </c>
    </row>
    <row r="320" spans="3:11">
      <c r="C320" s="9">
        <v>51105</v>
      </c>
      <c r="D320">
        <v>5.1499999999999997E-2</v>
      </c>
      <c r="E320" s="6">
        <f t="shared" si="20"/>
        <v>4.3774999999999994E-2</v>
      </c>
      <c r="F320" s="6">
        <f t="shared" si="23"/>
        <v>3.6479166666666661E-3</v>
      </c>
      <c r="G320" s="5">
        <v>42</v>
      </c>
      <c r="H320" s="15">
        <v>-3955.43</v>
      </c>
      <c r="I320" s="7">
        <f t="shared" si="24"/>
        <v>4609.0559040576645</v>
      </c>
      <c r="J320" s="7">
        <f t="shared" si="21"/>
        <v>-3955.43</v>
      </c>
      <c r="K320" s="7">
        <f t="shared" si="22"/>
        <v>653.62590405766468</v>
      </c>
    </row>
    <row r="321" spans="3:11">
      <c r="C321" s="9">
        <v>51136</v>
      </c>
      <c r="D321">
        <v>5.1499999999999997E-2</v>
      </c>
      <c r="E321" s="6">
        <f t="shared" si="20"/>
        <v>4.3774999999999994E-2</v>
      </c>
      <c r="F321" s="6">
        <f t="shared" si="23"/>
        <v>3.6479166666666661E-3</v>
      </c>
      <c r="G321" s="5">
        <v>41</v>
      </c>
      <c r="H321" s="15">
        <v>-3955.43</v>
      </c>
      <c r="I321" s="7">
        <f t="shared" si="24"/>
        <v>4592.3035633505242</v>
      </c>
      <c r="J321" s="7">
        <f t="shared" si="21"/>
        <v>-3955.43</v>
      </c>
      <c r="K321" s="7">
        <f t="shared" si="22"/>
        <v>636.87356335052436</v>
      </c>
    </row>
    <row r="322" spans="3:11">
      <c r="C322" s="9">
        <v>51167</v>
      </c>
      <c r="D322">
        <v>5.1499999999999997E-2</v>
      </c>
      <c r="E322" s="6">
        <f t="shared" si="20"/>
        <v>4.3774999999999994E-2</v>
      </c>
      <c r="F322" s="6">
        <f t="shared" si="23"/>
        <v>3.6479166666666661E-3</v>
      </c>
      <c r="G322" s="5">
        <v>40</v>
      </c>
      <c r="H322" s="15">
        <v>-3955.43</v>
      </c>
      <c r="I322" s="7">
        <f t="shared" si="24"/>
        <v>4575.6121116681679</v>
      </c>
      <c r="J322" s="7">
        <f t="shared" si="21"/>
        <v>-3955.43</v>
      </c>
      <c r="K322" s="7">
        <f t="shared" si="22"/>
        <v>620.18211166816809</v>
      </c>
    </row>
    <row r="323" spans="3:11">
      <c r="C323" s="9">
        <v>51196</v>
      </c>
      <c r="D323">
        <v>5.1499999999999997E-2</v>
      </c>
      <c r="E323" s="6">
        <f t="shared" ref="E323:E362" si="25">D323*0.85</f>
        <v>4.3774999999999994E-2</v>
      </c>
      <c r="F323" s="6">
        <f t="shared" si="23"/>
        <v>3.6479166666666661E-3</v>
      </c>
      <c r="G323" s="5">
        <v>39</v>
      </c>
      <c r="H323" s="15">
        <v>-3955.43</v>
      </c>
      <c r="I323" s="7">
        <f t="shared" si="24"/>
        <v>4558.9813276998284</v>
      </c>
      <c r="J323" s="7">
        <f t="shared" ref="J323:J362" si="26">H323</f>
        <v>-3955.43</v>
      </c>
      <c r="K323" s="7">
        <f t="shared" ref="K323:K362" si="27">I323+J323</f>
        <v>603.55132769982856</v>
      </c>
    </row>
    <row r="324" spans="3:11">
      <c r="C324" s="9">
        <v>51227</v>
      </c>
      <c r="D324">
        <v>5.1499999999999997E-2</v>
      </c>
      <c r="E324" s="6">
        <f t="shared" si="25"/>
        <v>4.3774999999999994E-2</v>
      </c>
      <c r="F324" s="6">
        <f t="shared" ref="F324:F362" si="28">E324/12</f>
        <v>3.6479166666666661E-3</v>
      </c>
      <c r="G324" s="5">
        <v>38</v>
      </c>
      <c r="H324" s="15">
        <v>-3955.43</v>
      </c>
      <c r="I324" s="7">
        <f t="shared" ref="I324:I362" si="29">FV(F324,G324,0,H324)</f>
        <v>4542.4109909391327</v>
      </c>
      <c r="J324" s="7">
        <f t="shared" si="26"/>
        <v>-3955.43</v>
      </c>
      <c r="K324" s="7">
        <f t="shared" si="27"/>
        <v>586.98099093913288</v>
      </c>
    </row>
    <row r="325" spans="3:11">
      <c r="C325" s="9">
        <v>51257</v>
      </c>
      <c r="D325">
        <v>5.1499999999999997E-2</v>
      </c>
      <c r="E325" s="6">
        <f t="shared" si="25"/>
        <v>4.3774999999999994E-2</v>
      </c>
      <c r="F325" s="6">
        <f t="shared" si="28"/>
        <v>3.6479166666666661E-3</v>
      </c>
      <c r="G325" s="5">
        <v>37</v>
      </c>
      <c r="H325" s="15">
        <v>-3955.43</v>
      </c>
      <c r="I325" s="7">
        <f t="shared" si="29"/>
        <v>4525.9008816811656</v>
      </c>
      <c r="J325" s="7">
        <f t="shared" si="26"/>
        <v>-3955.43</v>
      </c>
      <c r="K325" s="7">
        <f t="shared" si="27"/>
        <v>570.47088168116579</v>
      </c>
    </row>
    <row r="326" spans="3:11">
      <c r="C326" s="9">
        <v>51288</v>
      </c>
      <c r="D326">
        <v>5.1499999999999997E-2</v>
      </c>
      <c r="E326" s="6">
        <f t="shared" si="25"/>
        <v>4.3774999999999994E-2</v>
      </c>
      <c r="F326" s="6">
        <f t="shared" si="28"/>
        <v>3.6479166666666661E-3</v>
      </c>
      <c r="G326" s="5">
        <v>36</v>
      </c>
      <c r="H326" s="15">
        <v>-3955.43</v>
      </c>
      <c r="I326" s="7">
        <f t="shared" si="29"/>
        <v>4509.450781019571</v>
      </c>
      <c r="J326" s="7">
        <f t="shared" si="26"/>
        <v>-3955.43</v>
      </c>
      <c r="K326" s="7">
        <f t="shared" si="27"/>
        <v>554.02078101957113</v>
      </c>
    </row>
    <row r="327" spans="3:11">
      <c r="C327" s="9">
        <v>51318</v>
      </c>
      <c r="D327">
        <v>5.1499999999999997E-2</v>
      </c>
      <c r="E327" s="6">
        <f t="shared" si="25"/>
        <v>4.3774999999999994E-2</v>
      </c>
      <c r="F327" s="6">
        <f t="shared" si="28"/>
        <v>3.6479166666666661E-3</v>
      </c>
      <c r="G327" s="5">
        <v>35</v>
      </c>
      <c r="H327" s="15">
        <v>-3955.43</v>
      </c>
      <c r="I327" s="7">
        <f t="shared" si="29"/>
        <v>4493.0604708436385</v>
      </c>
      <c r="J327" s="7">
        <f t="shared" si="26"/>
        <v>-3955.43</v>
      </c>
      <c r="K327" s="7">
        <f t="shared" si="27"/>
        <v>537.6304708436387</v>
      </c>
    </row>
    <row r="328" spans="3:11">
      <c r="C328" s="9">
        <v>51349</v>
      </c>
      <c r="D328">
        <v>5.1499999999999997E-2</v>
      </c>
      <c r="E328" s="6">
        <f t="shared" si="25"/>
        <v>4.3774999999999994E-2</v>
      </c>
      <c r="F328" s="6">
        <f t="shared" si="28"/>
        <v>3.6479166666666661E-3</v>
      </c>
      <c r="G328" s="5">
        <v>34</v>
      </c>
      <c r="H328" s="15">
        <v>-3955.43</v>
      </c>
      <c r="I328" s="7">
        <f t="shared" si="29"/>
        <v>4476.7297338354183</v>
      </c>
      <c r="J328" s="7">
        <f t="shared" si="26"/>
        <v>-3955.43</v>
      </c>
      <c r="K328" s="7">
        <f t="shared" si="27"/>
        <v>521.29973383541846</v>
      </c>
    </row>
    <row r="329" spans="3:11">
      <c r="C329" s="9">
        <v>51380</v>
      </c>
      <c r="D329">
        <v>5.1499999999999997E-2</v>
      </c>
      <c r="E329" s="6">
        <f t="shared" si="25"/>
        <v>4.3774999999999994E-2</v>
      </c>
      <c r="F329" s="6">
        <f t="shared" si="28"/>
        <v>3.6479166666666661E-3</v>
      </c>
      <c r="G329" s="5">
        <v>33</v>
      </c>
      <c r="H329" s="15">
        <v>-3955.43</v>
      </c>
      <c r="I329" s="7">
        <f t="shared" si="29"/>
        <v>4460.4583534668336</v>
      </c>
      <c r="J329" s="7">
        <f t="shared" si="26"/>
        <v>-3955.43</v>
      </c>
      <c r="K329" s="7">
        <f t="shared" si="27"/>
        <v>505.02835346683378</v>
      </c>
    </row>
    <row r="330" spans="3:11">
      <c r="C330" s="9">
        <v>51410</v>
      </c>
      <c r="D330">
        <v>5.1499999999999997E-2</v>
      </c>
      <c r="E330" s="6">
        <f t="shared" si="25"/>
        <v>4.3774999999999994E-2</v>
      </c>
      <c r="F330" s="6">
        <f t="shared" si="28"/>
        <v>3.6479166666666661E-3</v>
      </c>
      <c r="G330" s="5">
        <v>32</v>
      </c>
      <c r="H330" s="15">
        <v>-3955.43</v>
      </c>
      <c r="I330" s="7">
        <f t="shared" si="29"/>
        <v>4444.2461139968154</v>
      </c>
      <c r="J330" s="7">
        <f t="shared" si="26"/>
        <v>-3955.43</v>
      </c>
      <c r="K330" s="7">
        <f t="shared" si="27"/>
        <v>488.8161139968156</v>
      </c>
    </row>
    <row r="331" spans="3:11">
      <c r="C331" s="9">
        <v>51441</v>
      </c>
      <c r="D331">
        <v>5.1499999999999997E-2</v>
      </c>
      <c r="E331" s="6">
        <f t="shared" si="25"/>
        <v>4.3774999999999994E-2</v>
      </c>
      <c r="F331" s="6">
        <f t="shared" si="28"/>
        <v>3.6479166666666661E-3</v>
      </c>
      <c r="G331" s="5">
        <v>31</v>
      </c>
      <c r="H331" s="15">
        <v>-3955.43</v>
      </c>
      <c r="I331" s="7">
        <f t="shared" si="29"/>
        <v>4428.0928004684383</v>
      </c>
      <c r="J331" s="7">
        <f t="shared" si="26"/>
        <v>-3955.43</v>
      </c>
      <c r="K331" s="7">
        <f t="shared" si="27"/>
        <v>472.66280046843849</v>
      </c>
    </row>
    <row r="332" spans="3:11">
      <c r="C332" s="9">
        <v>51471</v>
      </c>
      <c r="D332">
        <v>5.1499999999999997E-2</v>
      </c>
      <c r="E332" s="6">
        <f t="shared" si="25"/>
        <v>4.3774999999999994E-2</v>
      </c>
      <c r="F332" s="6">
        <f t="shared" si="28"/>
        <v>3.6479166666666661E-3</v>
      </c>
      <c r="G332" s="5">
        <v>30</v>
      </c>
      <c r="H332" s="15">
        <v>-3955.43</v>
      </c>
      <c r="I332" s="7">
        <f t="shared" si="29"/>
        <v>4411.9981987060764</v>
      </c>
      <c r="J332" s="7">
        <f t="shared" si="26"/>
        <v>-3955.43</v>
      </c>
      <c r="K332" s="7">
        <f t="shared" si="27"/>
        <v>456.5681987060766</v>
      </c>
    </row>
    <row r="333" spans="3:11">
      <c r="C333" s="9">
        <v>51502</v>
      </c>
      <c r="D333">
        <v>5.1499999999999997E-2</v>
      </c>
      <c r="E333" s="6">
        <f t="shared" si="25"/>
        <v>4.3774999999999994E-2</v>
      </c>
      <c r="F333" s="6">
        <f t="shared" si="28"/>
        <v>3.6479166666666661E-3</v>
      </c>
      <c r="G333" s="5">
        <v>29</v>
      </c>
      <c r="H333" s="15">
        <v>-3955.43</v>
      </c>
      <c r="I333" s="7">
        <f t="shared" si="29"/>
        <v>4395.9620953125504</v>
      </c>
      <c r="J333" s="7">
        <f t="shared" si="26"/>
        <v>-3955.43</v>
      </c>
      <c r="K333" s="7">
        <f t="shared" si="27"/>
        <v>440.53209531255061</v>
      </c>
    </row>
    <row r="334" spans="3:11">
      <c r="C334" s="9">
        <v>51533</v>
      </c>
      <c r="D334">
        <v>5.1499999999999997E-2</v>
      </c>
      <c r="E334" s="6">
        <f t="shared" si="25"/>
        <v>4.3774999999999994E-2</v>
      </c>
      <c r="F334" s="6">
        <f t="shared" si="28"/>
        <v>3.6479166666666661E-3</v>
      </c>
      <c r="G334" s="5">
        <v>28</v>
      </c>
      <c r="H334" s="15">
        <v>-3955.43</v>
      </c>
      <c r="I334" s="7">
        <f t="shared" si="29"/>
        <v>4379.9842776663136</v>
      </c>
      <c r="J334" s="7">
        <f t="shared" si="26"/>
        <v>-3955.43</v>
      </c>
      <c r="K334" s="7">
        <f t="shared" si="27"/>
        <v>424.55427766631374</v>
      </c>
    </row>
    <row r="335" spans="3:11">
      <c r="C335" s="9">
        <v>51561</v>
      </c>
      <c r="D335">
        <v>5.1499999999999997E-2</v>
      </c>
      <c r="E335" s="6">
        <f t="shared" si="25"/>
        <v>4.3774999999999994E-2</v>
      </c>
      <c r="F335" s="6">
        <f t="shared" si="28"/>
        <v>3.6479166666666661E-3</v>
      </c>
      <c r="G335" s="5">
        <v>27</v>
      </c>
      <c r="H335" s="15">
        <v>-3955.43</v>
      </c>
      <c r="I335" s="7">
        <f t="shared" si="29"/>
        <v>4364.0645339186212</v>
      </c>
      <c r="J335" s="7">
        <f t="shared" si="26"/>
        <v>-3955.43</v>
      </c>
      <c r="K335" s="7">
        <f t="shared" si="27"/>
        <v>408.6345339186214</v>
      </c>
    </row>
    <row r="336" spans="3:11">
      <c r="C336" s="9">
        <v>51592</v>
      </c>
      <c r="D336">
        <v>5.1499999999999997E-2</v>
      </c>
      <c r="E336" s="6">
        <f t="shared" si="25"/>
        <v>4.3774999999999994E-2</v>
      </c>
      <c r="F336" s="6">
        <f t="shared" si="28"/>
        <v>3.6479166666666661E-3</v>
      </c>
      <c r="G336" s="5">
        <v>26</v>
      </c>
      <c r="H336" s="15">
        <v>-3955.43</v>
      </c>
      <c r="I336" s="7">
        <f t="shared" si="29"/>
        <v>4348.2026529907325</v>
      </c>
      <c r="J336" s="7">
        <f t="shared" si="26"/>
        <v>-3955.43</v>
      </c>
      <c r="K336" s="7">
        <f t="shared" si="27"/>
        <v>392.77265299073269</v>
      </c>
    </row>
    <row r="337" spans="3:11">
      <c r="C337" s="9">
        <v>51622</v>
      </c>
      <c r="D337">
        <v>5.1499999999999997E-2</v>
      </c>
      <c r="E337" s="6">
        <f t="shared" si="25"/>
        <v>4.3774999999999994E-2</v>
      </c>
      <c r="F337" s="6">
        <f t="shared" si="28"/>
        <v>3.6479166666666661E-3</v>
      </c>
      <c r="G337" s="5">
        <v>25</v>
      </c>
      <c r="H337" s="15">
        <v>-3955.43</v>
      </c>
      <c r="I337" s="7">
        <f t="shared" si="29"/>
        <v>4332.3984245710981</v>
      </c>
      <c r="J337" s="7">
        <f t="shared" si="26"/>
        <v>-3955.43</v>
      </c>
      <c r="K337" s="7">
        <f t="shared" si="27"/>
        <v>376.96842457109824</v>
      </c>
    </row>
    <row r="338" spans="3:11">
      <c r="C338" s="9">
        <v>51653</v>
      </c>
      <c r="D338">
        <v>5.1499999999999997E-2</v>
      </c>
      <c r="E338" s="6">
        <f t="shared" si="25"/>
        <v>4.3774999999999994E-2</v>
      </c>
      <c r="F338" s="6">
        <f t="shared" si="28"/>
        <v>3.6479166666666661E-3</v>
      </c>
      <c r="G338" s="5">
        <v>24</v>
      </c>
      <c r="H338" s="15">
        <v>-3955.43</v>
      </c>
      <c r="I338" s="7">
        <f t="shared" si="29"/>
        <v>4316.6516391125851</v>
      </c>
      <c r="J338" s="7">
        <f t="shared" si="26"/>
        <v>-3955.43</v>
      </c>
      <c r="K338" s="7">
        <f t="shared" si="27"/>
        <v>361.22163911258531</v>
      </c>
    </row>
    <row r="339" spans="3:11">
      <c r="C339" s="9">
        <v>51683</v>
      </c>
      <c r="D339">
        <v>5.1499999999999997E-2</v>
      </c>
      <c r="E339" s="6">
        <f t="shared" si="25"/>
        <v>4.3774999999999994E-2</v>
      </c>
      <c r="F339" s="6">
        <f t="shared" si="28"/>
        <v>3.6479166666666661E-3</v>
      </c>
      <c r="G339" s="5">
        <v>23</v>
      </c>
      <c r="H339" s="15">
        <v>-3955.43</v>
      </c>
      <c r="I339" s="7">
        <f t="shared" si="29"/>
        <v>4300.9620878296892</v>
      </c>
      <c r="J339" s="7">
        <f t="shared" si="26"/>
        <v>-3955.43</v>
      </c>
      <c r="K339" s="7">
        <f t="shared" si="27"/>
        <v>345.53208782968932</v>
      </c>
    </row>
    <row r="340" spans="3:11">
      <c r="C340" s="9">
        <v>51714</v>
      </c>
      <c r="D340">
        <v>5.1499999999999997E-2</v>
      </c>
      <c r="E340" s="6">
        <f t="shared" si="25"/>
        <v>4.3774999999999994E-2</v>
      </c>
      <c r="F340" s="6">
        <f t="shared" si="28"/>
        <v>3.6479166666666661E-3</v>
      </c>
      <c r="G340" s="5">
        <v>22</v>
      </c>
      <c r="H340" s="15">
        <v>-3955.43</v>
      </c>
      <c r="I340" s="7">
        <f t="shared" si="29"/>
        <v>4285.3295626957724</v>
      </c>
      <c r="J340" s="7">
        <f t="shared" si="26"/>
        <v>-3955.43</v>
      </c>
      <c r="K340" s="7">
        <f t="shared" si="27"/>
        <v>329.8995626957726</v>
      </c>
    </row>
    <row r="341" spans="3:11">
      <c r="C341" s="9">
        <v>51745</v>
      </c>
      <c r="D341">
        <v>5.1499999999999997E-2</v>
      </c>
      <c r="E341" s="6">
        <f t="shared" si="25"/>
        <v>4.3774999999999994E-2</v>
      </c>
      <c r="F341" s="6">
        <f t="shared" si="28"/>
        <v>3.6479166666666661E-3</v>
      </c>
      <c r="G341" s="5">
        <v>21</v>
      </c>
      <c r="H341" s="15">
        <v>-3955.43</v>
      </c>
      <c r="I341" s="7">
        <f t="shared" si="29"/>
        <v>4269.7538564402994</v>
      </c>
      <c r="J341" s="7">
        <f t="shared" si="26"/>
        <v>-3955.43</v>
      </c>
      <c r="K341" s="7">
        <f t="shared" si="27"/>
        <v>314.32385644029955</v>
      </c>
    </row>
    <row r="342" spans="3:11">
      <c r="C342" s="9">
        <v>51775</v>
      </c>
      <c r="D342">
        <v>5.1499999999999997E-2</v>
      </c>
      <c r="E342" s="6">
        <f t="shared" si="25"/>
        <v>4.3774999999999994E-2</v>
      </c>
      <c r="F342" s="6">
        <f t="shared" si="28"/>
        <v>3.6479166666666661E-3</v>
      </c>
      <c r="G342" s="5">
        <v>20</v>
      </c>
      <c r="H342" s="15">
        <v>-3955.43</v>
      </c>
      <c r="I342" s="7">
        <f t="shared" si="29"/>
        <v>4254.2347625460943</v>
      </c>
      <c r="J342" s="7">
        <f t="shared" si="26"/>
        <v>-3955.43</v>
      </c>
      <c r="K342" s="7">
        <f t="shared" si="27"/>
        <v>298.80476254609448</v>
      </c>
    </row>
    <row r="343" spans="3:11">
      <c r="C343" s="9">
        <v>51806</v>
      </c>
      <c r="D343">
        <v>5.1499999999999997E-2</v>
      </c>
      <c r="E343" s="6">
        <f t="shared" si="25"/>
        <v>4.3774999999999994E-2</v>
      </c>
      <c r="F343" s="6">
        <f t="shared" si="28"/>
        <v>3.6479166666666661E-3</v>
      </c>
      <c r="G343" s="5">
        <v>19</v>
      </c>
      <c r="H343" s="15">
        <v>-3955.43</v>
      </c>
      <c r="I343" s="7">
        <f t="shared" si="29"/>
        <v>4238.7720752466003</v>
      </c>
      <c r="J343" s="7">
        <f t="shared" si="26"/>
        <v>-3955.43</v>
      </c>
      <c r="K343" s="7">
        <f t="shared" si="27"/>
        <v>283.34207524660042</v>
      </c>
    </row>
    <row r="344" spans="3:11">
      <c r="C344" s="9">
        <v>51836</v>
      </c>
      <c r="D344">
        <v>5.1499999999999997E-2</v>
      </c>
      <c r="E344" s="6">
        <f t="shared" si="25"/>
        <v>4.3774999999999994E-2</v>
      </c>
      <c r="F344" s="6">
        <f t="shared" si="28"/>
        <v>3.6479166666666661E-3</v>
      </c>
      <c r="G344" s="5">
        <v>18</v>
      </c>
      <c r="H344" s="15">
        <v>-3955.43</v>
      </c>
      <c r="I344" s="7">
        <f t="shared" si="29"/>
        <v>4223.3655895231523</v>
      </c>
      <c r="J344" s="7">
        <f t="shared" si="26"/>
        <v>-3955.43</v>
      </c>
      <c r="K344" s="7">
        <f t="shared" si="27"/>
        <v>267.93558952315243</v>
      </c>
    </row>
    <row r="345" spans="3:11">
      <c r="C345" s="9">
        <v>51867</v>
      </c>
      <c r="D345">
        <v>5.1499999999999997E-2</v>
      </c>
      <c r="E345" s="6">
        <f t="shared" si="25"/>
        <v>4.3774999999999994E-2</v>
      </c>
      <c r="F345" s="6">
        <f t="shared" si="28"/>
        <v>3.6479166666666661E-3</v>
      </c>
      <c r="G345" s="5">
        <v>17</v>
      </c>
      <c r="H345" s="15">
        <v>-3955.43</v>
      </c>
      <c r="I345" s="7">
        <f t="shared" si="29"/>
        <v>4208.0151011022563</v>
      </c>
      <c r="J345" s="7">
        <f t="shared" si="26"/>
        <v>-3955.43</v>
      </c>
      <c r="K345" s="7">
        <f t="shared" si="27"/>
        <v>252.58510110225643</v>
      </c>
    </row>
    <row r="346" spans="3:11">
      <c r="C346" s="9">
        <v>51898</v>
      </c>
      <c r="D346">
        <v>5.1499999999999997E-2</v>
      </c>
      <c r="E346" s="6">
        <f t="shared" si="25"/>
        <v>4.3774999999999994E-2</v>
      </c>
      <c r="F346" s="6">
        <f t="shared" si="28"/>
        <v>3.6479166666666661E-3</v>
      </c>
      <c r="G346" s="5">
        <v>16</v>
      </c>
      <c r="H346" s="15">
        <v>-3955.43</v>
      </c>
      <c r="I346" s="7">
        <f t="shared" si="29"/>
        <v>4192.7204064528823</v>
      </c>
      <c r="J346" s="7">
        <f t="shared" si="26"/>
        <v>-3955.43</v>
      </c>
      <c r="K346" s="7">
        <f t="shared" si="27"/>
        <v>237.29040645288251</v>
      </c>
    </row>
    <row r="347" spans="3:11">
      <c r="C347" s="9">
        <v>51926</v>
      </c>
      <c r="D347">
        <v>5.1499999999999997E-2</v>
      </c>
      <c r="E347" s="6">
        <f t="shared" si="25"/>
        <v>4.3774999999999994E-2</v>
      </c>
      <c r="F347" s="6">
        <f t="shared" si="28"/>
        <v>3.6479166666666661E-3</v>
      </c>
      <c r="G347" s="5">
        <v>15</v>
      </c>
      <c r="H347" s="15">
        <v>-3955.43</v>
      </c>
      <c r="I347" s="7">
        <f t="shared" si="29"/>
        <v>4177.4813027837681</v>
      </c>
      <c r="J347" s="7">
        <f t="shared" si="26"/>
        <v>-3955.43</v>
      </c>
      <c r="K347" s="7">
        <f t="shared" si="27"/>
        <v>222.05130278376828</v>
      </c>
    </row>
    <row r="348" spans="3:11">
      <c r="C348" s="9">
        <v>51957</v>
      </c>
      <c r="D348">
        <v>5.1499999999999997E-2</v>
      </c>
      <c r="E348" s="6">
        <f t="shared" si="25"/>
        <v>4.3774999999999994E-2</v>
      </c>
      <c r="F348" s="6">
        <f t="shared" si="28"/>
        <v>3.6479166666666661E-3</v>
      </c>
      <c r="G348" s="5">
        <v>14</v>
      </c>
      <c r="H348" s="15">
        <v>-3955.43</v>
      </c>
      <c r="I348" s="7">
        <f t="shared" si="29"/>
        <v>4162.2975880407284</v>
      </c>
      <c r="J348" s="7">
        <f t="shared" si="26"/>
        <v>-3955.43</v>
      </c>
      <c r="K348" s="7">
        <f t="shared" si="27"/>
        <v>206.86758804072861</v>
      </c>
    </row>
    <row r="349" spans="3:11">
      <c r="C349" s="9">
        <v>51987</v>
      </c>
      <c r="D349">
        <v>5.1499999999999997E-2</v>
      </c>
      <c r="E349" s="6">
        <f t="shared" si="25"/>
        <v>4.3774999999999994E-2</v>
      </c>
      <c r="F349" s="6">
        <f t="shared" si="28"/>
        <v>3.6479166666666661E-3</v>
      </c>
      <c r="G349" s="5">
        <v>13</v>
      </c>
      <c r="H349" s="15">
        <v>-3955.43</v>
      </c>
      <c r="I349" s="7">
        <f t="shared" si="29"/>
        <v>4147.1690609039724</v>
      </c>
      <c r="J349" s="7">
        <f t="shared" si="26"/>
        <v>-3955.43</v>
      </c>
      <c r="K349" s="7">
        <f t="shared" si="27"/>
        <v>191.73906090397259</v>
      </c>
    </row>
    <row r="350" spans="3:11">
      <c r="C350" s="9">
        <v>52018</v>
      </c>
      <c r="D350">
        <v>5.1499999999999997E-2</v>
      </c>
      <c r="E350" s="6">
        <f t="shared" si="25"/>
        <v>4.3774999999999994E-2</v>
      </c>
      <c r="F350" s="6">
        <f t="shared" si="28"/>
        <v>3.6479166666666661E-3</v>
      </c>
      <c r="G350" s="5">
        <v>12</v>
      </c>
      <c r="H350" s="15">
        <v>-3955.43</v>
      </c>
      <c r="I350" s="7">
        <f t="shared" si="29"/>
        <v>4132.0955207854404</v>
      </c>
      <c r="J350" s="7">
        <f t="shared" si="26"/>
        <v>-3955.43</v>
      </c>
      <c r="K350" s="7">
        <f t="shared" si="27"/>
        <v>176.66552078544055</v>
      </c>
    </row>
    <row r="351" spans="3:11">
      <c r="C351" s="9">
        <v>52048</v>
      </c>
      <c r="D351">
        <v>5.1499999999999997E-2</v>
      </c>
      <c r="E351" s="6">
        <f t="shared" si="25"/>
        <v>4.3774999999999994E-2</v>
      </c>
      <c r="F351" s="6">
        <f t="shared" si="28"/>
        <v>3.6479166666666661E-3</v>
      </c>
      <c r="G351" s="5">
        <v>11</v>
      </c>
      <c r="H351" s="15">
        <v>-3955.43</v>
      </c>
      <c r="I351" s="7">
        <f t="shared" si="29"/>
        <v>4117.0767678261391</v>
      </c>
      <c r="J351" s="7">
        <f t="shared" si="26"/>
        <v>-3955.43</v>
      </c>
      <c r="K351" s="7">
        <f t="shared" si="27"/>
        <v>161.64676782613924</v>
      </c>
    </row>
    <row r="352" spans="3:11">
      <c r="C352" s="9">
        <v>52079</v>
      </c>
      <c r="D352">
        <v>5.1499999999999997E-2</v>
      </c>
      <c r="E352" s="6">
        <f t="shared" si="25"/>
        <v>4.3774999999999994E-2</v>
      </c>
      <c r="F352" s="6">
        <f t="shared" si="28"/>
        <v>3.6479166666666661E-3</v>
      </c>
      <c r="G352" s="5">
        <v>10</v>
      </c>
      <c r="H352" s="15">
        <v>-3955.43</v>
      </c>
      <c r="I352" s="7">
        <f t="shared" si="29"/>
        <v>4102.1126028935014</v>
      </c>
      <c r="J352" s="7">
        <f t="shared" si="26"/>
        <v>-3955.43</v>
      </c>
      <c r="K352" s="7">
        <f t="shared" si="27"/>
        <v>146.68260289350155</v>
      </c>
    </row>
    <row r="353" spans="3:12">
      <c r="C353" s="9">
        <v>52110</v>
      </c>
      <c r="D353">
        <v>5.1499999999999997E-2</v>
      </c>
      <c r="E353" s="6">
        <f t="shared" si="25"/>
        <v>4.3774999999999994E-2</v>
      </c>
      <c r="F353" s="6">
        <f t="shared" si="28"/>
        <v>3.6479166666666661E-3</v>
      </c>
      <c r="G353" s="5">
        <v>9</v>
      </c>
      <c r="H353" s="15">
        <v>-3955.43</v>
      </c>
      <c r="I353" s="7">
        <f t="shared" si="29"/>
        <v>4087.2028275787293</v>
      </c>
      <c r="J353" s="7">
        <f t="shared" si="26"/>
        <v>-3955.43</v>
      </c>
      <c r="K353" s="7">
        <f t="shared" si="27"/>
        <v>131.77282757872945</v>
      </c>
    </row>
    <row r="354" spans="3:12">
      <c r="C354" s="9">
        <v>52140</v>
      </c>
      <c r="D354">
        <v>5.1499999999999997E-2</v>
      </c>
      <c r="E354" s="6">
        <f t="shared" si="25"/>
        <v>4.3774999999999994E-2</v>
      </c>
      <c r="F354" s="6">
        <f t="shared" si="28"/>
        <v>3.6479166666666661E-3</v>
      </c>
      <c r="G354" s="5">
        <v>8</v>
      </c>
      <c r="H354" s="15">
        <v>-3955.43</v>
      </c>
      <c r="I354" s="7">
        <f t="shared" si="29"/>
        <v>4072.347244194179</v>
      </c>
      <c r="J354" s="7">
        <f t="shared" si="26"/>
        <v>-3955.43</v>
      </c>
      <c r="K354" s="7">
        <f t="shared" si="27"/>
        <v>116.91724419417915</v>
      </c>
    </row>
    <row r="355" spans="3:12">
      <c r="C355" s="9">
        <v>52171</v>
      </c>
      <c r="D355">
        <v>5.1499999999999997E-2</v>
      </c>
      <c r="E355" s="6">
        <f t="shared" si="25"/>
        <v>4.3774999999999994E-2</v>
      </c>
      <c r="F355" s="6">
        <f t="shared" si="28"/>
        <v>3.6479166666666661E-3</v>
      </c>
      <c r="G355" s="5">
        <v>7</v>
      </c>
      <c r="H355" s="15">
        <v>-3955.43</v>
      </c>
      <c r="I355" s="7">
        <f t="shared" si="29"/>
        <v>4057.5456557707307</v>
      </c>
      <c r="J355" s="7">
        <f t="shared" si="26"/>
        <v>-3955.43</v>
      </c>
      <c r="K355" s="7">
        <f t="shared" si="27"/>
        <v>102.11565577073088</v>
      </c>
    </row>
    <row r="356" spans="3:12">
      <c r="C356" s="9">
        <v>52201</v>
      </c>
      <c r="D356">
        <v>5.1499999999999997E-2</v>
      </c>
      <c r="E356" s="6">
        <f t="shared" si="25"/>
        <v>4.3774999999999994E-2</v>
      </c>
      <c r="F356" s="6">
        <f t="shared" si="28"/>
        <v>3.6479166666666661E-3</v>
      </c>
      <c r="G356" s="5">
        <v>6</v>
      </c>
      <c r="H356" s="15">
        <v>-3955.43</v>
      </c>
      <c r="I356" s="7">
        <f t="shared" si="29"/>
        <v>4042.7978660551844</v>
      </c>
      <c r="J356" s="7">
        <f t="shared" si="26"/>
        <v>-3955.43</v>
      </c>
      <c r="K356" s="7">
        <f t="shared" si="27"/>
        <v>87.36786605518455</v>
      </c>
    </row>
    <row r="357" spans="3:12">
      <c r="C357" s="9">
        <v>52232</v>
      </c>
      <c r="D357">
        <v>5.1499999999999997E-2</v>
      </c>
      <c r="E357" s="6">
        <f t="shared" si="25"/>
        <v>4.3774999999999994E-2</v>
      </c>
      <c r="F357" s="6">
        <f t="shared" si="28"/>
        <v>3.6479166666666661E-3</v>
      </c>
      <c r="G357" s="5">
        <v>5</v>
      </c>
      <c r="H357" s="15">
        <v>-3955.43</v>
      </c>
      <c r="I357" s="7">
        <f t="shared" si="29"/>
        <v>4028.1036795076466</v>
      </c>
      <c r="J357" s="7">
        <f t="shared" si="26"/>
        <v>-3955.43</v>
      </c>
      <c r="K357" s="7">
        <f t="shared" si="27"/>
        <v>72.673679507646739</v>
      </c>
    </row>
    <row r="358" spans="3:12">
      <c r="C358" s="9">
        <v>52263</v>
      </c>
      <c r="D358">
        <v>5.1499999999999997E-2</v>
      </c>
      <c r="E358" s="6">
        <f t="shared" si="25"/>
        <v>4.3774999999999994E-2</v>
      </c>
      <c r="F358" s="6">
        <f t="shared" si="28"/>
        <v>3.6479166666666661E-3</v>
      </c>
      <c r="G358" s="5">
        <v>4</v>
      </c>
      <c r="H358" s="15">
        <v>-3955.43</v>
      </c>
      <c r="I358" s="7">
        <f t="shared" si="29"/>
        <v>4013.4629012989494</v>
      </c>
      <c r="J358" s="7">
        <f t="shared" si="26"/>
        <v>-3955.43</v>
      </c>
      <c r="K358" s="7">
        <f t="shared" si="27"/>
        <v>58.032901298949582</v>
      </c>
    </row>
    <row r="359" spans="3:12">
      <c r="C359" s="9">
        <v>52291</v>
      </c>
      <c r="D359">
        <v>5.1499999999999997E-2</v>
      </c>
      <c r="E359" s="6">
        <f t="shared" si="25"/>
        <v>4.3774999999999994E-2</v>
      </c>
      <c r="F359" s="6">
        <f t="shared" si="28"/>
        <v>3.6479166666666661E-3</v>
      </c>
      <c r="G359" s="5">
        <v>3</v>
      </c>
      <c r="H359" s="15">
        <v>-3955.43</v>
      </c>
      <c r="I359" s="7">
        <f t="shared" si="29"/>
        <v>3998.8753373080604</v>
      </c>
      <c r="J359" s="7">
        <f t="shared" si="26"/>
        <v>-3955.43</v>
      </c>
      <c r="K359" s="7">
        <f t="shared" si="27"/>
        <v>43.445337308060516</v>
      </c>
    </row>
    <row r="360" spans="3:12">
      <c r="C360" s="9">
        <v>52322</v>
      </c>
      <c r="D360">
        <v>5.1499999999999997E-2</v>
      </c>
      <c r="E360" s="6">
        <f t="shared" si="25"/>
        <v>4.3774999999999994E-2</v>
      </c>
      <c r="F360" s="6">
        <f t="shared" si="28"/>
        <v>3.6479166666666661E-3</v>
      </c>
      <c r="G360" s="5">
        <v>2</v>
      </c>
      <c r="H360" s="15">
        <v>-3955.43</v>
      </c>
      <c r="I360" s="7">
        <f t="shared" si="29"/>
        <v>3984.3407941195119</v>
      </c>
      <c r="J360" s="7">
        <f t="shared" si="26"/>
        <v>-3955.43</v>
      </c>
      <c r="K360" s="7">
        <f t="shared" si="27"/>
        <v>28.910794119512047</v>
      </c>
    </row>
    <row r="361" spans="3:12">
      <c r="C361" s="9">
        <v>52352</v>
      </c>
      <c r="D361">
        <v>5.1499999999999997E-2</v>
      </c>
      <c r="E361" s="6">
        <f t="shared" si="25"/>
        <v>4.3774999999999994E-2</v>
      </c>
      <c r="F361" s="6">
        <f t="shared" si="28"/>
        <v>3.6479166666666661E-3</v>
      </c>
      <c r="G361" s="5">
        <v>1</v>
      </c>
      <c r="H361" s="15">
        <v>-3955.43</v>
      </c>
      <c r="I361" s="7">
        <f t="shared" si="29"/>
        <v>3969.8590790208336</v>
      </c>
      <c r="J361" s="7">
        <f t="shared" si="26"/>
        <v>-3955.43</v>
      </c>
      <c r="K361" s="7">
        <f t="shared" si="27"/>
        <v>14.429079020833797</v>
      </c>
    </row>
    <row r="362" spans="3:12">
      <c r="C362" s="9">
        <v>52383</v>
      </c>
      <c r="D362">
        <v>5.1499999999999997E-2</v>
      </c>
      <c r="E362" s="6">
        <f t="shared" si="25"/>
        <v>4.3774999999999994E-2</v>
      </c>
      <c r="F362" s="6">
        <f t="shared" si="28"/>
        <v>3.6479166666666661E-3</v>
      </c>
      <c r="G362" s="5">
        <v>0</v>
      </c>
      <c r="H362" s="15">
        <v>-3955.43</v>
      </c>
      <c r="I362" s="7">
        <f t="shared" si="29"/>
        <v>3955.43</v>
      </c>
      <c r="J362" s="7">
        <f t="shared" si="26"/>
        <v>-3955.43</v>
      </c>
      <c r="K362" s="7">
        <f t="shared" si="27"/>
        <v>0</v>
      </c>
    </row>
    <row r="363" spans="3:12">
      <c r="C363" s="9"/>
      <c r="E363" s="6"/>
      <c r="F363" s="6"/>
      <c r="G363" s="5"/>
      <c r="H363" s="15"/>
      <c r="I363" s="7"/>
      <c r="J363" s="7"/>
      <c r="K363" s="7"/>
    </row>
    <row r="364" spans="3:12">
      <c r="C364" s="9"/>
      <c r="E364" s="6"/>
      <c r="F364" s="6"/>
      <c r="G364" s="5"/>
      <c r="H364" s="15" t="s">
        <v>27</v>
      </c>
      <c r="I364" s="7" t="s">
        <v>28</v>
      </c>
      <c r="J364" s="7"/>
      <c r="K364" s="7" t="s">
        <v>35</v>
      </c>
      <c r="L364" s="7" t="s">
        <v>33</v>
      </c>
    </row>
    <row r="365" spans="3:12">
      <c r="C365" s="9"/>
      <c r="E365" s="6"/>
      <c r="F365" s="6"/>
      <c r="G365" s="5"/>
      <c r="H365" s="15"/>
      <c r="I365" s="7"/>
      <c r="J365" s="7"/>
      <c r="K365" s="7"/>
    </row>
    <row r="367" spans="3:12">
      <c r="G367" t="s">
        <v>31</v>
      </c>
      <c r="H367" s="2">
        <f>SUM(H2:H362)</f>
        <v>-1438247.8799999997</v>
      </c>
      <c r="I367" s="2">
        <f>SUM(I2:I362)</f>
        <v>3155274.1042990894</v>
      </c>
      <c r="J367" s="2"/>
      <c r="K367" s="2">
        <f>SUM(K2:K362)</f>
        <v>1717026.2242990856</v>
      </c>
      <c r="L367" s="2">
        <v>786000</v>
      </c>
    </row>
    <row r="368" spans="3:12">
      <c r="H368" s="2"/>
      <c r="I368" s="2"/>
      <c r="J368" s="2"/>
      <c r="K368" s="2">
        <f>SUM(K3:K242)</f>
        <v>1597499.5807955579</v>
      </c>
      <c r="L368" s="2"/>
    </row>
    <row r="370" spans="4:11">
      <c r="E370" t="s">
        <v>8</v>
      </c>
      <c r="F370" t="s">
        <v>15</v>
      </c>
      <c r="G370" t="s">
        <v>16</v>
      </c>
      <c r="H370" t="s">
        <v>17</v>
      </c>
      <c r="I370" t="s">
        <v>18</v>
      </c>
      <c r="J370" t="s">
        <v>37</v>
      </c>
      <c r="K370" t="s">
        <v>19</v>
      </c>
    </row>
    <row r="371" spans="4:11">
      <c r="D371" t="s">
        <v>14</v>
      </c>
      <c r="E371">
        <v>786000</v>
      </c>
      <c r="F371" s="2">
        <f>H367</f>
        <v>-1438247.8799999997</v>
      </c>
      <c r="G371" s="16">
        <f>(F371+E371)</f>
        <v>-652247.87999999966</v>
      </c>
      <c r="H371" s="2">
        <f>K367</f>
        <v>1717026.2242990856</v>
      </c>
      <c r="I371" s="2">
        <f>-G371+H371</f>
        <v>2369274.1042990852</v>
      </c>
      <c r="J371" s="17">
        <f>I371/E371</f>
        <v>3.0143436441464186</v>
      </c>
      <c r="K371" s="17">
        <f>J371/30</f>
        <v>0.10047812147154729</v>
      </c>
    </row>
    <row r="372" spans="4:11">
      <c r="J372" t="s">
        <v>20</v>
      </c>
    </row>
    <row r="373" spans="4:11">
      <c r="J373" s="17">
        <f>-G371/E371</f>
        <v>0.82983190839694609</v>
      </c>
      <c r="K373" s="17">
        <f t="shared" ref="K373" si="30">J373/30</f>
        <v>2.7661063613231538E-2</v>
      </c>
    </row>
    <row r="375" spans="4:11">
      <c r="F375" t="s">
        <v>21</v>
      </c>
      <c r="G375" s="18" t="s">
        <v>22</v>
      </c>
      <c r="H375" t="s">
        <v>23</v>
      </c>
    </row>
    <row r="376" spans="4:11">
      <c r="H376" t="s">
        <v>24</v>
      </c>
    </row>
    <row r="377" spans="4:11">
      <c r="F377" t="s">
        <v>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57"/>
  <sheetViews>
    <sheetView workbookViewId="0">
      <selection activeCell="I17" sqref="I17"/>
    </sheetView>
  </sheetViews>
  <sheetFormatPr defaultRowHeight="13.5"/>
  <cols>
    <col min="2" max="2" width="15.25" customWidth="1"/>
    <col min="3" max="3" width="11.375" bestFit="1" customWidth="1"/>
    <col min="6" max="6" width="19.875" customWidth="1"/>
    <col min="7" max="7" width="18.875" customWidth="1"/>
    <col min="8" max="8" width="18.375" customWidth="1"/>
    <col min="9" max="9" width="18.375" bestFit="1" customWidth="1"/>
    <col min="10" max="10" width="14.125" bestFit="1" customWidth="1"/>
    <col min="11" max="11" width="11.625" bestFit="1" customWidth="1"/>
  </cols>
  <sheetData>
    <row r="1" spans="1:11">
      <c r="A1" s="1" t="s">
        <v>9</v>
      </c>
      <c r="B1" t="s">
        <v>8</v>
      </c>
      <c r="C1" t="s">
        <v>5</v>
      </c>
      <c r="D1" t="s">
        <v>7</v>
      </c>
      <c r="E1" t="s">
        <v>6</v>
      </c>
      <c r="F1" t="s">
        <v>0</v>
      </c>
      <c r="G1" t="s">
        <v>1</v>
      </c>
      <c r="H1" t="s">
        <v>2</v>
      </c>
      <c r="I1" t="s">
        <v>12</v>
      </c>
      <c r="J1" t="s">
        <v>13</v>
      </c>
      <c r="K1" t="s">
        <v>29</v>
      </c>
    </row>
    <row r="2" spans="1:11">
      <c r="A2" s="1"/>
      <c r="C2" s="9">
        <v>41426</v>
      </c>
      <c r="D2" s="5">
        <v>6.5500000000000003E-2</v>
      </c>
      <c r="E2" s="6">
        <f>D2*0.85</f>
        <v>5.5675000000000002E-2</v>
      </c>
      <c r="F2" s="6">
        <f>E2/12</f>
        <v>4.6395833333333332E-3</v>
      </c>
      <c r="G2" s="5">
        <v>240</v>
      </c>
      <c r="H2" s="8">
        <v>0</v>
      </c>
      <c r="I2" s="7">
        <f>FV(F2,G2,0,H2)</f>
        <v>0</v>
      </c>
      <c r="J2" s="7">
        <f>H2</f>
        <v>0</v>
      </c>
      <c r="K2" s="7">
        <f>I2+J2</f>
        <v>0</v>
      </c>
    </row>
    <row r="3" spans="1:11">
      <c r="A3" s="3">
        <v>360</v>
      </c>
      <c r="B3" s="4">
        <v>786000</v>
      </c>
      <c r="C3" s="9">
        <v>41456</v>
      </c>
      <c r="D3" s="5">
        <v>6.5500000000000003E-2</v>
      </c>
      <c r="E3" s="6">
        <f t="shared" ref="E3:E66" si="0">D3*0.85</f>
        <v>5.5675000000000002E-2</v>
      </c>
      <c r="F3" s="6">
        <f>E3/12</f>
        <v>4.6395833333333332E-3</v>
      </c>
      <c r="G3" s="5">
        <v>239</v>
      </c>
      <c r="H3" s="8">
        <v>-4496.17</v>
      </c>
      <c r="I3" s="7">
        <f>FV(F3,G3,0,H3)</f>
        <v>13592.551291401873</v>
      </c>
      <c r="J3" s="7">
        <f t="shared" ref="J3:J66" si="1">H3</f>
        <v>-4496.17</v>
      </c>
      <c r="K3" s="7">
        <f t="shared" ref="K3:K66" si="2">I3+J3</f>
        <v>9096.3812914018727</v>
      </c>
    </row>
    <row r="4" spans="1:11">
      <c r="A4" s="3"/>
      <c r="B4" s="3"/>
      <c r="C4" s="9">
        <v>41487</v>
      </c>
      <c r="D4" s="5">
        <v>6.5500000000000003E-2</v>
      </c>
      <c r="E4" s="6">
        <f t="shared" si="0"/>
        <v>5.5675000000000002E-2</v>
      </c>
      <c r="F4" s="6">
        <f t="shared" ref="F4:F67" si="3">E4/12</f>
        <v>4.6395833333333332E-3</v>
      </c>
      <c r="G4" s="5">
        <v>238</v>
      </c>
      <c r="H4" s="8">
        <v>-4496.17</v>
      </c>
      <c r="I4" s="7">
        <f t="shared" ref="I4:I67" si="4">FV(F4,G4,0,H4)</f>
        <v>13529.778755384703</v>
      </c>
      <c r="J4" s="7">
        <f t="shared" si="1"/>
        <v>-4496.17</v>
      </c>
      <c r="K4" s="7">
        <f t="shared" si="2"/>
        <v>9033.6087553847028</v>
      </c>
    </row>
    <row r="5" spans="1:11">
      <c r="A5" s="3"/>
      <c r="B5" s="3"/>
      <c r="C5" s="9">
        <v>41518</v>
      </c>
      <c r="D5" s="5">
        <v>6.5500000000000003E-2</v>
      </c>
      <c r="E5" s="6">
        <f t="shared" si="0"/>
        <v>5.5675000000000002E-2</v>
      </c>
      <c r="F5" s="6">
        <f t="shared" si="3"/>
        <v>4.6395833333333332E-3</v>
      </c>
      <c r="G5" s="5">
        <v>237</v>
      </c>
      <c r="H5" s="8">
        <v>-4496.17</v>
      </c>
      <c r="I5" s="7">
        <f t="shared" si="4"/>
        <v>13467.296112794715</v>
      </c>
      <c r="J5" s="7">
        <f t="shared" si="1"/>
        <v>-4496.17</v>
      </c>
      <c r="K5" s="7">
        <f t="shared" si="2"/>
        <v>8971.1261127947146</v>
      </c>
    </row>
    <row r="6" spans="1:11">
      <c r="A6" s="3"/>
      <c r="B6" s="3"/>
      <c r="C6" s="9">
        <v>41548</v>
      </c>
      <c r="D6" s="5">
        <v>6.5500000000000003E-2</v>
      </c>
      <c r="E6" s="6">
        <f t="shared" si="0"/>
        <v>5.5675000000000002E-2</v>
      </c>
      <c r="F6" s="6">
        <f t="shared" si="3"/>
        <v>4.6395833333333332E-3</v>
      </c>
      <c r="G6" s="5">
        <v>236</v>
      </c>
      <c r="H6" s="8">
        <v>-4496.17</v>
      </c>
      <c r="I6" s="7">
        <f t="shared" si="4"/>
        <v>13405.102024858548</v>
      </c>
      <c r="J6" s="7">
        <f t="shared" si="1"/>
        <v>-4496.17</v>
      </c>
      <c r="K6" s="7">
        <f t="shared" si="2"/>
        <v>8908.9320248585482</v>
      </c>
    </row>
    <row r="7" spans="1:11">
      <c r="C7" s="9">
        <v>41579</v>
      </c>
      <c r="D7" s="5">
        <v>6.5500000000000003E-2</v>
      </c>
      <c r="E7" s="6">
        <f t="shared" si="0"/>
        <v>5.5675000000000002E-2</v>
      </c>
      <c r="F7" s="6">
        <f t="shared" si="3"/>
        <v>4.6395833333333332E-3</v>
      </c>
      <c r="G7" s="5">
        <v>235</v>
      </c>
      <c r="H7" s="8">
        <v>-4496.17</v>
      </c>
      <c r="I7" s="7">
        <f t="shared" si="4"/>
        <v>13343.195158985507</v>
      </c>
      <c r="J7" s="7">
        <f t="shared" si="1"/>
        <v>-4496.17</v>
      </c>
      <c r="K7" s="7">
        <f t="shared" si="2"/>
        <v>8847.025158985507</v>
      </c>
    </row>
    <row r="8" spans="1:11">
      <c r="C8" s="9">
        <v>41609</v>
      </c>
      <c r="D8" s="5">
        <v>6.5500000000000003E-2</v>
      </c>
      <c r="E8" s="6">
        <f t="shared" si="0"/>
        <v>5.5675000000000002E-2</v>
      </c>
      <c r="F8" s="6">
        <f t="shared" si="3"/>
        <v>4.6395833333333332E-3</v>
      </c>
      <c r="G8" s="5">
        <v>234</v>
      </c>
      <c r="H8" s="8">
        <v>-4496.17</v>
      </c>
      <c r="I8" s="7">
        <f t="shared" si="4"/>
        <v>13281.574188739003</v>
      </c>
      <c r="J8" s="7">
        <f t="shared" si="1"/>
        <v>-4496.17</v>
      </c>
      <c r="K8" s="7">
        <f t="shared" si="2"/>
        <v>8785.4041887390031</v>
      </c>
    </row>
    <row r="9" spans="1:11">
      <c r="C9" s="9">
        <v>41640</v>
      </c>
      <c r="D9" s="5">
        <v>6.5500000000000003E-2</v>
      </c>
      <c r="E9" s="6">
        <f t="shared" si="0"/>
        <v>5.5675000000000002E-2</v>
      </c>
      <c r="F9" s="6">
        <f t="shared" si="3"/>
        <v>4.6395833333333332E-3</v>
      </c>
      <c r="G9" s="5">
        <v>233</v>
      </c>
      <c r="H9" s="8">
        <v>-4496.17</v>
      </c>
      <c r="I9" s="7">
        <f t="shared" si="4"/>
        <v>13220.23779380815</v>
      </c>
      <c r="J9" s="7">
        <f t="shared" si="1"/>
        <v>-4496.17</v>
      </c>
      <c r="K9" s="7">
        <f t="shared" si="2"/>
        <v>8724.0677938081499</v>
      </c>
    </row>
    <row r="10" spans="1:11">
      <c r="C10" s="9">
        <v>41671</v>
      </c>
      <c r="D10" s="5">
        <v>6.5500000000000003E-2</v>
      </c>
      <c r="E10" s="6">
        <f t="shared" si="0"/>
        <v>5.5675000000000002E-2</v>
      </c>
      <c r="F10" s="6">
        <f t="shared" si="3"/>
        <v>4.6395833333333332E-3</v>
      </c>
      <c r="G10" s="5">
        <v>232</v>
      </c>
      <c r="H10" s="8">
        <v>-4496.17</v>
      </c>
      <c r="I10" s="7">
        <f t="shared" si="4"/>
        <v>13159.184659979455</v>
      </c>
      <c r="J10" s="7">
        <f t="shared" si="1"/>
        <v>-4496.17</v>
      </c>
      <c r="K10" s="7">
        <f t="shared" si="2"/>
        <v>8663.0146599794552</v>
      </c>
    </row>
    <row r="11" spans="1:11">
      <c r="C11" s="9">
        <v>41699</v>
      </c>
      <c r="D11" s="5">
        <v>6.5500000000000003E-2</v>
      </c>
      <c r="E11" s="6">
        <f t="shared" si="0"/>
        <v>5.5675000000000002E-2</v>
      </c>
      <c r="F11" s="6">
        <f t="shared" si="3"/>
        <v>4.6395833333333332E-3</v>
      </c>
      <c r="G11" s="5">
        <v>231</v>
      </c>
      <c r="H11" s="8">
        <v>-4496.17</v>
      </c>
      <c r="I11" s="7">
        <f t="shared" si="4"/>
        <v>13098.413479108676</v>
      </c>
      <c r="J11" s="7">
        <f t="shared" si="1"/>
        <v>-4496.17</v>
      </c>
      <c r="K11" s="7">
        <f t="shared" si="2"/>
        <v>8602.2434791086762</v>
      </c>
    </row>
    <row r="12" spans="1:11">
      <c r="C12" s="9">
        <v>41730</v>
      </c>
      <c r="D12" s="5">
        <v>6.5500000000000003E-2</v>
      </c>
      <c r="E12" s="6">
        <f t="shared" si="0"/>
        <v>5.5675000000000002E-2</v>
      </c>
      <c r="F12" s="6">
        <f t="shared" si="3"/>
        <v>4.6395833333333332E-3</v>
      </c>
      <c r="G12" s="5">
        <v>230</v>
      </c>
      <c r="H12" s="8">
        <v>-4496.17</v>
      </c>
      <c r="I12" s="7">
        <f t="shared" si="4"/>
        <v>13037.922949092781</v>
      </c>
      <c r="J12" s="7">
        <f t="shared" si="1"/>
        <v>-4496.17</v>
      </c>
      <c r="K12" s="7">
        <f t="shared" si="2"/>
        <v>8541.7529490927809</v>
      </c>
    </row>
    <row r="13" spans="1:11">
      <c r="C13" s="9">
        <v>41760</v>
      </c>
      <c r="D13" s="5">
        <v>6.5500000000000003E-2</v>
      </c>
      <c r="E13" s="6">
        <f t="shared" si="0"/>
        <v>5.5675000000000002E-2</v>
      </c>
      <c r="F13" s="6">
        <f t="shared" si="3"/>
        <v>4.6395833333333332E-3</v>
      </c>
      <c r="G13" s="5">
        <v>229</v>
      </c>
      <c r="H13" s="8">
        <v>-4496.17</v>
      </c>
      <c r="I13" s="7">
        <f t="shared" si="4"/>
        <v>12977.71177384206</v>
      </c>
      <c r="J13" s="7">
        <f t="shared" si="1"/>
        <v>-4496.17</v>
      </c>
      <c r="K13" s="7">
        <f t="shared" si="2"/>
        <v>8481.5417738420601</v>
      </c>
    </row>
    <row r="14" spans="1:11">
      <c r="C14" s="9">
        <v>41791</v>
      </c>
      <c r="D14" s="5">
        <v>6.5500000000000003E-2</v>
      </c>
      <c r="E14" s="6">
        <f t="shared" si="0"/>
        <v>5.5675000000000002E-2</v>
      </c>
      <c r="F14" s="6">
        <f t="shared" si="3"/>
        <v>4.6395833333333332E-3</v>
      </c>
      <c r="G14" s="5">
        <v>228</v>
      </c>
      <c r="H14" s="8">
        <v>-4496.17</v>
      </c>
      <c r="I14" s="7">
        <f t="shared" si="4"/>
        <v>12917.778663252346</v>
      </c>
      <c r="J14" s="7">
        <f t="shared" si="1"/>
        <v>-4496.17</v>
      </c>
      <c r="K14" s="7">
        <f t="shared" si="2"/>
        <v>8421.6086632523457</v>
      </c>
    </row>
    <row r="15" spans="1:11">
      <c r="C15" s="9">
        <v>41821</v>
      </c>
      <c r="D15" s="5">
        <v>6.5500000000000003E-2</v>
      </c>
      <c r="E15" s="6">
        <f t="shared" si="0"/>
        <v>5.5675000000000002E-2</v>
      </c>
      <c r="F15" s="6">
        <f t="shared" si="3"/>
        <v>4.6395833333333332E-3</v>
      </c>
      <c r="G15" s="5">
        <v>227</v>
      </c>
      <c r="H15" s="8">
        <v>-4496.17</v>
      </c>
      <c r="I15" s="7">
        <f t="shared" si="4"/>
        <v>12858.122333177378</v>
      </c>
      <c r="J15" s="7">
        <f t="shared" si="1"/>
        <v>-4496.17</v>
      </c>
      <c r="K15" s="7">
        <f t="shared" si="2"/>
        <v>8361.952333177378</v>
      </c>
    </row>
    <row r="16" spans="1:11">
      <c r="C16" s="9">
        <v>41852</v>
      </c>
      <c r="D16" s="5">
        <v>6.5500000000000003E-2</v>
      </c>
      <c r="E16" s="6">
        <f t="shared" si="0"/>
        <v>5.5675000000000002E-2</v>
      </c>
      <c r="F16" s="6">
        <f t="shared" si="3"/>
        <v>4.6395833333333332E-3</v>
      </c>
      <c r="G16" s="5">
        <v>226</v>
      </c>
      <c r="H16" s="8">
        <v>-4496.17</v>
      </c>
      <c r="I16" s="7">
        <f t="shared" si="4"/>
        <v>12798.741505401276</v>
      </c>
      <c r="J16" s="7">
        <f t="shared" si="1"/>
        <v>-4496.17</v>
      </c>
      <c r="K16" s="7">
        <f t="shared" si="2"/>
        <v>8302.5715054012762</v>
      </c>
    </row>
    <row r="17" spans="1:11">
      <c r="C17" s="9">
        <v>41883</v>
      </c>
      <c r="D17" s="5">
        <v>6.5500000000000003E-2</v>
      </c>
      <c r="E17" s="6">
        <f t="shared" si="0"/>
        <v>5.5675000000000002E-2</v>
      </c>
      <c r="F17" s="6">
        <f t="shared" si="3"/>
        <v>4.6395833333333332E-3</v>
      </c>
      <c r="G17" s="5">
        <v>225</v>
      </c>
      <c r="H17" s="8">
        <v>-4496.17</v>
      </c>
      <c r="I17" s="7">
        <f t="shared" si="4"/>
        <v>12739.634907611171</v>
      </c>
      <c r="J17" s="7">
        <f t="shared" si="1"/>
        <v>-4496.17</v>
      </c>
      <c r="K17" s="7">
        <f t="shared" si="2"/>
        <v>8243.4649076111709</v>
      </c>
    </row>
    <row r="18" spans="1:11">
      <c r="C18" s="9">
        <v>41913</v>
      </c>
      <c r="D18" s="5">
        <v>6.5500000000000003E-2</v>
      </c>
      <c r="E18" s="6">
        <f t="shared" si="0"/>
        <v>5.5675000000000002E-2</v>
      </c>
      <c r="F18" s="6">
        <f t="shared" si="3"/>
        <v>4.6395833333333332E-3</v>
      </c>
      <c r="G18" s="5">
        <v>224</v>
      </c>
      <c r="H18" s="8">
        <v>-4496.17</v>
      </c>
      <c r="I18" s="7">
        <f t="shared" si="4"/>
        <v>12680.801273369934</v>
      </c>
      <c r="J18" s="7">
        <f t="shared" si="1"/>
        <v>-4496.17</v>
      </c>
      <c r="K18" s="7">
        <f t="shared" si="2"/>
        <v>8184.6312733699342</v>
      </c>
    </row>
    <row r="19" spans="1:11">
      <c r="C19" s="9">
        <v>41944</v>
      </c>
      <c r="D19" s="5">
        <v>6.5500000000000003E-2</v>
      </c>
      <c r="E19" s="6">
        <f t="shared" si="0"/>
        <v>5.5675000000000002E-2</v>
      </c>
      <c r="F19" s="6">
        <f t="shared" si="3"/>
        <v>4.6395833333333332E-3</v>
      </c>
      <c r="G19" s="5">
        <v>223</v>
      </c>
      <c r="H19" s="8">
        <v>-4496.17</v>
      </c>
      <c r="I19" s="7">
        <f t="shared" si="4"/>
        <v>12622.239342089037</v>
      </c>
      <c r="J19" s="7">
        <f t="shared" si="1"/>
        <v>-4496.17</v>
      </c>
      <c r="K19" s="7">
        <f t="shared" si="2"/>
        <v>8126.0693420890366</v>
      </c>
    </row>
    <row r="20" spans="1:11">
      <c r="C20" s="9">
        <v>41974</v>
      </c>
      <c r="D20" s="5">
        <v>6.5500000000000003E-2</v>
      </c>
      <c r="E20" s="6">
        <f t="shared" si="0"/>
        <v>5.5675000000000002E-2</v>
      </c>
      <c r="F20" s="6">
        <f t="shared" si="3"/>
        <v>4.6395833333333332E-3</v>
      </c>
      <c r="G20" s="5">
        <v>222</v>
      </c>
      <c r="H20" s="8">
        <v>-4496.17</v>
      </c>
      <c r="I20" s="7">
        <f t="shared" si="4"/>
        <v>12563.947859001546</v>
      </c>
      <c r="J20" s="7">
        <f t="shared" si="1"/>
        <v>-4496.17</v>
      </c>
      <c r="K20" s="7">
        <f t="shared" si="2"/>
        <v>8067.7778590015459</v>
      </c>
    </row>
    <row r="21" spans="1:11">
      <c r="A21" s="10"/>
      <c r="B21" s="10"/>
      <c r="C21" s="11">
        <v>42005</v>
      </c>
      <c r="D21" s="13">
        <v>6.1499999999999999E-2</v>
      </c>
      <c r="E21" s="6">
        <f t="shared" si="0"/>
        <v>5.2274999999999995E-2</v>
      </c>
      <c r="F21" s="6">
        <f t="shared" si="3"/>
        <v>4.3562499999999999E-3</v>
      </c>
      <c r="G21" s="5">
        <v>221</v>
      </c>
      <c r="H21" s="12">
        <v>-4335.41</v>
      </c>
      <c r="I21" s="7">
        <f t="shared" si="4"/>
        <v>11330.02810734197</v>
      </c>
      <c r="J21" s="7">
        <f t="shared" si="1"/>
        <v>-4335.41</v>
      </c>
      <c r="K21" s="7">
        <f t="shared" si="2"/>
        <v>6994.6181073419702</v>
      </c>
    </row>
    <row r="22" spans="1:11">
      <c r="C22" s="9">
        <v>42036</v>
      </c>
      <c r="D22" s="13">
        <v>6.1499999999999999E-2</v>
      </c>
      <c r="E22" s="6">
        <f t="shared" si="0"/>
        <v>5.2274999999999995E-2</v>
      </c>
      <c r="F22" s="6">
        <f t="shared" si="3"/>
        <v>4.3562499999999999E-3</v>
      </c>
      <c r="G22" s="5">
        <v>220</v>
      </c>
      <c r="H22" s="12">
        <v>-4335.41</v>
      </c>
      <c r="I22" s="7">
        <f t="shared" si="4"/>
        <v>11280.885748798766</v>
      </c>
      <c r="J22" s="7">
        <f t="shared" si="1"/>
        <v>-4335.41</v>
      </c>
      <c r="K22" s="7">
        <f t="shared" si="2"/>
        <v>6945.4757487987663</v>
      </c>
    </row>
    <row r="23" spans="1:11">
      <c r="C23" s="9">
        <v>42064</v>
      </c>
      <c r="D23" s="13">
        <v>6.1499999999999999E-2</v>
      </c>
      <c r="E23" s="6">
        <f t="shared" si="0"/>
        <v>5.2274999999999995E-2</v>
      </c>
      <c r="F23" s="6">
        <f t="shared" si="3"/>
        <v>4.3562499999999999E-3</v>
      </c>
      <c r="G23" s="5">
        <v>219</v>
      </c>
      <c r="H23" s="12">
        <v>-4335.41</v>
      </c>
      <c r="I23" s="7">
        <f t="shared" si="4"/>
        <v>11231.956538129534</v>
      </c>
      <c r="J23" s="7">
        <f t="shared" si="1"/>
        <v>-4335.41</v>
      </c>
      <c r="K23" s="7">
        <f t="shared" si="2"/>
        <v>6896.5465381295344</v>
      </c>
    </row>
    <row r="24" spans="1:11">
      <c r="C24" s="9">
        <v>42095</v>
      </c>
      <c r="D24" s="13">
        <v>6.1499999999999999E-2</v>
      </c>
      <c r="E24" s="6">
        <f t="shared" si="0"/>
        <v>5.2274999999999995E-2</v>
      </c>
      <c r="F24" s="6">
        <f t="shared" si="3"/>
        <v>4.3562499999999999E-3</v>
      </c>
      <c r="G24" s="5">
        <v>218</v>
      </c>
      <c r="H24" s="12">
        <v>-4335.41</v>
      </c>
      <c r="I24" s="7">
        <f t="shared" si="4"/>
        <v>11183.239550836206</v>
      </c>
      <c r="J24" s="7">
        <f t="shared" si="1"/>
        <v>-4335.41</v>
      </c>
      <c r="K24" s="7">
        <f t="shared" si="2"/>
        <v>6847.8295508362062</v>
      </c>
    </row>
    <row r="25" spans="1:11">
      <c r="C25" s="9">
        <v>42125</v>
      </c>
      <c r="D25" s="13">
        <v>6.1499999999999999E-2</v>
      </c>
      <c r="E25" s="6">
        <f t="shared" si="0"/>
        <v>5.2274999999999995E-2</v>
      </c>
      <c r="F25" s="6">
        <f t="shared" si="3"/>
        <v>4.3562499999999999E-3</v>
      </c>
      <c r="G25" s="5">
        <v>217</v>
      </c>
      <c r="H25" s="12">
        <v>-4335.41</v>
      </c>
      <c r="I25" s="7">
        <f t="shared" si="4"/>
        <v>11134.733866430564</v>
      </c>
      <c r="J25" s="7">
        <f t="shared" si="1"/>
        <v>-4335.41</v>
      </c>
      <c r="K25" s="7">
        <f t="shared" si="2"/>
        <v>6799.3238664305645</v>
      </c>
    </row>
    <row r="26" spans="1:11">
      <c r="C26" s="9">
        <v>42156</v>
      </c>
      <c r="D26" s="13">
        <v>6.1499999999999999E-2</v>
      </c>
      <c r="E26" s="6">
        <f t="shared" si="0"/>
        <v>5.2274999999999995E-2</v>
      </c>
      <c r="F26" s="6">
        <f t="shared" si="3"/>
        <v>4.3562499999999999E-3</v>
      </c>
      <c r="G26" s="5">
        <v>216</v>
      </c>
      <c r="H26" s="12">
        <v>-4335.41</v>
      </c>
      <c r="I26" s="7">
        <f t="shared" si="4"/>
        <v>11086.438568416899</v>
      </c>
      <c r="J26" s="7">
        <f t="shared" si="1"/>
        <v>-4335.41</v>
      </c>
      <c r="K26" s="7">
        <f t="shared" si="2"/>
        <v>6751.0285684168994</v>
      </c>
    </row>
    <row r="27" spans="1:11">
      <c r="C27" s="9">
        <v>42186</v>
      </c>
      <c r="D27" s="13">
        <v>6.1499999999999999E-2</v>
      </c>
      <c r="E27" s="6">
        <f t="shared" si="0"/>
        <v>5.2274999999999995E-2</v>
      </c>
      <c r="F27" s="6">
        <f t="shared" si="3"/>
        <v>4.3562499999999999E-3</v>
      </c>
      <c r="G27" s="5">
        <v>215</v>
      </c>
      <c r="H27" s="12">
        <v>-4335.41</v>
      </c>
      <c r="I27" s="7">
        <f t="shared" si="4"/>
        <v>11038.352744274647</v>
      </c>
      <c r="J27" s="7">
        <f t="shared" si="1"/>
        <v>-4335.41</v>
      </c>
      <c r="K27" s="7">
        <f t="shared" si="2"/>
        <v>6702.9427442746473</v>
      </c>
    </row>
    <row r="28" spans="1:11">
      <c r="C28" s="9">
        <v>42217</v>
      </c>
      <c r="D28" s="13">
        <v>6.1499999999999999E-2</v>
      </c>
      <c r="E28" s="6">
        <f t="shared" si="0"/>
        <v>5.2274999999999995E-2</v>
      </c>
      <c r="F28" s="6">
        <f t="shared" si="3"/>
        <v>4.3562499999999999E-3</v>
      </c>
      <c r="G28" s="5">
        <v>214</v>
      </c>
      <c r="H28" s="12">
        <v>-4335.41</v>
      </c>
      <c r="I28" s="7">
        <f t="shared" si="4"/>
        <v>10990.475485441195</v>
      </c>
      <c r="J28" s="7">
        <f t="shared" si="1"/>
        <v>-4335.41</v>
      </c>
      <c r="K28" s="7">
        <f t="shared" si="2"/>
        <v>6655.0654854411951</v>
      </c>
    </row>
    <row r="29" spans="1:11">
      <c r="C29" s="9">
        <v>42248</v>
      </c>
      <c r="D29" s="13">
        <v>6.1499999999999999E-2</v>
      </c>
      <c r="E29" s="6">
        <f t="shared" si="0"/>
        <v>5.2274999999999995E-2</v>
      </c>
      <c r="F29" s="6">
        <f t="shared" si="3"/>
        <v>4.3562499999999999E-3</v>
      </c>
      <c r="G29" s="5">
        <v>213</v>
      </c>
      <c r="H29" s="12">
        <v>-4335.41</v>
      </c>
      <c r="I29" s="7">
        <f t="shared" si="4"/>
        <v>10942.805887294666</v>
      </c>
      <c r="J29" s="7">
        <f t="shared" si="1"/>
        <v>-4335.41</v>
      </c>
      <c r="K29" s="7">
        <f t="shared" si="2"/>
        <v>6607.395887294666</v>
      </c>
    </row>
    <row r="30" spans="1:11">
      <c r="C30" s="9">
        <v>42278</v>
      </c>
      <c r="D30" s="13">
        <v>6.1499999999999999E-2</v>
      </c>
      <c r="E30" s="6">
        <f t="shared" si="0"/>
        <v>5.2274999999999995E-2</v>
      </c>
      <c r="F30" s="6">
        <f t="shared" si="3"/>
        <v>4.3562499999999999E-3</v>
      </c>
      <c r="G30" s="5">
        <v>212</v>
      </c>
      <c r="H30" s="12">
        <v>-4335.41</v>
      </c>
      <c r="I30" s="7">
        <f t="shared" si="4"/>
        <v>10895.343049136862</v>
      </c>
      <c r="J30" s="7">
        <f t="shared" si="1"/>
        <v>-4335.41</v>
      </c>
      <c r="K30" s="7">
        <f t="shared" si="2"/>
        <v>6559.9330491368619</v>
      </c>
    </row>
    <row r="31" spans="1:11">
      <c r="C31" s="9">
        <v>42309</v>
      </c>
      <c r="D31" s="13">
        <v>6.1499999999999999E-2</v>
      </c>
      <c r="E31" s="6">
        <f t="shared" si="0"/>
        <v>5.2274999999999995E-2</v>
      </c>
      <c r="F31" s="6">
        <f t="shared" si="3"/>
        <v>4.3562499999999999E-3</v>
      </c>
      <c r="G31" s="5">
        <v>211</v>
      </c>
      <c r="H31" s="12">
        <v>-4335.41</v>
      </c>
      <c r="I31" s="7">
        <f t="shared" si="4"/>
        <v>10848.08607417623</v>
      </c>
      <c r="J31" s="7">
        <f t="shared" si="1"/>
        <v>-4335.41</v>
      </c>
      <c r="K31" s="7">
        <f t="shared" si="2"/>
        <v>6512.67607417623</v>
      </c>
    </row>
    <row r="32" spans="1:11">
      <c r="C32" s="9">
        <v>42339</v>
      </c>
      <c r="D32" s="13">
        <v>6.1499999999999999E-2</v>
      </c>
      <c r="E32" s="6">
        <f t="shared" si="0"/>
        <v>5.2274999999999995E-2</v>
      </c>
      <c r="F32" s="6">
        <f t="shared" si="3"/>
        <v>4.3562499999999999E-3</v>
      </c>
      <c r="G32" s="5">
        <v>210</v>
      </c>
      <c r="H32" s="12">
        <v>-4335.41</v>
      </c>
      <c r="I32" s="7">
        <f t="shared" si="4"/>
        <v>10801.034069510923</v>
      </c>
      <c r="J32" s="7">
        <f t="shared" si="1"/>
        <v>-4335.41</v>
      </c>
      <c r="K32" s="7">
        <f t="shared" si="2"/>
        <v>6465.6240695109227</v>
      </c>
    </row>
    <row r="33" spans="1:11">
      <c r="A33" s="13"/>
      <c r="B33" s="13"/>
      <c r="C33" s="14">
        <v>42370</v>
      </c>
      <c r="D33">
        <v>5.1499999999999997E-2</v>
      </c>
      <c r="E33" s="6">
        <f>D33*0.85</f>
        <v>4.3774999999999994E-2</v>
      </c>
      <c r="F33" s="6">
        <f t="shared" si="3"/>
        <v>3.6479166666666661E-3</v>
      </c>
      <c r="G33" s="5">
        <v>209</v>
      </c>
      <c r="H33" s="15">
        <v>-3955.43</v>
      </c>
      <c r="I33" s="7">
        <f t="shared" si="4"/>
        <v>8466.4954440825786</v>
      </c>
      <c r="J33" s="7">
        <f t="shared" si="1"/>
        <v>-3955.43</v>
      </c>
      <c r="K33" s="7">
        <f t="shared" si="2"/>
        <v>4511.0654440825783</v>
      </c>
    </row>
    <row r="34" spans="1:11">
      <c r="C34" s="9">
        <v>42401</v>
      </c>
      <c r="D34">
        <v>5.1499999999999997E-2</v>
      </c>
      <c r="E34" s="6">
        <f t="shared" si="0"/>
        <v>4.3774999999999994E-2</v>
      </c>
      <c r="F34" s="6">
        <f t="shared" si="3"/>
        <v>3.6479166666666661E-3</v>
      </c>
      <c r="G34" s="5">
        <v>208</v>
      </c>
      <c r="H34" s="15">
        <v>-3955.43</v>
      </c>
      <c r="I34" s="7">
        <f t="shared" si="4"/>
        <v>8435.7226309019316</v>
      </c>
      <c r="J34" s="7">
        <f t="shared" si="1"/>
        <v>-3955.43</v>
      </c>
      <c r="K34" s="7">
        <f t="shared" si="2"/>
        <v>4480.2926309019313</v>
      </c>
    </row>
    <row r="35" spans="1:11">
      <c r="C35" s="9">
        <v>42430</v>
      </c>
      <c r="D35">
        <v>5.1499999999999997E-2</v>
      </c>
      <c r="E35" s="6">
        <f t="shared" si="0"/>
        <v>4.3774999999999994E-2</v>
      </c>
      <c r="F35" s="6">
        <f t="shared" si="3"/>
        <v>3.6479166666666661E-3</v>
      </c>
      <c r="G35" s="5">
        <v>207</v>
      </c>
      <c r="H35" s="15">
        <v>-3955.43</v>
      </c>
      <c r="I35" s="7">
        <f t="shared" si="4"/>
        <v>8405.0616663648361</v>
      </c>
      <c r="J35" s="7">
        <f t="shared" si="1"/>
        <v>-3955.43</v>
      </c>
      <c r="K35" s="7">
        <f t="shared" si="2"/>
        <v>4449.6316663648358</v>
      </c>
    </row>
    <row r="36" spans="1:11">
      <c r="C36" s="9">
        <v>42461</v>
      </c>
      <c r="D36">
        <v>5.1499999999999997E-2</v>
      </c>
      <c r="E36" s="6">
        <f t="shared" si="0"/>
        <v>4.3774999999999994E-2</v>
      </c>
      <c r="F36" s="6">
        <f t="shared" si="3"/>
        <v>3.6479166666666661E-3</v>
      </c>
      <c r="G36" s="5">
        <v>206</v>
      </c>
      <c r="H36" s="15">
        <v>-3955.43</v>
      </c>
      <c r="I36" s="7">
        <f t="shared" si="4"/>
        <v>8374.5121439397572</v>
      </c>
      <c r="J36" s="7">
        <f t="shared" si="1"/>
        <v>-3955.43</v>
      </c>
      <c r="K36" s="7">
        <f t="shared" si="2"/>
        <v>4419.0821439397569</v>
      </c>
    </row>
    <row r="37" spans="1:11">
      <c r="C37" s="9">
        <v>42491</v>
      </c>
      <c r="D37">
        <v>5.1499999999999997E-2</v>
      </c>
      <c r="E37" s="6">
        <f t="shared" si="0"/>
        <v>4.3774999999999994E-2</v>
      </c>
      <c r="F37" s="6">
        <f t="shared" si="3"/>
        <v>3.6479166666666661E-3</v>
      </c>
      <c r="G37" s="5">
        <v>205</v>
      </c>
      <c r="H37" s="15">
        <v>-3955.43</v>
      </c>
      <c r="I37" s="7">
        <f t="shared" si="4"/>
        <v>8344.0736585727536</v>
      </c>
      <c r="J37" s="7">
        <f t="shared" si="1"/>
        <v>-3955.43</v>
      </c>
      <c r="K37" s="7">
        <f t="shared" si="2"/>
        <v>4388.6436585727533</v>
      </c>
    </row>
    <row r="38" spans="1:11">
      <c r="C38" s="9">
        <v>42522</v>
      </c>
      <c r="D38">
        <v>5.1499999999999997E-2</v>
      </c>
      <c r="E38" s="6">
        <f t="shared" si="0"/>
        <v>4.3774999999999994E-2</v>
      </c>
      <c r="F38" s="6">
        <f t="shared" si="3"/>
        <v>3.6479166666666661E-3</v>
      </c>
      <c r="G38" s="5">
        <v>204</v>
      </c>
      <c r="H38" s="15">
        <v>-3955.43</v>
      </c>
      <c r="I38" s="7">
        <f t="shared" si="4"/>
        <v>8313.7458066821291</v>
      </c>
      <c r="J38" s="7">
        <f t="shared" si="1"/>
        <v>-3955.43</v>
      </c>
      <c r="K38" s="7">
        <f t="shared" si="2"/>
        <v>4358.3158066821288</v>
      </c>
    </row>
    <row r="39" spans="1:11">
      <c r="C39" s="9">
        <v>42552</v>
      </c>
      <c r="D39">
        <v>5.1499999999999997E-2</v>
      </c>
      <c r="E39" s="6">
        <f t="shared" si="0"/>
        <v>4.3774999999999994E-2</v>
      </c>
      <c r="F39" s="6">
        <f t="shared" si="3"/>
        <v>3.6479166666666661E-3</v>
      </c>
      <c r="G39" s="5">
        <v>203</v>
      </c>
      <c r="H39" s="15">
        <v>-3955.43</v>
      </c>
      <c r="I39" s="7">
        <f t="shared" si="4"/>
        <v>8283.5281861530548</v>
      </c>
      <c r="J39" s="7">
        <f t="shared" si="1"/>
        <v>-3955.43</v>
      </c>
      <c r="K39" s="7">
        <f t="shared" si="2"/>
        <v>4328.0981861530545</v>
      </c>
    </row>
    <row r="40" spans="1:11">
      <c r="C40" s="9">
        <v>42583</v>
      </c>
      <c r="D40">
        <v>5.1499999999999997E-2</v>
      </c>
      <c r="E40" s="6">
        <f t="shared" si="0"/>
        <v>4.3774999999999994E-2</v>
      </c>
      <c r="F40" s="6">
        <f t="shared" si="3"/>
        <v>3.6479166666666661E-3</v>
      </c>
      <c r="G40" s="5">
        <v>202</v>
      </c>
      <c r="H40" s="15">
        <v>-3955.43</v>
      </c>
      <c r="I40" s="7">
        <f t="shared" si="4"/>
        <v>8253.4203963322689</v>
      </c>
      <c r="J40" s="7">
        <f t="shared" si="1"/>
        <v>-3955.43</v>
      </c>
      <c r="K40" s="7">
        <f t="shared" si="2"/>
        <v>4297.9903963322686</v>
      </c>
    </row>
    <row r="41" spans="1:11">
      <c r="C41" s="9">
        <v>42614</v>
      </c>
      <c r="D41">
        <v>5.1499999999999997E-2</v>
      </c>
      <c r="E41" s="6">
        <f t="shared" si="0"/>
        <v>4.3774999999999994E-2</v>
      </c>
      <c r="F41" s="6">
        <f t="shared" si="3"/>
        <v>3.6479166666666661E-3</v>
      </c>
      <c r="G41" s="5">
        <v>201</v>
      </c>
      <c r="H41" s="15">
        <v>-3955.43</v>
      </c>
      <c r="I41" s="7">
        <f t="shared" si="4"/>
        <v>8223.4220380227307</v>
      </c>
      <c r="J41" s="7">
        <f t="shared" si="1"/>
        <v>-3955.43</v>
      </c>
      <c r="K41" s="7">
        <f t="shared" si="2"/>
        <v>4267.9920380227304</v>
      </c>
    </row>
    <row r="42" spans="1:11">
      <c r="C42" s="9">
        <v>42644</v>
      </c>
      <c r="D42">
        <v>5.1499999999999997E-2</v>
      </c>
      <c r="E42" s="6">
        <f t="shared" si="0"/>
        <v>4.3774999999999994E-2</v>
      </c>
      <c r="F42" s="6">
        <f t="shared" si="3"/>
        <v>3.6479166666666661E-3</v>
      </c>
      <c r="G42" s="5">
        <v>200</v>
      </c>
      <c r="H42" s="15">
        <v>-3955.43</v>
      </c>
      <c r="I42" s="7">
        <f t="shared" si="4"/>
        <v>8193.5327134783529</v>
      </c>
      <c r="J42" s="7">
        <f t="shared" si="1"/>
        <v>-3955.43</v>
      </c>
      <c r="K42" s="7">
        <f t="shared" si="2"/>
        <v>4238.1027134783526</v>
      </c>
    </row>
    <row r="43" spans="1:11">
      <c r="C43" s="9">
        <v>42675</v>
      </c>
      <c r="D43">
        <v>5.1499999999999997E-2</v>
      </c>
      <c r="E43" s="6">
        <f t="shared" si="0"/>
        <v>4.3774999999999994E-2</v>
      </c>
      <c r="F43" s="6">
        <f t="shared" si="3"/>
        <v>3.6479166666666661E-3</v>
      </c>
      <c r="G43" s="5">
        <v>199</v>
      </c>
      <c r="H43" s="15">
        <v>-3955.43</v>
      </c>
      <c r="I43" s="7">
        <f t="shared" si="4"/>
        <v>8163.7520263987171</v>
      </c>
      <c r="J43" s="7">
        <f t="shared" si="1"/>
        <v>-3955.43</v>
      </c>
      <c r="K43" s="7">
        <f t="shared" si="2"/>
        <v>4208.3220263987168</v>
      </c>
    </row>
    <row r="44" spans="1:11">
      <c r="C44" s="9">
        <v>42705</v>
      </c>
      <c r="D44">
        <v>5.1499999999999997E-2</v>
      </c>
      <c r="E44" s="6">
        <f t="shared" si="0"/>
        <v>4.3774999999999994E-2</v>
      </c>
      <c r="F44" s="6">
        <f t="shared" si="3"/>
        <v>3.6479166666666661E-3</v>
      </c>
      <c r="G44" s="5">
        <v>198</v>
      </c>
      <c r="H44" s="15">
        <v>-3955.43</v>
      </c>
      <c r="I44" s="7">
        <f t="shared" si="4"/>
        <v>8134.0795819238256</v>
      </c>
      <c r="J44" s="7">
        <f t="shared" si="1"/>
        <v>-3955.43</v>
      </c>
      <c r="K44" s="7">
        <f t="shared" si="2"/>
        <v>4178.6495819238262</v>
      </c>
    </row>
    <row r="45" spans="1:11">
      <c r="C45" s="9">
        <v>42736</v>
      </c>
      <c r="D45">
        <v>5.1499999999999997E-2</v>
      </c>
      <c r="E45" s="6">
        <f t="shared" si="0"/>
        <v>4.3774999999999994E-2</v>
      </c>
      <c r="F45" s="6">
        <f t="shared" si="3"/>
        <v>3.6479166666666661E-3</v>
      </c>
      <c r="G45" s="5">
        <v>197</v>
      </c>
      <c r="H45" s="15">
        <v>-3955.43</v>
      </c>
      <c r="I45" s="7">
        <f t="shared" si="4"/>
        <v>8104.5149866288521</v>
      </c>
      <c r="J45" s="7">
        <f t="shared" si="1"/>
        <v>-3955.43</v>
      </c>
      <c r="K45" s="7">
        <f t="shared" si="2"/>
        <v>4149.0849866288518</v>
      </c>
    </row>
    <row r="46" spans="1:11">
      <c r="C46" s="9">
        <v>42767</v>
      </c>
      <c r="D46">
        <v>5.1499999999999997E-2</v>
      </c>
      <c r="E46" s="6">
        <f t="shared" si="0"/>
        <v>4.3774999999999994E-2</v>
      </c>
      <c r="F46" s="6">
        <f t="shared" si="3"/>
        <v>3.6479166666666661E-3</v>
      </c>
      <c r="G46" s="5">
        <v>196</v>
      </c>
      <c r="H46" s="15">
        <v>-3955.43</v>
      </c>
      <c r="I46" s="7">
        <f t="shared" si="4"/>
        <v>8075.0578485189399</v>
      </c>
      <c r="J46" s="7">
        <f t="shared" si="1"/>
        <v>-3955.43</v>
      </c>
      <c r="K46" s="7">
        <f t="shared" si="2"/>
        <v>4119.6278485189396</v>
      </c>
    </row>
    <row r="47" spans="1:11">
      <c r="C47" s="9">
        <v>42795</v>
      </c>
      <c r="D47">
        <v>5.1499999999999997E-2</v>
      </c>
      <c r="E47" s="6">
        <f t="shared" si="0"/>
        <v>4.3774999999999994E-2</v>
      </c>
      <c r="F47" s="6">
        <f t="shared" si="3"/>
        <v>3.6479166666666661E-3</v>
      </c>
      <c r="G47" s="5">
        <v>195</v>
      </c>
      <c r="H47" s="15">
        <v>-3955.43</v>
      </c>
      <c r="I47" s="7">
        <f t="shared" si="4"/>
        <v>8045.7077770240039</v>
      </c>
      <c r="J47" s="7">
        <f t="shared" si="1"/>
        <v>-3955.43</v>
      </c>
      <c r="K47" s="7">
        <f t="shared" si="2"/>
        <v>4090.2777770240041</v>
      </c>
    </row>
    <row r="48" spans="1:11">
      <c r="C48" s="9">
        <v>42826</v>
      </c>
      <c r="D48">
        <v>5.1499999999999997E-2</v>
      </c>
      <c r="E48" s="6">
        <f t="shared" si="0"/>
        <v>4.3774999999999994E-2</v>
      </c>
      <c r="F48" s="6">
        <f t="shared" si="3"/>
        <v>3.6479166666666661E-3</v>
      </c>
      <c r="G48" s="5">
        <v>194</v>
      </c>
      <c r="H48" s="15">
        <v>-3955.43</v>
      </c>
      <c r="I48" s="7">
        <f t="shared" si="4"/>
        <v>8016.4643829935421</v>
      </c>
      <c r="J48" s="7">
        <f t="shared" si="1"/>
        <v>-3955.43</v>
      </c>
      <c r="K48" s="7">
        <f t="shared" si="2"/>
        <v>4061.0343829935423</v>
      </c>
    </row>
    <row r="49" spans="3:11">
      <c r="C49" s="9">
        <v>42856</v>
      </c>
      <c r="D49">
        <v>5.1499999999999997E-2</v>
      </c>
      <c r="E49" s="6">
        <f t="shared" si="0"/>
        <v>4.3774999999999994E-2</v>
      </c>
      <c r="F49" s="6">
        <f t="shared" si="3"/>
        <v>3.6479166666666661E-3</v>
      </c>
      <c r="G49" s="5">
        <v>193</v>
      </c>
      <c r="H49" s="15">
        <v>-3955.43</v>
      </c>
      <c r="I49" s="7">
        <f t="shared" si="4"/>
        <v>7987.3272786914822</v>
      </c>
      <c r="J49" s="7">
        <f t="shared" si="1"/>
        <v>-3955.43</v>
      </c>
      <c r="K49" s="7">
        <f t="shared" si="2"/>
        <v>4031.8972786914824</v>
      </c>
    </row>
    <row r="50" spans="3:11">
      <c r="C50" s="9">
        <v>42887</v>
      </c>
      <c r="D50">
        <v>5.1499999999999997E-2</v>
      </c>
      <c r="E50" s="6">
        <f t="shared" si="0"/>
        <v>4.3774999999999994E-2</v>
      </c>
      <c r="F50" s="6">
        <f t="shared" si="3"/>
        <v>3.6479166666666661E-3</v>
      </c>
      <c r="G50" s="5">
        <v>192</v>
      </c>
      <c r="H50" s="15">
        <v>-3955.43</v>
      </c>
      <c r="I50" s="7">
        <f t="shared" si="4"/>
        <v>7958.2960777910384</v>
      </c>
      <c r="J50" s="7">
        <f t="shared" si="1"/>
        <v>-3955.43</v>
      </c>
      <c r="K50" s="7">
        <f t="shared" si="2"/>
        <v>4002.8660777910386</v>
      </c>
    </row>
    <row r="51" spans="3:11">
      <c r="C51" s="9">
        <v>42917</v>
      </c>
      <c r="D51">
        <v>5.1499999999999997E-2</v>
      </c>
      <c r="E51" s="6">
        <f t="shared" si="0"/>
        <v>4.3774999999999994E-2</v>
      </c>
      <c r="F51" s="6">
        <f t="shared" si="3"/>
        <v>3.6479166666666661E-3</v>
      </c>
      <c r="G51" s="5">
        <v>191</v>
      </c>
      <c r="H51" s="15">
        <v>-3955.43</v>
      </c>
      <c r="I51" s="7">
        <f t="shared" si="4"/>
        <v>7929.370395369594</v>
      </c>
      <c r="J51" s="7">
        <f t="shared" si="1"/>
        <v>-3955.43</v>
      </c>
      <c r="K51" s="7">
        <f t="shared" si="2"/>
        <v>3973.9403953695942</v>
      </c>
    </row>
    <row r="52" spans="3:11">
      <c r="C52" s="9">
        <v>42948</v>
      </c>
      <c r="D52">
        <v>5.1499999999999997E-2</v>
      </c>
      <c r="E52" s="6">
        <f t="shared" si="0"/>
        <v>4.3774999999999994E-2</v>
      </c>
      <c r="F52" s="6">
        <f t="shared" si="3"/>
        <v>3.6479166666666661E-3</v>
      </c>
      <c r="G52" s="5">
        <v>190</v>
      </c>
      <c r="H52" s="15">
        <v>-3955.43</v>
      </c>
      <c r="I52" s="7">
        <f t="shared" si="4"/>
        <v>7900.5498479035987</v>
      </c>
      <c r="J52" s="7">
        <f t="shared" si="1"/>
        <v>-3955.43</v>
      </c>
      <c r="K52" s="7">
        <f t="shared" si="2"/>
        <v>3945.1198479035988</v>
      </c>
    </row>
    <row r="53" spans="3:11">
      <c r="C53" s="9">
        <v>42979</v>
      </c>
      <c r="D53">
        <v>5.1499999999999997E-2</v>
      </c>
      <c r="E53" s="6">
        <f t="shared" si="0"/>
        <v>4.3774999999999994E-2</v>
      </c>
      <c r="F53" s="6">
        <f t="shared" si="3"/>
        <v>3.6479166666666661E-3</v>
      </c>
      <c r="G53" s="5">
        <v>189</v>
      </c>
      <c r="H53" s="15">
        <v>-3955.43</v>
      </c>
      <c r="I53" s="7">
        <f t="shared" si="4"/>
        <v>7871.8340532634638</v>
      </c>
      <c r="J53" s="7">
        <f t="shared" si="1"/>
        <v>-3955.43</v>
      </c>
      <c r="K53" s="7">
        <f t="shared" si="2"/>
        <v>3916.404053263464</v>
      </c>
    </row>
    <row r="54" spans="3:11">
      <c r="C54" s="9">
        <v>43009</v>
      </c>
      <c r="D54">
        <v>5.1499999999999997E-2</v>
      </c>
      <c r="E54" s="6">
        <f t="shared" si="0"/>
        <v>4.3774999999999994E-2</v>
      </c>
      <c r="F54" s="6">
        <f t="shared" si="3"/>
        <v>3.6479166666666661E-3</v>
      </c>
      <c r="G54" s="5">
        <v>188</v>
      </c>
      <c r="H54" s="15">
        <v>-3955.43</v>
      </c>
      <c r="I54" s="7">
        <f t="shared" si="4"/>
        <v>7843.2226307085248</v>
      </c>
      <c r="J54" s="7">
        <f t="shared" si="1"/>
        <v>-3955.43</v>
      </c>
      <c r="K54" s="7">
        <f t="shared" si="2"/>
        <v>3887.7926307085249</v>
      </c>
    </row>
    <row r="55" spans="3:11">
      <c r="C55" s="9">
        <v>43040</v>
      </c>
      <c r="D55">
        <v>5.1499999999999997E-2</v>
      </c>
      <c r="E55" s="6">
        <f t="shared" si="0"/>
        <v>4.3774999999999994E-2</v>
      </c>
      <c r="F55" s="6">
        <f t="shared" si="3"/>
        <v>3.6479166666666661E-3</v>
      </c>
      <c r="G55" s="5">
        <v>187</v>
      </c>
      <c r="H55" s="15">
        <v>-3955.43</v>
      </c>
      <c r="I55" s="7">
        <f t="shared" si="4"/>
        <v>7814.7152008819703</v>
      </c>
      <c r="J55" s="7">
        <f t="shared" si="1"/>
        <v>-3955.43</v>
      </c>
      <c r="K55" s="7">
        <f t="shared" si="2"/>
        <v>3859.2852008819705</v>
      </c>
    </row>
    <row r="56" spans="3:11">
      <c r="C56" s="9">
        <v>43070</v>
      </c>
      <c r="D56">
        <v>5.1499999999999997E-2</v>
      </c>
      <c r="E56" s="6">
        <f t="shared" si="0"/>
        <v>4.3774999999999994E-2</v>
      </c>
      <c r="F56" s="6">
        <f t="shared" si="3"/>
        <v>3.6479166666666661E-3</v>
      </c>
      <c r="G56" s="5">
        <v>186</v>
      </c>
      <c r="H56" s="15">
        <v>-3955.43</v>
      </c>
      <c r="I56" s="7">
        <f t="shared" si="4"/>
        <v>7786.311385805835</v>
      </c>
      <c r="J56" s="7">
        <f t="shared" si="1"/>
        <v>-3955.43</v>
      </c>
      <c r="K56" s="7">
        <f t="shared" si="2"/>
        <v>3830.8813858058352</v>
      </c>
    </row>
    <row r="57" spans="3:11">
      <c r="C57" s="9">
        <v>43101</v>
      </c>
      <c r="D57">
        <v>5.1499999999999997E-2</v>
      </c>
      <c r="E57" s="6">
        <f t="shared" si="0"/>
        <v>4.3774999999999994E-2</v>
      </c>
      <c r="F57" s="6">
        <f t="shared" si="3"/>
        <v>3.6479166666666661E-3</v>
      </c>
      <c r="G57" s="5">
        <v>185</v>
      </c>
      <c r="H57" s="15">
        <v>-3955.43</v>
      </c>
      <c r="I57" s="7">
        <f t="shared" si="4"/>
        <v>7758.0108088759534</v>
      </c>
      <c r="J57" s="7">
        <f t="shared" si="1"/>
        <v>-3955.43</v>
      </c>
      <c r="K57" s="7">
        <f t="shared" si="2"/>
        <v>3802.5808088759536</v>
      </c>
    </row>
    <row r="58" spans="3:11">
      <c r="C58" s="9">
        <v>43132</v>
      </c>
      <c r="D58">
        <v>5.1499999999999997E-2</v>
      </c>
      <c r="E58" s="6">
        <f t="shared" si="0"/>
        <v>4.3774999999999994E-2</v>
      </c>
      <c r="F58" s="6">
        <f t="shared" si="3"/>
        <v>3.6479166666666661E-3</v>
      </c>
      <c r="G58" s="5">
        <v>184</v>
      </c>
      <c r="H58" s="15">
        <v>-3955.43</v>
      </c>
      <c r="I58" s="7">
        <f t="shared" si="4"/>
        <v>7729.813094857006</v>
      </c>
      <c r="J58" s="7">
        <f t="shared" si="1"/>
        <v>-3955.43</v>
      </c>
      <c r="K58" s="7">
        <f t="shared" si="2"/>
        <v>3774.3830948570062</v>
      </c>
    </row>
    <row r="59" spans="3:11">
      <c r="C59" s="9">
        <v>43160</v>
      </c>
      <c r="D59">
        <v>5.1499999999999997E-2</v>
      </c>
      <c r="E59" s="6">
        <f t="shared" si="0"/>
        <v>4.3774999999999994E-2</v>
      </c>
      <c r="F59" s="6">
        <f t="shared" si="3"/>
        <v>3.6479166666666661E-3</v>
      </c>
      <c r="G59" s="5">
        <v>183</v>
      </c>
      <c r="H59" s="15">
        <v>-3955.43</v>
      </c>
      <c r="I59" s="7">
        <f t="shared" si="4"/>
        <v>7701.7178698775133</v>
      </c>
      <c r="J59" s="7">
        <f t="shared" si="1"/>
        <v>-3955.43</v>
      </c>
      <c r="K59" s="7">
        <f t="shared" si="2"/>
        <v>3746.2878698775135</v>
      </c>
    </row>
    <row r="60" spans="3:11">
      <c r="C60" s="9">
        <v>43191</v>
      </c>
      <c r="D60">
        <v>5.1499999999999997E-2</v>
      </c>
      <c r="E60" s="6">
        <f t="shared" si="0"/>
        <v>4.3774999999999994E-2</v>
      </c>
      <c r="F60" s="6">
        <f t="shared" si="3"/>
        <v>3.6479166666666661E-3</v>
      </c>
      <c r="G60" s="5">
        <v>182</v>
      </c>
      <c r="H60" s="15">
        <v>-3955.43</v>
      </c>
      <c r="I60" s="7">
        <f t="shared" si="4"/>
        <v>7673.7247614249</v>
      </c>
      <c r="J60" s="7">
        <f t="shared" si="1"/>
        <v>-3955.43</v>
      </c>
      <c r="K60" s="7">
        <f t="shared" si="2"/>
        <v>3718.2947614249001</v>
      </c>
    </row>
    <row r="61" spans="3:11">
      <c r="C61" s="9">
        <v>43221</v>
      </c>
      <c r="D61">
        <v>5.1499999999999997E-2</v>
      </c>
      <c r="E61" s="6">
        <f t="shared" si="0"/>
        <v>4.3774999999999994E-2</v>
      </c>
      <c r="F61" s="6">
        <f t="shared" si="3"/>
        <v>3.6479166666666661E-3</v>
      </c>
      <c r="G61" s="5">
        <v>181</v>
      </c>
      <c r="H61" s="15">
        <v>-3955.43</v>
      </c>
      <c r="I61" s="7">
        <f t="shared" si="4"/>
        <v>7645.8333983405364</v>
      </c>
      <c r="J61" s="7">
        <f t="shared" si="1"/>
        <v>-3955.43</v>
      </c>
      <c r="K61" s="7">
        <f t="shared" si="2"/>
        <v>3690.4033983405366</v>
      </c>
    </row>
    <row r="62" spans="3:11">
      <c r="C62" s="9">
        <v>43252</v>
      </c>
      <c r="D62">
        <v>5.1499999999999997E-2</v>
      </c>
      <c r="E62" s="6">
        <f t="shared" si="0"/>
        <v>4.3774999999999994E-2</v>
      </c>
      <c r="F62" s="6">
        <f t="shared" si="3"/>
        <v>3.6479166666666661E-3</v>
      </c>
      <c r="G62" s="5">
        <v>180</v>
      </c>
      <c r="H62" s="15">
        <v>-3955.43</v>
      </c>
      <c r="I62" s="7">
        <f t="shared" si="4"/>
        <v>7618.0434108148347</v>
      </c>
      <c r="J62" s="7">
        <f t="shared" si="1"/>
        <v>-3955.43</v>
      </c>
      <c r="K62" s="7">
        <f t="shared" si="2"/>
        <v>3662.6134108148349</v>
      </c>
    </row>
    <row r="63" spans="3:11">
      <c r="C63" s="9">
        <v>43282</v>
      </c>
      <c r="D63">
        <v>5.1499999999999997E-2</v>
      </c>
      <c r="E63" s="6">
        <f t="shared" si="0"/>
        <v>4.3774999999999994E-2</v>
      </c>
      <c r="F63" s="6">
        <f t="shared" si="3"/>
        <v>3.6479166666666661E-3</v>
      </c>
      <c r="G63" s="5">
        <v>179</v>
      </c>
      <c r="H63" s="15">
        <v>-3955.43</v>
      </c>
      <c r="I63" s="7">
        <f t="shared" si="4"/>
        <v>7590.3544303823337</v>
      </c>
      <c r="J63" s="7">
        <f t="shared" si="1"/>
        <v>-3955.43</v>
      </c>
      <c r="K63" s="7">
        <f t="shared" si="2"/>
        <v>3634.9244303823339</v>
      </c>
    </row>
    <row r="64" spans="3:11">
      <c r="C64" s="9">
        <v>43313</v>
      </c>
      <c r="D64">
        <v>5.1499999999999997E-2</v>
      </c>
      <c r="E64" s="6">
        <f t="shared" si="0"/>
        <v>4.3774999999999994E-2</v>
      </c>
      <c r="F64" s="6">
        <f t="shared" si="3"/>
        <v>3.6479166666666661E-3</v>
      </c>
      <c r="G64" s="5">
        <v>178</v>
      </c>
      <c r="H64" s="15">
        <v>-3955.43</v>
      </c>
      <c r="I64" s="7">
        <f t="shared" si="4"/>
        <v>7562.766089916825</v>
      </c>
      <c r="J64" s="7">
        <f t="shared" si="1"/>
        <v>-3955.43</v>
      </c>
      <c r="K64" s="7">
        <f t="shared" si="2"/>
        <v>3607.3360899168251</v>
      </c>
    </row>
    <row r="65" spans="3:11">
      <c r="C65" s="9">
        <v>43344</v>
      </c>
      <c r="D65">
        <v>5.1499999999999997E-2</v>
      </c>
      <c r="E65" s="6">
        <f t="shared" si="0"/>
        <v>4.3774999999999994E-2</v>
      </c>
      <c r="F65" s="6">
        <f t="shared" si="3"/>
        <v>3.6479166666666661E-3</v>
      </c>
      <c r="G65" s="5">
        <v>177</v>
      </c>
      <c r="H65" s="15">
        <v>-3955.43</v>
      </c>
      <c r="I65" s="7">
        <f t="shared" si="4"/>
        <v>7535.2780236264707</v>
      </c>
      <c r="J65" s="7">
        <f t="shared" si="1"/>
        <v>-3955.43</v>
      </c>
      <c r="K65" s="7">
        <f t="shared" si="2"/>
        <v>3579.8480236264709</v>
      </c>
    </row>
    <row r="66" spans="3:11">
      <c r="C66" s="9">
        <v>43374</v>
      </c>
      <c r="D66">
        <v>5.1499999999999997E-2</v>
      </c>
      <c r="E66" s="6">
        <f t="shared" si="0"/>
        <v>4.3774999999999994E-2</v>
      </c>
      <c r="F66" s="6">
        <f t="shared" si="3"/>
        <v>3.6479166666666661E-3</v>
      </c>
      <c r="G66" s="5">
        <v>176</v>
      </c>
      <c r="H66" s="15">
        <v>-3955.43</v>
      </c>
      <c r="I66" s="7">
        <f t="shared" si="4"/>
        <v>7507.8898670489643</v>
      </c>
      <c r="J66" s="7">
        <f t="shared" si="1"/>
        <v>-3955.43</v>
      </c>
      <c r="K66" s="7">
        <f t="shared" si="2"/>
        <v>3552.4598670489645</v>
      </c>
    </row>
    <row r="67" spans="3:11">
      <c r="C67" s="9">
        <v>43405</v>
      </c>
      <c r="D67">
        <v>5.1499999999999997E-2</v>
      </c>
      <c r="E67" s="6">
        <f t="shared" ref="E67:E130" si="5">D67*0.85</f>
        <v>4.3774999999999994E-2</v>
      </c>
      <c r="F67" s="6">
        <f t="shared" si="3"/>
        <v>3.6479166666666661E-3</v>
      </c>
      <c r="G67" s="5">
        <v>175</v>
      </c>
      <c r="H67" s="15">
        <v>-3955.43</v>
      </c>
      <c r="I67" s="7">
        <f t="shared" si="4"/>
        <v>7480.6012570466928</v>
      </c>
      <c r="J67" s="7">
        <f t="shared" ref="J67:J130" si="6">H67</f>
        <v>-3955.43</v>
      </c>
      <c r="K67" s="7">
        <f t="shared" ref="K67:K130" si="7">I67+J67</f>
        <v>3525.171257046693</v>
      </c>
    </row>
    <row r="68" spans="3:11">
      <c r="C68" s="9">
        <v>43435</v>
      </c>
      <c r="D68">
        <v>5.1499999999999997E-2</v>
      </c>
      <c r="E68" s="6">
        <f t="shared" si="5"/>
        <v>4.3774999999999994E-2</v>
      </c>
      <c r="F68" s="6">
        <f t="shared" ref="F68:F131" si="8">E68/12</f>
        <v>3.6479166666666661E-3</v>
      </c>
      <c r="G68" s="5">
        <v>174</v>
      </c>
      <c r="H68" s="15">
        <v>-3955.43</v>
      </c>
      <c r="I68" s="7">
        <f t="shared" ref="I68:I131" si="9">FV(F68,G68,0,H68)</f>
        <v>7453.4118318019337</v>
      </c>
      <c r="J68" s="7">
        <f t="shared" si="6"/>
        <v>-3955.43</v>
      </c>
      <c r="K68" s="7">
        <f t="shared" si="7"/>
        <v>3497.9818318019338</v>
      </c>
    </row>
    <row r="69" spans="3:11">
      <c r="C69" s="9">
        <v>43466</v>
      </c>
      <c r="D69">
        <v>5.1499999999999997E-2</v>
      </c>
      <c r="E69" s="6">
        <f t="shared" si="5"/>
        <v>4.3774999999999994E-2</v>
      </c>
      <c r="F69" s="6">
        <f t="shared" si="8"/>
        <v>3.6479166666666661E-3</v>
      </c>
      <c r="G69" s="5">
        <v>173</v>
      </c>
      <c r="H69" s="15">
        <v>-3955.43</v>
      </c>
      <c r="I69" s="7">
        <f t="shared" si="9"/>
        <v>7426.3212308120319</v>
      </c>
      <c r="J69" s="7">
        <f t="shared" si="6"/>
        <v>-3955.43</v>
      </c>
      <c r="K69" s="7">
        <f t="shared" si="7"/>
        <v>3470.8912308120321</v>
      </c>
    </row>
    <row r="70" spans="3:11">
      <c r="C70" s="9">
        <v>43497</v>
      </c>
      <c r="D70">
        <v>5.1499999999999997E-2</v>
      </c>
      <c r="E70" s="6">
        <f t="shared" si="5"/>
        <v>4.3774999999999994E-2</v>
      </c>
      <c r="F70" s="6">
        <f t="shared" si="8"/>
        <v>3.6479166666666661E-3</v>
      </c>
      <c r="G70" s="5">
        <v>172</v>
      </c>
      <c r="H70" s="15">
        <v>-3955.43</v>
      </c>
      <c r="I70" s="7">
        <f t="shared" si="9"/>
        <v>7399.3290948846525</v>
      </c>
      <c r="J70" s="7">
        <f t="shared" si="6"/>
        <v>-3955.43</v>
      </c>
      <c r="K70" s="7">
        <f t="shared" si="7"/>
        <v>3443.8990948846526</v>
      </c>
    </row>
    <row r="71" spans="3:11">
      <c r="C71" s="9">
        <v>43525</v>
      </c>
      <c r="D71">
        <v>5.1499999999999997E-2</v>
      </c>
      <c r="E71" s="6">
        <f t="shared" si="5"/>
        <v>4.3774999999999994E-2</v>
      </c>
      <c r="F71" s="6">
        <f t="shared" si="8"/>
        <v>3.6479166666666661E-3</v>
      </c>
      <c r="G71" s="5">
        <v>171</v>
      </c>
      <c r="H71" s="15">
        <v>-3955.43</v>
      </c>
      <c r="I71" s="7">
        <f t="shared" si="9"/>
        <v>7372.4350661329845</v>
      </c>
      <c r="J71" s="7">
        <f t="shared" si="6"/>
        <v>-3955.43</v>
      </c>
      <c r="K71" s="7">
        <f t="shared" si="7"/>
        <v>3417.0050661329847</v>
      </c>
    </row>
    <row r="72" spans="3:11">
      <c r="C72" s="9">
        <v>43556</v>
      </c>
      <c r="D72">
        <v>5.1499999999999997E-2</v>
      </c>
      <c r="E72" s="6">
        <f t="shared" si="5"/>
        <v>4.3774999999999994E-2</v>
      </c>
      <c r="F72" s="6">
        <f t="shared" si="8"/>
        <v>3.6479166666666661E-3</v>
      </c>
      <c r="G72" s="5">
        <v>170</v>
      </c>
      <c r="H72" s="15">
        <v>-3955.43</v>
      </c>
      <c r="I72" s="7">
        <f t="shared" si="9"/>
        <v>7345.6387879710328</v>
      </c>
      <c r="J72" s="7">
        <f t="shared" si="6"/>
        <v>-3955.43</v>
      </c>
      <c r="K72" s="7">
        <f t="shared" si="7"/>
        <v>3390.208787971033</v>
      </c>
    </row>
    <row r="73" spans="3:11">
      <c r="C73" s="9">
        <v>43586</v>
      </c>
      <c r="D73">
        <v>5.1499999999999997E-2</v>
      </c>
      <c r="E73" s="6">
        <f t="shared" si="5"/>
        <v>4.3774999999999994E-2</v>
      </c>
      <c r="F73" s="6">
        <f t="shared" si="8"/>
        <v>3.6479166666666661E-3</v>
      </c>
      <c r="G73" s="5">
        <v>169</v>
      </c>
      <c r="H73" s="15">
        <v>-3955.43</v>
      </c>
      <c r="I73" s="7">
        <f t="shared" si="9"/>
        <v>7318.9399051088531</v>
      </c>
      <c r="J73" s="7">
        <f t="shared" si="6"/>
        <v>-3955.43</v>
      </c>
      <c r="K73" s="7">
        <f t="shared" si="7"/>
        <v>3363.5099051088532</v>
      </c>
    </row>
    <row r="74" spans="3:11">
      <c r="C74" s="9">
        <v>43617</v>
      </c>
      <c r="D74">
        <v>5.1499999999999997E-2</v>
      </c>
      <c r="E74" s="6">
        <f t="shared" si="5"/>
        <v>4.3774999999999994E-2</v>
      </c>
      <c r="F74" s="6">
        <f t="shared" si="8"/>
        <v>3.6479166666666661E-3</v>
      </c>
      <c r="G74" s="5">
        <v>168</v>
      </c>
      <c r="H74" s="15">
        <v>-3955.43</v>
      </c>
      <c r="I74" s="7">
        <f t="shared" si="9"/>
        <v>7292.3380635478679</v>
      </c>
      <c r="J74" s="7">
        <f t="shared" si="6"/>
        <v>-3955.43</v>
      </c>
      <c r="K74" s="7">
        <f t="shared" si="7"/>
        <v>3336.9080635478681</v>
      </c>
    </row>
    <row r="75" spans="3:11">
      <c r="C75" s="9">
        <v>43647</v>
      </c>
      <c r="D75">
        <v>5.1499999999999997E-2</v>
      </c>
      <c r="E75" s="6">
        <f t="shared" si="5"/>
        <v>4.3774999999999994E-2</v>
      </c>
      <c r="F75" s="6">
        <f t="shared" si="8"/>
        <v>3.6479166666666661E-3</v>
      </c>
      <c r="G75" s="5">
        <v>167</v>
      </c>
      <c r="H75" s="15">
        <v>-3955.43</v>
      </c>
      <c r="I75" s="7">
        <f t="shared" si="9"/>
        <v>7265.8329105761604</v>
      </c>
      <c r="J75" s="7">
        <f t="shared" si="6"/>
        <v>-3955.43</v>
      </c>
      <c r="K75" s="7">
        <f t="shared" si="7"/>
        <v>3310.4029105761606</v>
      </c>
    </row>
    <row r="76" spans="3:11">
      <c r="C76" s="9">
        <v>43678</v>
      </c>
      <c r="D76">
        <v>5.1499999999999997E-2</v>
      </c>
      <c r="E76" s="6">
        <f t="shared" si="5"/>
        <v>4.3774999999999994E-2</v>
      </c>
      <c r="F76" s="6">
        <f t="shared" si="8"/>
        <v>3.6479166666666661E-3</v>
      </c>
      <c r="G76" s="5">
        <v>166</v>
      </c>
      <c r="H76" s="15">
        <v>-3955.43</v>
      </c>
      <c r="I76" s="7">
        <f t="shared" si="9"/>
        <v>7239.4240947638045</v>
      </c>
      <c r="J76" s="7">
        <f t="shared" si="6"/>
        <v>-3955.43</v>
      </c>
      <c r="K76" s="7">
        <f t="shared" si="7"/>
        <v>3283.9940947638047</v>
      </c>
    </row>
    <row r="77" spans="3:11">
      <c r="C77" s="9">
        <v>43709</v>
      </c>
      <c r="D77">
        <v>5.1499999999999997E-2</v>
      </c>
      <c r="E77" s="6">
        <f t="shared" si="5"/>
        <v>4.3774999999999994E-2</v>
      </c>
      <c r="F77" s="6">
        <f t="shared" si="8"/>
        <v>3.6479166666666661E-3</v>
      </c>
      <c r="G77" s="5">
        <v>165</v>
      </c>
      <c r="H77" s="15">
        <v>-3955.43</v>
      </c>
      <c r="I77" s="7">
        <f t="shared" si="9"/>
        <v>7213.1112659581941</v>
      </c>
      <c r="J77" s="7">
        <f t="shared" si="6"/>
        <v>-3955.43</v>
      </c>
      <c r="K77" s="7">
        <f t="shared" si="7"/>
        <v>3257.6812659581942</v>
      </c>
    </row>
    <row r="78" spans="3:11">
      <c r="C78" s="9">
        <v>43739</v>
      </c>
      <c r="D78">
        <v>5.1499999999999997E-2</v>
      </c>
      <c r="E78" s="6">
        <f t="shared" si="5"/>
        <v>4.3774999999999994E-2</v>
      </c>
      <c r="F78" s="6">
        <f t="shared" si="8"/>
        <v>3.6479166666666661E-3</v>
      </c>
      <c r="G78" s="5">
        <v>164</v>
      </c>
      <c r="H78" s="15">
        <v>-3955.43</v>
      </c>
      <c r="I78" s="7">
        <f t="shared" si="9"/>
        <v>7186.8940752794133</v>
      </c>
      <c r="J78" s="7">
        <f t="shared" si="6"/>
        <v>-3955.43</v>
      </c>
      <c r="K78" s="7">
        <f t="shared" si="7"/>
        <v>3231.4640752794135</v>
      </c>
    </row>
    <row r="79" spans="3:11">
      <c r="C79" s="9">
        <v>43770</v>
      </c>
      <c r="D79">
        <v>5.1499999999999997E-2</v>
      </c>
      <c r="E79" s="6">
        <f t="shared" si="5"/>
        <v>4.3774999999999994E-2</v>
      </c>
      <c r="F79" s="6">
        <f t="shared" si="8"/>
        <v>3.6479166666666661E-3</v>
      </c>
      <c r="G79" s="5">
        <v>163</v>
      </c>
      <c r="H79" s="15">
        <v>-3955.43</v>
      </c>
      <c r="I79" s="7">
        <f t="shared" si="9"/>
        <v>7160.772175115605</v>
      </c>
      <c r="J79" s="7">
        <f t="shared" si="6"/>
        <v>-3955.43</v>
      </c>
      <c r="K79" s="7">
        <f t="shared" si="7"/>
        <v>3205.3421751156052</v>
      </c>
    </row>
    <row r="80" spans="3:11">
      <c r="C80" s="9">
        <v>43800</v>
      </c>
      <c r="D80">
        <v>5.1499999999999997E-2</v>
      </c>
      <c r="E80" s="6">
        <f t="shared" si="5"/>
        <v>4.3774999999999994E-2</v>
      </c>
      <c r="F80" s="6">
        <f t="shared" si="8"/>
        <v>3.6479166666666661E-3</v>
      </c>
      <c r="G80" s="5">
        <v>162</v>
      </c>
      <c r="H80" s="15">
        <v>-3955.43</v>
      </c>
      <c r="I80" s="7">
        <f t="shared" si="9"/>
        <v>7134.7452191183629</v>
      </c>
      <c r="J80" s="7">
        <f t="shared" si="6"/>
        <v>-3955.43</v>
      </c>
      <c r="K80" s="7">
        <f t="shared" si="7"/>
        <v>3179.3152191183631</v>
      </c>
    </row>
    <row r="81" spans="3:11">
      <c r="C81" s="9">
        <v>43831</v>
      </c>
      <c r="D81">
        <v>5.1499999999999997E-2</v>
      </c>
      <c r="E81" s="6">
        <f t="shared" si="5"/>
        <v>4.3774999999999994E-2</v>
      </c>
      <c r="F81" s="6">
        <f t="shared" si="8"/>
        <v>3.6479166666666661E-3</v>
      </c>
      <c r="G81" s="5">
        <v>161</v>
      </c>
      <c r="H81" s="15">
        <v>-3955.43</v>
      </c>
      <c r="I81" s="7">
        <f t="shared" si="9"/>
        <v>7108.8128621981359</v>
      </c>
      <c r="J81" s="7">
        <f t="shared" si="6"/>
        <v>-3955.43</v>
      </c>
      <c r="K81" s="7">
        <f t="shared" si="7"/>
        <v>3153.3828621981361</v>
      </c>
    </row>
    <row r="82" spans="3:11">
      <c r="C82" s="9">
        <v>43862</v>
      </c>
      <c r="D82">
        <v>5.1499999999999997E-2</v>
      </c>
      <c r="E82" s="6">
        <f t="shared" si="5"/>
        <v>4.3774999999999994E-2</v>
      </c>
      <c r="F82" s="6">
        <f t="shared" si="8"/>
        <v>3.6479166666666661E-3</v>
      </c>
      <c r="G82" s="5">
        <v>160</v>
      </c>
      <c r="H82" s="15">
        <v>-3955.43</v>
      </c>
      <c r="I82" s="7">
        <f t="shared" si="9"/>
        <v>7082.9747605196562</v>
      </c>
      <c r="J82" s="7">
        <f t="shared" si="6"/>
        <v>-3955.43</v>
      </c>
      <c r="K82" s="7">
        <f t="shared" si="7"/>
        <v>3127.5447605196564</v>
      </c>
    </row>
    <row r="83" spans="3:11">
      <c r="C83" s="9">
        <v>43891</v>
      </c>
      <c r="D83">
        <v>5.1499999999999997E-2</v>
      </c>
      <c r="E83" s="6">
        <f t="shared" si="5"/>
        <v>4.3774999999999994E-2</v>
      </c>
      <c r="F83" s="6">
        <f t="shared" si="8"/>
        <v>3.6479166666666661E-3</v>
      </c>
      <c r="G83" s="5">
        <v>159</v>
      </c>
      <c r="H83" s="15">
        <v>-3955.43</v>
      </c>
      <c r="I83" s="7">
        <f t="shared" si="9"/>
        <v>7057.2305714973791</v>
      </c>
      <c r="J83" s="7">
        <f t="shared" si="6"/>
        <v>-3955.43</v>
      </c>
      <c r="K83" s="7">
        <f t="shared" si="7"/>
        <v>3101.8005714973792</v>
      </c>
    </row>
    <row r="84" spans="3:11">
      <c r="C84" s="9">
        <v>43922</v>
      </c>
      <c r="D84">
        <v>5.1499999999999997E-2</v>
      </c>
      <c r="E84" s="6">
        <f t="shared" si="5"/>
        <v>4.3774999999999994E-2</v>
      </c>
      <c r="F84" s="6">
        <f t="shared" si="8"/>
        <v>3.6479166666666661E-3</v>
      </c>
      <c r="G84" s="5">
        <v>158</v>
      </c>
      <c r="H84" s="15">
        <v>-3955.43</v>
      </c>
      <c r="I84" s="7">
        <f t="shared" si="9"/>
        <v>7031.5799537909479</v>
      </c>
      <c r="J84" s="7">
        <f t="shared" si="6"/>
        <v>-3955.43</v>
      </c>
      <c r="K84" s="7">
        <f t="shared" si="7"/>
        <v>3076.1499537909481</v>
      </c>
    </row>
    <row r="85" spans="3:11">
      <c r="C85" s="9">
        <v>43952</v>
      </c>
      <c r="D85">
        <v>5.1499999999999997E-2</v>
      </c>
      <c r="E85" s="6">
        <f t="shared" si="5"/>
        <v>4.3774999999999994E-2</v>
      </c>
      <c r="F85" s="6">
        <f t="shared" si="8"/>
        <v>3.6479166666666661E-3</v>
      </c>
      <c r="G85" s="5">
        <v>157</v>
      </c>
      <c r="H85" s="15">
        <v>-3955.43</v>
      </c>
      <c r="I85" s="7">
        <f t="shared" si="9"/>
        <v>7006.022567300648</v>
      </c>
      <c r="J85" s="7">
        <f t="shared" si="6"/>
        <v>-3955.43</v>
      </c>
      <c r="K85" s="7">
        <f t="shared" si="7"/>
        <v>3050.5925673006482</v>
      </c>
    </row>
    <row r="86" spans="3:11">
      <c r="C86" s="9">
        <v>43983</v>
      </c>
      <c r="D86">
        <v>5.1499999999999997E-2</v>
      </c>
      <c r="E86" s="6">
        <f t="shared" si="5"/>
        <v>4.3774999999999994E-2</v>
      </c>
      <c r="F86" s="6">
        <f t="shared" si="8"/>
        <v>3.6479166666666661E-3</v>
      </c>
      <c r="G86" s="5">
        <v>156</v>
      </c>
      <c r="H86" s="15">
        <v>-3955.43</v>
      </c>
      <c r="I86" s="7">
        <f t="shared" si="9"/>
        <v>6980.5580731629225</v>
      </c>
      <c r="J86" s="7">
        <f t="shared" si="6"/>
        <v>-3955.43</v>
      </c>
      <c r="K86" s="7">
        <f t="shared" si="7"/>
        <v>3025.1280731629226</v>
      </c>
    </row>
    <row r="87" spans="3:11">
      <c r="C87" s="9">
        <v>44013</v>
      </c>
      <c r="D87">
        <v>5.1499999999999997E-2</v>
      </c>
      <c r="E87" s="6">
        <f t="shared" si="5"/>
        <v>4.3774999999999994E-2</v>
      </c>
      <c r="F87" s="6">
        <f t="shared" si="8"/>
        <v>3.6479166666666661E-3</v>
      </c>
      <c r="G87" s="5">
        <v>155</v>
      </c>
      <c r="H87" s="15">
        <v>-3955.43</v>
      </c>
      <c r="I87" s="7">
        <f t="shared" si="9"/>
        <v>6955.1861337458586</v>
      </c>
      <c r="J87" s="7">
        <f t="shared" si="6"/>
        <v>-3955.43</v>
      </c>
      <c r="K87" s="7">
        <f t="shared" si="7"/>
        <v>2999.7561337458587</v>
      </c>
    </row>
    <row r="88" spans="3:11">
      <c r="C88" s="9">
        <v>44044</v>
      </c>
      <c r="D88">
        <v>5.1499999999999997E-2</v>
      </c>
      <c r="E88" s="6">
        <f t="shared" si="5"/>
        <v>4.3774999999999994E-2</v>
      </c>
      <c r="F88" s="6">
        <f t="shared" si="8"/>
        <v>3.6479166666666661E-3</v>
      </c>
      <c r="G88" s="5">
        <v>154</v>
      </c>
      <c r="H88" s="15">
        <v>-3955.43</v>
      </c>
      <c r="I88" s="7">
        <f t="shared" si="9"/>
        <v>6929.9064126447338</v>
      </c>
      <c r="J88" s="7">
        <f t="shared" si="6"/>
        <v>-3955.43</v>
      </c>
      <c r="K88" s="7">
        <f t="shared" si="7"/>
        <v>2974.476412644734</v>
      </c>
    </row>
    <row r="89" spans="3:11">
      <c r="C89" s="9">
        <v>44075</v>
      </c>
      <c r="D89">
        <v>5.1499999999999997E-2</v>
      </c>
      <c r="E89" s="6">
        <f t="shared" si="5"/>
        <v>4.3774999999999994E-2</v>
      </c>
      <c r="F89" s="6">
        <f t="shared" si="8"/>
        <v>3.6479166666666661E-3</v>
      </c>
      <c r="G89" s="5">
        <v>153</v>
      </c>
      <c r="H89" s="15">
        <v>-3955.43</v>
      </c>
      <c r="I89" s="7">
        <f t="shared" si="9"/>
        <v>6904.7185746775222</v>
      </c>
      <c r="J89" s="7">
        <f t="shared" si="6"/>
        <v>-3955.43</v>
      </c>
      <c r="K89" s="7">
        <f t="shared" si="7"/>
        <v>2949.2885746775223</v>
      </c>
    </row>
    <row r="90" spans="3:11">
      <c r="C90" s="9">
        <v>44105</v>
      </c>
      <c r="D90">
        <v>5.1499999999999997E-2</v>
      </c>
      <c r="E90" s="6">
        <f t="shared" si="5"/>
        <v>4.3774999999999994E-2</v>
      </c>
      <c r="F90" s="6">
        <f t="shared" si="8"/>
        <v>3.6479166666666661E-3</v>
      </c>
      <c r="G90" s="5">
        <v>152</v>
      </c>
      <c r="H90" s="15">
        <v>-3955.43</v>
      </c>
      <c r="I90" s="7">
        <f t="shared" si="9"/>
        <v>6879.6222858804877</v>
      </c>
      <c r="J90" s="7">
        <f t="shared" si="6"/>
        <v>-3955.43</v>
      </c>
      <c r="K90" s="7">
        <f t="shared" si="7"/>
        <v>2924.1922858804878</v>
      </c>
    </row>
    <row r="91" spans="3:11">
      <c r="C91" s="9">
        <v>44136</v>
      </c>
      <c r="D91">
        <v>5.1499999999999997E-2</v>
      </c>
      <c r="E91" s="6">
        <f t="shared" si="5"/>
        <v>4.3774999999999994E-2</v>
      </c>
      <c r="F91" s="6">
        <f t="shared" si="8"/>
        <v>3.6479166666666661E-3</v>
      </c>
      <c r="G91" s="5">
        <v>151</v>
      </c>
      <c r="H91" s="15">
        <v>-3955.43</v>
      </c>
      <c r="I91" s="7">
        <f t="shared" si="9"/>
        <v>6854.617213503725</v>
      </c>
      <c r="J91" s="7">
        <f t="shared" si="6"/>
        <v>-3955.43</v>
      </c>
      <c r="K91" s="7">
        <f t="shared" si="7"/>
        <v>2899.1872135037252</v>
      </c>
    </row>
    <row r="92" spans="3:11">
      <c r="C92" s="9">
        <v>44166</v>
      </c>
      <c r="D92">
        <v>5.1499999999999997E-2</v>
      </c>
      <c r="E92" s="6">
        <f t="shared" si="5"/>
        <v>4.3774999999999994E-2</v>
      </c>
      <c r="F92" s="6">
        <f t="shared" si="8"/>
        <v>3.6479166666666661E-3</v>
      </c>
      <c r="G92" s="5">
        <v>150</v>
      </c>
      <c r="H92" s="15">
        <v>-3955.43</v>
      </c>
      <c r="I92" s="7">
        <f t="shared" si="9"/>
        <v>6829.7030260067713</v>
      </c>
      <c r="J92" s="7">
        <f t="shared" si="6"/>
        <v>-3955.43</v>
      </c>
      <c r="K92" s="7">
        <f t="shared" si="7"/>
        <v>2874.2730260067715</v>
      </c>
    </row>
    <row r="93" spans="3:11">
      <c r="C93" s="9">
        <v>44197</v>
      </c>
      <c r="D93">
        <v>5.1499999999999997E-2</v>
      </c>
      <c r="E93" s="6">
        <f t="shared" si="5"/>
        <v>4.3774999999999994E-2</v>
      </c>
      <c r="F93" s="6">
        <f t="shared" si="8"/>
        <v>3.6479166666666661E-3</v>
      </c>
      <c r="G93" s="5">
        <v>149</v>
      </c>
      <c r="H93" s="15">
        <v>-3955.43</v>
      </c>
      <c r="I93" s="7">
        <f t="shared" si="9"/>
        <v>6804.8793930541924</v>
      </c>
      <c r="J93" s="7">
        <f t="shared" si="6"/>
        <v>-3955.43</v>
      </c>
      <c r="K93" s="7">
        <f t="shared" si="7"/>
        <v>2849.4493930541926</v>
      </c>
    </row>
    <row r="94" spans="3:11">
      <c r="C94" s="9">
        <v>44228</v>
      </c>
      <c r="D94">
        <v>5.1499999999999997E-2</v>
      </c>
      <c r="E94" s="6">
        <f t="shared" si="5"/>
        <v>4.3774999999999994E-2</v>
      </c>
      <c r="F94" s="6">
        <f t="shared" si="8"/>
        <v>3.6479166666666661E-3</v>
      </c>
      <c r="G94" s="5">
        <v>148</v>
      </c>
      <c r="H94" s="15">
        <v>-3955.43</v>
      </c>
      <c r="I94" s="7">
        <f t="shared" si="9"/>
        <v>6780.1459855112125</v>
      </c>
      <c r="J94" s="7">
        <f t="shared" si="6"/>
        <v>-3955.43</v>
      </c>
      <c r="K94" s="7">
        <f t="shared" si="7"/>
        <v>2824.7159855112127</v>
      </c>
    </row>
    <row r="95" spans="3:11">
      <c r="C95" s="9">
        <v>44256</v>
      </c>
      <c r="D95">
        <v>5.1499999999999997E-2</v>
      </c>
      <c r="E95" s="6">
        <f t="shared" si="5"/>
        <v>4.3774999999999994E-2</v>
      </c>
      <c r="F95" s="6">
        <f t="shared" si="8"/>
        <v>3.6479166666666661E-3</v>
      </c>
      <c r="G95" s="5">
        <v>147</v>
      </c>
      <c r="H95" s="15">
        <v>-3955.43</v>
      </c>
      <c r="I95" s="7">
        <f t="shared" si="9"/>
        <v>6755.502475439348</v>
      </c>
      <c r="J95" s="7">
        <f t="shared" si="6"/>
        <v>-3955.43</v>
      </c>
      <c r="K95" s="7">
        <f t="shared" si="7"/>
        <v>2800.0724754393482</v>
      </c>
    </row>
    <row r="96" spans="3:11">
      <c r="C96" s="9">
        <v>44287</v>
      </c>
      <c r="D96">
        <v>5.1499999999999997E-2</v>
      </c>
      <c r="E96" s="6">
        <f t="shared" si="5"/>
        <v>4.3774999999999994E-2</v>
      </c>
      <c r="F96" s="6">
        <f t="shared" si="8"/>
        <v>3.6479166666666661E-3</v>
      </c>
      <c r="G96" s="5">
        <v>146</v>
      </c>
      <c r="H96" s="15">
        <v>-3955.43</v>
      </c>
      <c r="I96" s="7">
        <f t="shared" si="9"/>
        <v>6730.9485360920626</v>
      </c>
      <c r="J96" s="7">
        <f t="shared" si="6"/>
        <v>-3955.43</v>
      </c>
      <c r="K96" s="7">
        <f t="shared" si="7"/>
        <v>2775.5185360920627</v>
      </c>
    </row>
    <row r="97" spans="3:11">
      <c r="C97" s="9">
        <v>44317</v>
      </c>
      <c r="D97">
        <v>5.1499999999999997E-2</v>
      </c>
      <c r="E97" s="6">
        <f t="shared" si="5"/>
        <v>4.3774999999999994E-2</v>
      </c>
      <c r="F97" s="6">
        <f t="shared" si="8"/>
        <v>3.6479166666666661E-3</v>
      </c>
      <c r="G97" s="5">
        <v>145</v>
      </c>
      <c r="H97" s="15">
        <v>-3955.43</v>
      </c>
      <c r="I97" s="7">
        <f t="shared" si="9"/>
        <v>6706.4838419104262</v>
      </c>
      <c r="J97" s="7">
        <f t="shared" si="6"/>
        <v>-3955.43</v>
      </c>
      <c r="K97" s="7">
        <f t="shared" si="7"/>
        <v>2751.0538419104264</v>
      </c>
    </row>
    <row r="98" spans="3:11">
      <c r="C98" s="9">
        <v>44348</v>
      </c>
      <c r="D98">
        <v>5.1499999999999997E-2</v>
      </c>
      <c r="E98" s="6">
        <f t="shared" si="5"/>
        <v>4.3774999999999994E-2</v>
      </c>
      <c r="F98" s="6">
        <f t="shared" si="8"/>
        <v>3.6479166666666661E-3</v>
      </c>
      <c r="G98" s="5">
        <v>144</v>
      </c>
      <c r="H98" s="15">
        <v>-3955.43</v>
      </c>
      <c r="I98" s="7">
        <f t="shared" si="9"/>
        <v>6682.1080685188081</v>
      </c>
      <c r="J98" s="7">
        <f t="shared" si="6"/>
        <v>-3955.43</v>
      </c>
      <c r="K98" s="7">
        <f t="shared" si="7"/>
        <v>2726.6780685188082</v>
      </c>
    </row>
    <row r="99" spans="3:11">
      <c r="C99" s="9">
        <v>44378</v>
      </c>
      <c r="D99">
        <v>5.1499999999999997E-2</v>
      </c>
      <c r="E99" s="6">
        <f t="shared" si="5"/>
        <v>4.3774999999999994E-2</v>
      </c>
      <c r="F99" s="6">
        <f t="shared" si="8"/>
        <v>3.6479166666666661E-3</v>
      </c>
      <c r="G99" s="5">
        <v>143</v>
      </c>
      <c r="H99" s="15">
        <v>-3955.43</v>
      </c>
      <c r="I99" s="7">
        <f t="shared" si="9"/>
        <v>6657.8208927205687</v>
      </c>
      <c r="J99" s="7">
        <f t="shared" si="6"/>
        <v>-3955.43</v>
      </c>
      <c r="K99" s="7">
        <f t="shared" si="7"/>
        <v>2702.3908927205689</v>
      </c>
    </row>
    <row r="100" spans="3:11">
      <c r="C100" s="9">
        <v>44409</v>
      </c>
      <c r="D100">
        <v>5.1499999999999997E-2</v>
      </c>
      <c r="E100" s="6">
        <f t="shared" si="5"/>
        <v>4.3774999999999994E-2</v>
      </c>
      <c r="F100" s="6">
        <f t="shared" si="8"/>
        <v>3.6479166666666661E-3</v>
      </c>
      <c r="G100" s="5">
        <v>142</v>
      </c>
      <c r="H100" s="15">
        <v>-3955.43</v>
      </c>
      <c r="I100" s="7">
        <f t="shared" si="9"/>
        <v>6633.621992493785</v>
      </c>
      <c r="J100" s="7">
        <f t="shared" si="6"/>
        <v>-3955.43</v>
      </c>
      <c r="K100" s="7">
        <f t="shared" si="7"/>
        <v>2678.1919924937852</v>
      </c>
    </row>
    <row r="101" spans="3:11">
      <c r="C101" s="9">
        <v>44440</v>
      </c>
      <c r="D101">
        <v>5.1499999999999997E-2</v>
      </c>
      <c r="E101" s="6">
        <f t="shared" si="5"/>
        <v>4.3774999999999994E-2</v>
      </c>
      <c r="F101" s="6">
        <f t="shared" si="8"/>
        <v>3.6479166666666661E-3</v>
      </c>
      <c r="G101" s="5">
        <v>141</v>
      </c>
      <c r="H101" s="15">
        <v>-3955.43</v>
      </c>
      <c r="I101" s="7">
        <f t="shared" si="9"/>
        <v>6609.5110469869642</v>
      </c>
      <c r="J101" s="7">
        <f t="shared" si="6"/>
        <v>-3955.43</v>
      </c>
      <c r="K101" s="7">
        <f t="shared" si="7"/>
        <v>2654.0810469869643</v>
      </c>
    </row>
    <row r="102" spans="3:11">
      <c r="C102" s="9">
        <v>44470</v>
      </c>
      <c r="D102">
        <v>5.1499999999999997E-2</v>
      </c>
      <c r="E102" s="6">
        <f t="shared" si="5"/>
        <v>4.3774999999999994E-2</v>
      </c>
      <c r="F102" s="6">
        <f t="shared" si="8"/>
        <v>3.6479166666666661E-3</v>
      </c>
      <c r="G102" s="5">
        <v>140</v>
      </c>
      <c r="H102" s="15">
        <v>-3955.43</v>
      </c>
      <c r="I102" s="7">
        <f t="shared" si="9"/>
        <v>6585.4877365148022</v>
      </c>
      <c r="J102" s="7">
        <f t="shared" si="6"/>
        <v>-3955.43</v>
      </c>
      <c r="K102" s="7">
        <f t="shared" si="7"/>
        <v>2630.0577365148024</v>
      </c>
    </row>
    <row r="103" spans="3:11">
      <c r="C103" s="9">
        <v>44501</v>
      </c>
      <c r="D103">
        <v>5.1499999999999997E-2</v>
      </c>
      <c r="E103" s="6">
        <f t="shared" si="5"/>
        <v>4.3774999999999994E-2</v>
      </c>
      <c r="F103" s="6">
        <f t="shared" si="8"/>
        <v>3.6479166666666661E-3</v>
      </c>
      <c r="G103" s="5">
        <v>139</v>
      </c>
      <c r="H103" s="15">
        <v>-3955.43</v>
      </c>
      <c r="I103" s="7">
        <f t="shared" si="9"/>
        <v>6561.551742553941</v>
      </c>
      <c r="J103" s="7">
        <f t="shared" si="6"/>
        <v>-3955.43</v>
      </c>
      <c r="K103" s="7">
        <f t="shared" si="7"/>
        <v>2606.1217425539412</v>
      </c>
    </row>
    <row r="104" spans="3:11">
      <c r="C104" s="9">
        <v>44531</v>
      </c>
      <c r="D104">
        <v>5.1499999999999997E-2</v>
      </c>
      <c r="E104" s="6">
        <f t="shared" si="5"/>
        <v>4.3774999999999994E-2</v>
      </c>
      <c r="F104" s="6">
        <f t="shared" si="8"/>
        <v>3.6479166666666661E-3</v>
      </c>
      <c r="G104" s="5">
        <v>138</v>
      </c>
      <c r="H104" s="15">
        <v>-3955.43</v>
      </c>
      <c r="I104" s="7">
        <f t="shared" si="9"/>
        <v>6537.7027477387537</v>
      </c>
      <c r="J104" s="7">
        <f t="shared" si="6"/>
        <v>-3955.43</v>
      </c>
      <c r="K104" s="7">
        <f t="shared" si="7"/>
        <v>2582.2727477387539</v>
      </c>
    </row>
    <row r="105" spans="3:11">
      <c r="C105" s="9">
        <v>44562</v>
      </c>
      <c r="D105">
        <v>5.1499999999999997E-2</v>
      </c>
      <c r="E105" s="6">
        <f t="shared" si="5"/>
        <v>4.3774999999999994E-2</v>
      </c>
      <c r="F105" s="6">
        <f t="shared" si="8"/>
        <v>3.6479166666666661E-3</v>
      </c>
      <c r="G105" s="5">
        <v>137</v>
      </c>
      <c r="H105" s="15">
        <v>-3955.43</v>
      </c>
      <c r="I105" s="7">
        <f t="shared" si="9"/>
        <v>6513.9404358571155</v>
      </c>
      <c r="J105" s="7">
        <f t="shared" si="6"/>
        <v>-3955.43</v>
      </c>
      <c r="K105" s="7">
        <f t="shared" si="7"/>
        <v>2558.5104358571157</v>
      </c>
    </row>
    <row r="106" spans="3:11">
      <c r="C106" s="9">
        <v>44593</v>
      </c>
      <c r="D106">
        <v>5.1499999999999997E-2</v>
      </c>
      <c r="E106" s="6">
        <f t="shared" si="5"/>
        <v>4.3774999999999994E-2</v>
      </c>
      <c r="F106" s="6">
        <f t="shared" si="8"/>
        <v>3.6479166666666661E-3</v>
      </c>
      <c r="G106" s="5">
        <v>136</v>
      </c>
      <c r="H106" s="15">
        <v>-3955.43</v>
      </c>
      <c r="I106" s="7">
        <f t="shared" si="9"/>
        <v>6490.2644918462347</v>
      </c>
      <c r="J106" s="7">
        <f t="shared" si="6"/>
        <v>-3955.43</v>
      </c>
      <c r="K106" s="7">
        <f t="shared" si="7"/>
        <v>2534.8344918462349</v>
      </c>
    </row>
    <row r="107" spans="3:11">
      <c r="C107" s="9">
        <v>44621</v>
      </c>
      <c r="D107">
        <v>5.1499999999999997E-2</v>
      </c>
      <c r="E107" s="6">
        <f t="shared" si="5"/>
        <v>4.3774999999999994E-2</v>
      </c>
      <c r="F107" s="6">
        <f t="shared" si="8"/>
        <v>3.6479166666666661E-3</v>
      </c>
      <c r="G107" s="5">
        <v>135</v>
      </c>
      <c r="H107" s="15">
        <v>-3955.43</v>
      </c>
      <c r="I107" s="7">
        <f t="shared" si="9"/>
        <v>6466.6746017884589</v>
      </c>
      <c r="J107" s="7">
        <f t="shared" si="6"/>
        <v>-3955.43</v>
      </c>
      <c r="K107" s="7">
        <f t="shared" si="7"/>
        <v>2511.244601788459</v>
      </c>
    </row>
    <row r="108" spans="3:11">
      <c r="C108" s="9">
        <v>44652</v>
      </c>
      <c r="D108">
        <v>5.1499999999999997E-2</v>
      </c>
      <c r="E108" s="6">
        <f t="shared" si="5"/>
        <v>4.3774999999999994E-2</v>
      </c>
      <c r="F108" s="6">
        <f t="shared" si="8"/>
        <v>3.6479166666666661E-3</v>
      </c>
      <c r="G108" s="5">
        <v>134</v>
      </c>
      <c r="H108" s="15">
        <v>-3955.43</v>
      </c>
      <c r="I108" s="7">
        <f t="shared" si="9"/>
        <v>6443.1704529071249</v>
      </c>
      <c r="J108" s="7">
        <f t="shared" si="6"/>
        <v>-3955.43</v>
      </c>
      <c r="K108" s="7">
        <f t="shared" si="7"/>
        <v>2487.740452907125</v>
      </c>
    </row>
    <row r="109" spans="3:11">
      <c r="C109" s="9">
        <v>44682</v>
      </c>
      <c r="D109">
        <v>5.1499999999999997E-2</v>
      </c>
      <c r="E109" s="6">
        <f t="shared" si="5"/>
        <v>4.3774999999999994E-2</v>
      </c>
      <c r="F109" s="6">
        <f t="shared" si="8"/>
        <v>3.6479166666666661E-3</v>
      </c>
      <c r="G109" s="5">
        <v>133</v>
      </c>
      <c r="H109" s="15">
        <v>-3955.43</v>
      </c>
      <c r="I109" s="7">
        <f t="shared" si="9"/>
        <v>6419.7517335623997</v>
      </c>
      <c r="J109" s="7">
        <f t="shared" si="6"/>
        <v>-3955.43</v>
      </c>
      <c r="K109" s="7">
        <f t="shared" si="7"/>
        <v>2464.3217335623999</v>
      </c>
    </row>
    <row r="110" spans="3:11">
      <c r="C110" s="9">
        <v>44713</v>
      </c>
      <c r="D110">
        <v>5.1499999999999997E-2</v>
      </c>
      <c r="E110" s="6">
        <f t="shared" si="5"/>
        <v>4.3774999999999994E-2</v>
      </c>
      <c r="F110" s="6">
        <f t="shared" si="8"/>
        <v>3.6479166666666661E-3</v>
      </c>
      <c r="G110" s="5">
        <v>132</v>
      </c>
      <c r="H110" s="15">
        <v>-3955.43</v>
      </c>
      <c r="I110" s="7">
        <f t="shared" si="9"/>
        <v>6396.418133247158</v>
      </c>
      <c r="J110" s="7">
        <f t="shared" si="6"/>
        <v>-3955.43</v>
      </c>
      <c r="K110" s="7">
        <f t="shared" si="7"/>
        <v>2440.9881332471582</v>
      </c>
    </row>
    <row r="111" spans="3:11">
      <c r="C111" s="9">
        <v>44743</v>
      </c>
      <c r="D111">
        <v>5.1499999999999997E-2</v>
      </c>
      <c r="E111" s="6">
        <f t="shared" si="5"/>
        <v>4.3774999999999994E-2</v>
      </c>
      <c r="F111" s="6">
        <f t="shared" si="8"/>
        <v>3.6479166666666661E-3</v>
      </c>
      <c r="G111" s="5">
        <v>131</v>
      </c>
      <c r="H111" s="15">
        <v>-3955.43</v>
      </c>
      <c r="I111" s="7">
        <f t="shared" si="9"/>
        <v>6373.1693425828598</v>
      </c>
      <c r="J111" s="7">
        <f t="shared" si="6"/>
        <v>-3955.43</v>
      </c>
      <c r="K111" s="7">
        <f t="shared" si="7"/>
        <v>2417.73934258286</v>
      </c>
    </row>
    <row r="112" spans="3:11">
      <c r="C112" s="9">
        <v>44774</v>
      </c>
      <c r="D112">
        <v>5.1499999999999997E-2</v>
      </c>
      <c r="E112" s="6">
        <f t="shared" si="5"/>
        <v>4.3774999999999994E-2</v>
      </c>
      <c r="F112" s="6">
        <f t="shared" si="8"/>
        <v>3.6479166666666661E-3</v>
      </c>
      <c r="G112" s="5">
        <v>130</v>
      </c>
      <c r="H112" s="15">
        <v>-3955.43</v>
      </c>
      <c r="I112" s="7">
        <f t="shared" si="9"/>
        <v>6350.0050533154536</v>
      </c>
      <c r="J112" s="7">
        <f t="shared" si="6"/>
        <v>-3955.43</v>
      </c>
      <c r="K112" s="7">
        <f t="shared" si="7"/>
        <v>2394.5750533154537</v>
      </c>
    </row>
    <row r="113" spans="3:11">
      <c r="C113" s="9">
        <v>44805</v>
      </c>
      <c r="D113">
        <v>5.1499999999999997E-2</v>
      </c>
      <c r="E113" s="6">
        <f t="shared" si="5"/>
        <v>4.3774999999999994E-2</v>
      </c>
      <c r="F113" s="6">
        <f t="shared" si="8"/>
        <v>3.6479166666666661E-3</v>
      </c>
      <c r="G113" s="5">
        <v>129</v>
      </c>
      <c r="H113" s="15">
        <v>-3955.43</v>
      </c>
      <c r="I113" s="7">
        <f t="shared" si="9"/>
        <v>6326.9249583112805</v>
      </c>
      <c r="J113" s="7">
        <f t="shared" si="6"/>
        <v>-3955.43</v>
      </c>
      <c r="K113" s="7">
        <f t="shared" si="7"/>
        <v>2371.4949583112807</v>
      </c>
    </row>
    <row r="114" spans="3:11">
      <c r="C114" s="9">
        <v>44835</v>
      </c>
      <c r="D114">
        <v>5.1499999999999997E-2</v>
      </c>
      <c r="E114" s="6">
        <f t="shared" si="5"/>
        <v>4.3774999999999994E-2</v>
      </c>
      <c r="F114" s="6">
        <f t="shared" si="8"/>
        <v>3.6479166666666661E-3</v>
      </c>
      <c r="G114" s="5">
        <v>128</v>
      </c>
      <c r="H114" s="15">
        <v>-3955.43</v>
      </c>
      <c r="I114" s="7">
        <f t="shared" si="9"/>
        <v>6303.9287515530104</v>
      </c>
      <c r="J114" s="7">
        <f t="shared" si="6"/>
        <v>-3955.43</v>
      </c>
      <c r="K114" s="7">
        <f t="shared" si="7"/>
        <v>2348.4987515530106</v>
      </c>
    </row>
    <row r="115" spans="3:11">
      <c r="C115" s="9">
        <v>44866</v>
      </c>
      <c r="D115">
        <v>5.1499999999999997E-2</v>
      </c>
      <c r="E115" s="6">
        <f t="shared" si="5"/>
        <v>4.3774999999999994E-2</v>
      </c>
      <c r="F115" s="6">
        <f t="shared" si="8"/>
        <v>3.6479166666666661E-3</v>
      </c>
      <c r="G115" s="5">
        <v>127</v>
      </c>
      <c r="H115" s="15">
        <v>-3955.43</v>
      </c>
      <c r="I115" s="7">
        <f t="shared" si="9"/>
        <v>6281.0161281355795</v>
      </c>
      <c r="J115" s="7">
        <f t="shared" si="6"/>
        <v>-3955.43</v>
      </c>
      <c r="K115" s="7">
        <f t="shared" si="7"/>
        <v>2325.5861281355797</v>
      </c>
    </row>
    <row r="116" spans="3:11">
      <c r="C116" s="9">
        <v>44896</v>
      </c>
      <c r="D116">
        <v>5.1499999999999997E-2</v>
      </c>
      <c r="E116" s="6">
        <f t="shared" si="5"/>
        <v>4.3774999999999994E-2</v>
      </c>
      <c r="F116" s="6">
        <f t="shared" si="8"/>
        <v>3.6479166666666661E-3</v>
      </c>
      <c r="G116" s="5">
        <v>126</v>
      </c>
      <c r="H116" s="15">
        <v>-3955.43</v>
      </c>
      <c r="I116" s="7">
        <f t="shared" si="9"/>
        <v>6258.1867842621596</v>
      </c>
      <c r="J116" s="7">
        <f t="shared" si="6"/>
        <v>-3955.43</v>
      </c>
      <c r="K116" s="7">
        <f t="shared" si="7"/>
        <v>2302.7567842621597</v>
      </c>
    </row>
    <row r="117" spans="3:11">
      <c r="C117" s="9">
        <v>44927</v>
      </c>
      <c r="D117">
        <v>5.1499999999999997E-2</v>
      </c>
      <c r="E117" s="6">
        <f t="shared" si="5"/>
        <v>4.3774999999999994E-2</v>
      </c>
      <c r="F117" s="6">
        <f t="shared" si="8"/>
        <v>3.6479166666666661E-3</v>
      </c>
      <c r="G117" s="5">
        <v>125</v>
      </c>
      <c r="H117" s="15">
        <v>-3955.43</v>
      </c>
      <c r="I117" s="7">
        <f t="shared" si="9"/>
        <v>6235.4404172401019</v>
      </c>
      <c r="J117" s="7">
        <f t="shared" si="6"/>
        <v>-3955.43</v>
      </c>
      <c r="K117" s="7">
        <f t="shared" si="7"/>
        <v>2280.010417240102</v>
      </c>
    </row>
    <row r="118" spans="3:11">
      <c r="C118" s="9">
        <v>44958</v>
      </c>
      <c r="D118">
        <v>5.1499999999999997E-2</v>
      </c>
      <c r="E118" s="6">
        <f t="shared" si="5"/>
        <v>4.3774999999999994E-2</v>
      </c>
      <c r="F118" s="6">
        <f t="shared" si="8"/>
        <v>3.6479166666666661E-3</v>
      </c>
      <c r="G118" s="5">
        <v>124</v>
      </c>
      <c r="H118" s="15">
        <v>-3955.43</v>
      </c>
      <c r="I118" s="7">
        <f t="shared" si="9"/>
        <v>6212.7767254769551</v>
      </c>
      <c r="J118" s="7">
        <f t="shared" si="6"/>
        <v>-3955.43</v>
      </c>
      <c r="K118" s="7">
        <f t="shared" si="7"/>
        <v>2257.3467254769553</v>
      </c>
    </row>
    <row r="119" spans="3:11">
      <c r="C119" s="9">
        <v>44986</v>
      </c>
      <c r="D119">
        <v>5.1499999999999997E-2</v>
      </c>
      <c r="E119" s="6">
        <f t="shared" si="5"/>
        <v>4.3774999999999994E-2</v>
      </c>
      <c r="F119" s="6">
        <f t="shared" si="8"/>
        <v>3.6479166666666661E-3</v>
      </c>
      <c r="G119" s="5">
        <v>123</v>
      </c>
      <c r="H119" s="15">
        <v>-3955.43</v>
      </c>
      <c r="I119" s="7">
        <f t="shared" si="9"/>
        <v>6190.1954084764475</v>
      </c>
      <c r="J119" s="7">
        <f t="shared" si="6"/>
        <v>-3955.43</v>
      </c>
      <c r="K119" s="7">
        <f t="shared" si="7"/>
        <v>2234.7654084764476</v>
      </c>
    </row>
    <row r="120" spans="3:11">
      <c r="C120" s="9">
        <v>45017</v>
      </c>
      <c r="D120">
        <v>5.1499999999999997E-2</v>
      </c>
      <c r="E120" s="6">
        <f t="shared" si="5"/>
        <v>4.3774999999999994E-2</v>
      </c>
      <c r="F120" s="6">
        <f t="shared" si="8"/>
        <v>3.6479166666666661E-3</v>
      </c>
      <c r="G120" s="5">
        <v>122</v>
      </c>
      <c r="H120" s="15">
        <v>-3955.43</v>
      </c>
      <c r="I120" s="7">
        <f t="shared" si="9"/>
        <v>6167.6961668345175</v>
      </c>
      <c r="J120" s="7">
        <f t="shared" si="6"/>
        <v>-3955.43</v>
      </c>
      <c r="K120" s="7">
        <f t="shared" si="7"/>
        <v>2212.2661668345177</v>
      </c>
    </row>
    <row r="121" spans="3:11">
      <c r="C121" s="9">
        <v>45047</v>
      </c>
      <c r="D121">
        <v>5.1499999999999997E-2</v>
      </c>
      <c r="E121" s="6">
        <f t="shared" si="5"/>
        <v>4.3774999999999994E-2</v>
      </c>
      <c r="F121" s="6">
        <f t="shared" si="8"/>
        <v>3.6479166666666661E-3</v>
      </c>
      <c r="G121" s="5">
        <v>121</v>
      </c>
      <c r="H121" s="15">
        <v>-3955.43</v>
      </c>
      <c r="I121" s="7">
        <f t="shared" si="9"/>
        <v>6145.2787022353205</v>
      </c>
      <c r="J121" s="7">
        <f t="shared" si="6"/>
        <v>-3955.43</v>
      </c>
      <c r="K121" s="7">
        <f t="shared" si="7"/>
        <v>2189.8487022353206</v>
      </c>
    </row>
    <row r="122" spans="3:11">
      <c r="C122" s="9">
        <v>45078</v>
      </c>
      <c r="D122">
        <v>5.1499999999999997E-2</v>
      </c>
      <c r="E122" s="6">
        <f t="shared" si="5"/>
        <v>4.3774999999999994E-2</v>
      </c>
      <c r="F122" s="6">
        <f t="shared" si="8"/>
        <v>3.6479166666666661E-3</v>
      </c>
      <c r="G122" s="5">
        <v>120</v>
      </c>
      <c r="H122" s="15">
        <v>-3955.43</v>
      </c>
      <c r="I122" s="7">
        <f t="shared" si="9"/>
        <v>6122.9427174472976</v>
      </c>
      <c r="J122" s="7">
        <f t="shared" si="6"/>
        <v>-3955.43</v>
      </c>
      <c r="K122" s="7">
        <f t="shared" si="7"/>
        <v>2167.5127174472977</v>
      </c>
    </row>
    <row r="123" spans="3:11">
      <c r="C123" s="9">
        <v>45108</v>
      </c>
      <c r="D123">
        <v>5.1499999999999997E-2</v>
      </c>
      <c r="E123" s="6">
        <f t="shared" si="5"/>
        <v>4.3774999999999994E-2</v>
      </c>
      <c r="F123" s="6">
        <f t="shared" si="8"/>
        <v>3.6479166666666661E-3</v>
      </c>
      <c r="G123" s="5">
        <v>119</v>
      </c>
      <c r="H123" s="15">
        <v>-3955.43</v>
      </c>
      <c r="I123" s="7">
        <f t="shared" si="9"/>
        <v>6100.6879163192234</v>
      </c>
      <c r="J123" s="7">
        <f t="shared" si="6"/>
        <v>-3955.43</v>
      </c>
      <c r="K123" s="7">
        <f t="shared" si="7"/>
        <v>2145.2579163192236</v>
      </c>
    </row>
    <row r="124" spans="3:11">
      <c r="C124" s="9">
        <v>45139</v>
      </c>
      <c r="D124">
        <v>5.1499999999999997E-2</v>
      </c>
      <c r="E124" s="6">
        <f t="shared" si="5"/>
        <v>4.3774999999999994E-2</v>
      </c>
      <c r="F124" s="6">
        <f t="shared" si="8"/>
        <v>3.6479166666666661E-3</v>
      </c>
      <c r="G124" s="5">
        <v>118</v>
      </c>
      <c r="H124" s="15">
        <v>-3955.43</v>
      </c>
      <c r="I124" s="7">
        <f t="shared" si="9"/>
        <v>6078.5140037762822</v>
      </c>
      <c r="J124" s="7">
        <f t="shared" si="6"/>
        <v>-3955.43</v>
      </c>
      <c r="K124" s="7">
        <f t="shared" si="7"/>
        <v>2123.0840037762823</v>
      </c>
    </row>
    <row r="125" spans="3:11">
      <c r="C125" s="9">
        <v>45170</v>
      </c>
      <c r="D125">
        <v>5.1499999999999997E-2</v>
      </c>
      <c r="E125" s="6">
        <f t="shared" si="5"/>
        <v>4.3774999999999994E-2</v>
      </c>
      <c r="F125" s="6">
        <f t="shared" si="8"/>
        <v>3.6479166666666661E-3</v>
      </c>
      <c r="G125" s="5">
        <v>117</v>
      </c>
      <c r="H125" s="15">
        <v>-3955.43</v>
      </c>
      <c r="I125" s="7">
        <f t="shared" si="9"/>
        <v>6056.4206858161488</v>
      </c>
      <c r="J125" s="7">
        <f t="shared" si="6"/>
        <v>-3955.43</v>
      </c>
      <c r="K125" s="7">
        <f t="shared" si="7"/>
        <v>2100.9906858161489</v>
      </c>
    </row>
    <row r="126" spans="3:11">
      <c r="C126" s="9">
        <v>45200</v>
      </c>
      <c r="D126">
        <v>5.1499999999999997E-2</v>
      </c>
      <c r="E126" s="6">
        <f t="shared" si="5"/>
        <v>4.3774999999999994E-2</v>
      </c>
      <c r="F126" s="6">
        <f t="shared" si="8"/>
        <v>3.6479166666666661E-3</v>
      </c>
      <c r="G126" s="5">
        <v>116</v>
      </c>
      <c r="H126" s="15">
        <v>-3955.43</v>
      </c>
      <c r="I126" s="7">
        <f t="shared" si="9"/>
        <v>6034.4076695050999</v>
      </c>
      <c r="J126" s="7">
        <f t="shared" si="6"/>
        <v>-3955.43</v>
      </c>
      <c r="K126" s="7">
        <f t="shared" si="7"/>
        <v>2078.9776695051</v>
      </c>
    </row>
    <row r="127" spans="3:11">
      <c r="C127" s="9">
        <v>45231</v>
      </c>
      <c r="D127">
        <v>5.1499999999999997E-2</v>
      </c>
      <c r="E127" s="6">
        <f t="shared" si="5"/>
        <v>4.3774999999999994E-2</v>
      </c>
      <c r="F127" s="6">
        <f t="shared" si="8"/>
        <v>3.6479166666666661E-3</v>
      </c>
      <c r="G127" s="5">
        <v>115</v>
      </c>
      <c r="H127" s="15">
        <v>-3955.43</v>
      </c>
      <c r="I127" s="7">
        <f t="shared" si="9"/>
        <v>6012.4746629741239</v>
      </c>
      <c r="J127" s="7">
        <f t="shared" si="6"/>
        <v>-3955.43</v>
      </c>
      <c r="K127" s="7">
        <f t="shared" si="7"/>
        <v>2057.0446629741241</v>
      </c>
    </row>
    <row r="128" spans="3:11">
      <c r="C128" s="9">
        <v>45261</v>
      </c>
      <c r="D128">
        <v>5.1499999999999997E-2</v>
      </c>
      <c r="E128" s="6">
        <f t="shared" si="5"/>
        <v>4.3774999999999994E-2</v>
      </c>
      <c r="F128" s="6">
        <f t="shared" si="8"/>
        <v>3.6479166666666661E-3</v>
      </c>
      <c r="G128" s="5">
        <v>114</v>
      </c>
      <c r="H128" s="15">
        <v>-3955.43</v>
      </c>
      <c r="I128" s="7">
        <f t="shared" si="9"/>
        <v>5990.6213754150576</v>
      </c>
      <c r="J128" s="7">
        <f t="shared" si="6"/>
        <v>-3955.43</v>
      </c>
      <c r="K128" s="7">
        <f t="shared" si="7"/>
        <v>2035.1913754150578</v>
      </c>
    </row>
    <row r="129" spans="3:11">
      <c r="C129" s="9">
        <v>45292</v>
      </c>
      <c r="D129">
        <v>5.1499999999999997E-2</v>
      </c>
      <c r="E129" s="6">
        <f t="shared" si="5"/>
        <v>4.3774999999999994E-2</v>
      </c>
      <c r="F129" s="6">
        <f t="shared" si="8"/>
        <v>3.6479166666666661E-3</v>
      </c>
      <c r="G129" s="5">
        <v>113</v>
      </c>
      <c r="H129" s="15">
        <v>-3955.43</v>
      </c>
      <c r="I129" s="7">
        <f t="shared" si="9"/>
        <v>5968.8475170767215</v>
      </c>
      <c r="J129" s="7">
        <f t="shared" si="6"/>
        <v>-3955.43</v>
      </c>
      <c r="K129" s="7">
        <f t="shared" si="7"/>
        <v>2013.4175170767217</v>
      </c>
    </row>
    <row r="130" spans="3:11">
      <c r="C130" s="9">
        <v>45323</v>
      </c>
      <c r="D130">
        <v>5.1499999999999997E-2</v>
      </c>
      <c r="E130" s="6">
        <f t="shared" si="5"/>
        <v>4.3774999999999994E-2</v>
      </c>
      <c r="F130" s="6">
        <f t="shared" si="8"/>
        <v>3.6479166666666661E-3</v>
      </c>
      <c r="G130" s="5">
        <v>112</v>
      </c>
      <c r="H130" s="15">
        <v>-3955.43</v>
      </c>
      <c r="I130" s="7">
        <f t="shared" si="9"/>
        <v>5947.1527992610836</v>
      </c>
      <c r="J130" s="7">
        <f t="shared" si="6"/>
        <v>-3955.43</v>
      </c>
      <c r="K130" s="7">
        <f t="shared" si="7"/>
        <v>1991.7227992610838</v>
      </c>
    </row>
    <row r="131" spans="3:11">
      <c r="C131" s="9">
        <v>45352</v>
      </c>
      <c r="D131">
        <v>5.1499999999999997E-2</v>
      </c>
      <c r="E131" s="6">
        <f t="shared" ref="E131:E194" si="10">D131*0.85</f>
        <v>4.3774999999999994E-2</v>
      </c>
      <c r="F131" s="6">
        <f t="shared" si="8"/>
        <v>3.6479166666666661E-3</v>
      </c>
      <c r="G131" s="5">
        <v>111</v>
      </c>
      <c r="H131" s="15">
        <v>-3955.43</v>
      </c>
      <c r="I131" s="7">
        <f t="shared" si="9"/>
        <v>5925.536934319427</v>
      </c>
      <c r="J131" s="7">
        <f t="shared" ref="J131:J194" si="11">H131</f>
        <v>-3955.43</v>
      </c>
      <c r="K131" s="7">
        <f t="shared" ref="K131:K194" si="12">I131+J131</f>
        <v>1970.1069343194272</v>
      </c>
    </row>
    <row r="132" spans="3:11">
      <c r="C132" s="9">
        <v>45383</v>
      </c>
      <c r="D132">
        <v>5.1499999999999997E-2</v>
      </c>
      <c r="E132" s="6">
        <f t="shared" si="10"/>
        <v>4.3774999999999994E-2</v>
      </c>
      <c r="F132" s="6">
        <f t="shared" ref="F132:F195" si="13">E132/12</f>
        <v>3.6479166666666661E-3</v>
      </c>
      <c r="G132" s="5">
        <v>110</v>
      </c>
      <c r="H132" s="15">
        <v>-3955.43</v>
      </c>
      <c r="I132" s="7">
        <f t="shared" ref="I132:I195" si="14">FV(F132,G132,0,H132)</f>
        <v>5903.9996356485535</v>
      </c>
      <c r="J132" s="7">
        <f t="shared" si="11"/>
        <v>-3955.43</v>
      </c>
      <c r="K132" s="7">
        <f t="shared" si="12"/>
        <v>1948.5696356485537</v>
      </c>
    </row>
    <row r="133" spans="3:11">
      <c r="C133" s="9">
        <v>45413</v>
      </c>
      <c r="D133">
        <v>5.1499999999999997E-2</v>
      </c>
      <c r="E133" s="6">
        <f t="shared" si="10"/>
        <v>4.3774999999999994E-2</v>
      </c>
      <c r="F133" s="6">
        <f t="shared" si="13"/>
        <v>3.6479166666666661E-3</v>
      </c>
      <c r="G133" s="5">
        <v>109</v>
      </c>
      <c r="H133" s="15">
        <v>-3955.43</v>
      </c>
      <c r="I133" s="7">
        <f t="shared" si="14"/>
        <v>5882.5406176869474</v>
      </c>
      <c r="J133" s="7">
        <f t="shared" si="11"/>
        <v>-3955.43</v>
      </c>
      <c r="K133" s="7">
        <f t="shared" si="12"/>
        <v>1927.1106176869475</v>
      </c>
    </row>
    <row r="134" spans="3:11">
      <c r="C134" s="9">
        <v>45444</v>
      </c>
      <c r="D134">
        <v>5.1499999999999997E-2</v>
      </c>
      <c r="E134" s="6">
        <f t="shared" si="10"/>
        <v>4.3774999999999994E-2</v>
      </c>
      <c r="F134" s="6">
        <f t="shared" si="13"/>
        <v>3.6479166666666661E-3</v>
      </c>
      <c r="G134" s="5">
        <v>108</v>
      </c>
      <c r="H134" s="15">
        <v>-3955.43</v>
      </c>
      <c r="I134" s="7">
        <f t="shared" si="14"/>
        <v>5861.1595959110309</v>
      </c>
      <c r="J134" s="7">
        <f t="shared" si="11"/>
        <v>-3955.43</v>
      </c>
      <c r="K134" s="7">
        <f t="shared" si="12"/>
        <v>1905.7295959110311</v>
      </c>
    </row>
    <row r="135" spans="3:11">
      <c r="C135" s="9">
        <v>45474</v>
      </c>
      <c r="D135">
        <v>5.1499999999999997E-2</v>
      </c>
      <c r="E135" s="6">
        <f t="shared" si="10"/>
        <v>4.3774999999999994E-2</v>
      </c>
      <c r="F135" s="6">
        <f t="shared" si="13"/>
        <v>3.6479166666666661E-3</v>
      </c>
      <c r="G135" s="5">
        <v>107</v>
      </c>
      <c r="H135" s="15">
        <v>-3955.43</v>
      </c>
      <c r="I135" s="7">
        <f t="shared" si="14"/>
        <v>5839.8562868313593</v>
      </c>
      <c r="J135" s="7">
        <f t="shared" si="11"/>
        <v>-3955.43</v>
      </c>
      <c r="K135" s="7">
        <f t="shared" si="12"/>
        <v>1884.4262868313594</v>
      </c>
    </row>
    <row r="136" spans="3:11">
      <c r="C136" s="9">
        <v>45505</v>
      </c>
      <c r="D136">
        <v>5.1499999999999997E-2</v>
      </c>
      <c r="E136" s="6">
        <f t="shared" si="10"/>
        <v>4.3774999999999994E-2</v>
      </c>
      <c r="F136" s="6">
        <f t="shared" si="13"/>
        <v>3.6479166666666661E-3</v>
      </c>
      <c r="G136" s="5">
        <v>106</v>
      </c>
      <c r="H136" s="15">
        <v>-3955.43</v>
      </c>
      <c r="I136" s="7">
        <f t="shared" si="14"/>
        <v>5818.6304079888832</v>
      </c>
      <c r="J136" s="7">
        <f t="shared" si="11"/>
        <v>-3955.43</v>
      </c>
      <c r="K136" s="7">
        <f t="shared" si="12"/>
        <v>1863.2004079888834</v>
      </c>
    </row>
    <row r="137" spans="3:11">
      <c r="C137" s="9">
        <v>45536</v>
      </c>
      <c r="D137">
        <v>5.1499999999999997E-2</v>
      </c>
      <c r="E137" s="6">
        <f t="shared" si="10"/>
        <v>4.3774999999999994E-2</v>
      </c>
      <c r="F137" s="6">
        <f t="shared" si="13"/>
        <v>3.6479166666666661E-3</v>
      </c>
      <c r="G137" s="5">
        <v>105</v>
      </c>
      <c r="H137" s="15">
        <v>-3955.43</v>
      </c>
      <c r="I137" s="7">
        <f t="shared" si="14"/>
        <v>5797.4816779511893</v>
      </c>
      <c r="J137" s="7">
        <f t="shared" si="11"/>
        <v>-3955.43</v>
      </c>
      <c r="K137" s="7">
        <f t="shared" si="12"/>
        <v>1842.0516779511895</v>
      </c>
    </row>
    <row r="138" spans="3:11">
      <c r="C138" s="9">
        <v>45566</v>
      </c>
      <c r="D138">
        <v>5.1499999999999997E-2</v>
      </c>
      <c r="E138" s="6">
        <f t="shared" si="10"/>
        <v>4.3774999999999994E-2</v>
      </c>
      <c r="F138" s="6">
        <f t="shared" si="13"/>
        <v>3.6479166666666661E-3</v>
      </c>
      <c r="G138" s="5">
        <v>104</v>
      </c>
      <c r="H138" s="15">
        <v>-3955.43</v>
      </c>
      <c r="I138" s="7">
        <f t="shared" si="14"/>
        <v>5776.4098163087792</v>
      </c>
      <c r="J138" s="7">
        <f t="shared" si="11"/>
        <v>-3955.43</v>
      </c>
      <c r="K138" s="7">
        <f t="shared" si="12"/>
        <v>1820.9798163087794</v>
      </c>
    </row>
    <row r="139" spans="3:11">
      <c r="C139" s="9">
        <v>45597</v>
      </c>
      <c r="D139">
        <v>5.1499999999999997E-2</v>
      </c>
      <c r="E139" s="6">
        <f t="shared" si="10"/>
        <v>4.3774999999999994E-2</v>
      </c>
      <c r="F139" s="6">
        <f t="shared" si="13"/>
        <v>3.6479166666666661E-3</v>
      </c>
      <c r="G139" s="5">
        <v>103</v>
      </c>
      <c r="H139" s="15">
        <v>-3955.43</v>
      </c>
      <c r="I139" s="7">
        <f t="shared" si="14"/>
        <v>5755.4145436713434</v>
      </c>
      <c r="J139" s="7">
        <f t="shared" si="11"/>
        <v>-3955.43</v>
      </c>
      <c r="K139" s="7">
        <f t="shared" si="12"/>
        <v>1799.9845436713435</v>
      </c>
    </row>
    <row r="140" spans="3:11">
      <c r="C140" s="9">
        <v>45627</v>
      </c>
      <c r="D140">
        <v>5.1499999999999997E-2</v>
      </c>
      <c r="E140" s="6">
        <f t="shared" si="10"/>
        <v>4.3774999999999994E-2</v>
      </c>
      <c r="F140" s="6">
        <f t="shared" si="13"/>
        <v>3.6479166666666661E-3</v>
      </c>
      <c r="G140" s="5">
        <v>102</v>
      </c>
      <c r="H140" s="15">
        <v>-3955.43</v>
      </c>
      <c r="I140" s="7">
        <f t="shared" si="14"/>
        <v>5734.495581664065</v>
      </c>
      <c r="J140" s="7">
        <f t="shared" si="11"/>
        <v>-3955.43</v>
      </c>
      <c r="K140" s="7">
        <f t="shared" si="12"/>
        <v>1779.0655816640651</v>
      </c>
    </row>
    <row r="141" spans="3:11">
      <c r="C141" s="9">
        <v>45658</v>
      </c>
      <c r="D141">
        <v>5.1499999999999997E-2</v>
      </c>
      <c r="E141" s="6">
        <f t="shared" si="10"/>
        <v>4.3774999999999994E-2</v>
      </c>
      <c r="F141" s="6">
        <f t="shared" si="13"/>
        <v>3.6479166666666661E-3</v>
      </c>
      <c r="G141" s="5">
        <v>101</v>
      </c>
      <c r="H141" s="15">
        <v>-3955.43</v>
      </c>
      <c r="I141" s="7">
        <f t="shared" si="14"/>
        <v>5713.65265292392</v>
      </c>
      <c r="J141" s="7">
        <f t="shared" si="11"/>
        <v>-3955.43</v>
      </c>
      <c r="K141" s="7">
        <f t="shared" si="12"/>
        <v>1758.2226529239201</v>
      </c>
    </row>
    <row r="142" spans="3:11">
      <c r="C142" s="9">
        <v>45689</v>
      </c>
      <c r="D142">
        <v>5.1499999999999997E-2</v>
      </c>
      <c r="E142" s="6">
        <f t="shared" si="10"/>
        <v>4.3774999999999994E-2</v>
      </c>
      <c r="F142" s="6">
        <f t="shared" si="13"/>
        <v>3.6479166666666661E-3</v>
      </c>
      <c r="G142" s="5">
        <v>100</v>
      </c>
      <c r="H142" s="15">
        <v>-3955.43</v>
      </c>
      <c r="I142" s="7">
        <f t="shared" si="14"/>
        <v>5692.8854810960038</v>
      </c>
      <c r="J142" s="7">
        <f t="shared" si="11"/>
        <v>-3955.43</v>
      </c>
      <c r="K142" s="7">
        <f t="shared" si="12"/>
        <v>1737.455481096004</v>
      </c>
    </row>
    <row r="143" spans="3:11">
      <c r="C143" s="9">
        <v>45717</v>
      </c>
      <c r="D143">
        <v>5.1499999999999997E-2</v>
      </c>
      <c r="E143" s="6">
        <f t="shared" si="10"/>
        <v>4.3774999999999994E-2</v>
      </c>
      <c r="F143" s="6">
        <f t="shared" si="13"/>
        <v>3.6479166666666661E-3</v>
      </c>
      <c r="G143" s="5">
        <v>99</v>
      </c>
      <c r="H143" s="15">
        <v>-3955.43</v>
      </c>
      <c r="I143" s="7">
        <f t="shared" si="14"/>
        <v>5672.1937908298714</v>
      </c>
      <c r="J143" s="7">
        <f t="shared" si="11"/>
        <v>-3955.43</v>
      </c>
      <c r="K143" s="7">
        <f t="shared" si="12"/>
        <v>1716.7637908298716</v>
      </c>
    </row>
    <row r="144" spans="3:11">
      <c r="C144" s="9">
        <v>45748</v>
      </c>
      <c r="D144">
        <v>5.1499999999999997E-2</v>
      </c>
      <c r="E144" s="6">
        <f t="shared" si="10"/>
        <v>4.3774999999999994E-2</v>
      </c>
      <c r="F144" s="6">
        <f t="shared" si="13"/>
        <v>3.6479166666666661E-3</v>
      </c>
      <c r="G144" s="5">
        <v>98</v>
      </c>
      <c r="H144" s="15">
        <v>-3955.43</v>
      </c>
      <c r="I144" s="7">
        <f t="shared" si="14"/>
        <v>5651.5773077758813</v>
      </c>
      <c r="J144" s="7">
        <f t="shared" si="11"/>
        <v>-3955.43</v>
      </c>
      <c r="K144" s="7">
        <f t="shared" si="12"/>
        <v>1696.1473077758815</v>
      </c>
    </row>
    <row r="145" spans="3:11">
      <c r="C145" s="9">
        <v>45778</v>
      </c>
      <c r="D145">
        <v>5.1499999999999997E-2</v>
      </c>
      <c r="E145" s="6">
        <f t="shared" si="10"/>
        <v>4.3774999999999994E-2</v>
      </c>
      <c r="F145" s="6">
        <f t="shared" si="13"/>
        <v>3.6479166666666661E-3</v>
      </c>
      <c r="G145" s="5">
        <v>97</v>
      </c>
      <c r="H145" s="15">
        <v>-3955.43</v>
      </c>
      <c r="I145" s="7">
        <f t="shared" si="14"/>
        <v>5631.0357585815555</v>
      </c>
      <c r="J145" s="7">
        <f t="shared" si="11"/>
        <v>-3955.43</v>
      </c>
      <c r="K145" s="7">
        <f t="shared" si="12"/>
        <v>1675.6057585815556</v>
      </c>
    </row>
    <row r="146" spans="3:11">
      <c r="C146" s="9">
        <v>45809</v>
      </c>
      <c r="D146">
        <v>5.1499999999999997E-2</v>
      </c>
      <c r="E146" s="6">
        <f t="shared" si="10"/>
        <v>4.3774999999999994E-2</v>
      </c>
      <c r="F146" s="6">
        <f t="shared" si="13"/>
        <v>3.6479166666666661E-3</v>
      </c>
      <c r="G146" s="5">
        <v>96</v>
      </c>
      <c r="H146" s="15">
        <v>-3955.43</v>
      </c>
      <c r="I146" s="7">
        <f t="shared" si="14"/>
        <v>5610.5688708879607</v>
      </c>
      <c r="J146" s="7">
        <f t="shared" si="11"/>
        <v>-3955.43</v>
      </c>
      <c r="K146" s="7">
        <f t="shared" si="12"/>
        <v>1655.1388708879608</v>
      </c>
    </row>
    <row r="147" spans="3:11">
      <c r="C147" s="9">
        <v>45839</v>
      </c>
      <c r="D147">
        <v>5.1499999999999997E-2</v>
      </c>
      <c r="E147" s="6">
        <f t="shared" si="10"/>
        <v>4.3774999999999994E-2</v>
      </c>
      <c r="F147" s="6">
        <f t="shared" si="13"/>
        <v>3.6479166666666661E-3</v>
      </c>
      <c r="G147" s="5">
        <v>95</v>
      </c>
      <c r="H147" s="15">
        <v>-3955.43</v>
      </c>
      <c r="I147" s="7">
        <f t="shared" si="14"/>
        <v>5590.1763733260968</v>
      </c>
      <c r="J147" s="7">
        <f t="shared" si="11"/>
        <v>-3955.43</v>
      </c>
      <c r="K147" s="7">
        <f t="shared" si="12"/>
        <v>1634.746373326097</v>
      </c>
    </row>
    <row r="148" spans="3:11">
      <c r="C148" s="9">
        <v>45870</v>
      </c>
      <c r="D148">
        <v>5.1499999999999997E-2</v>
      </c>
      <c r="E148" s="6">
        <f t="shared" si="10"/>
        <v>4.3774999999999994E-2</v>
      </c>
      <c r="F148" s="6">
        <f t="shared" si="13"/>
        <v>3.6479166666666661E-3</v>
      </c>
      <c r="G148" s="5">
        <v>94</v>
      </c>
      <c r="H148" s="15">
        <v>-3955.43</v>
      </c>
      <c r="I148" s="7">
        <f t="shared" si="14"/>
        <v>5569.8579955132991</v>
      </c>
      <c r="J148" s="7">
        <f t="shared" si="11"/>
        <v>-3955.43</v>
      </c>
      <c r="K148" s="7">
        <f t="shared" si="12"/>
        <v>1614.4279955132993</v>
      </c>
    </row>
    <row r="149" spans="3:11">
      <c r="C149" s="9">
        <v>45901</v>
      </c>
      <c r="D149">
        <v>5.1499999999999997E-2</v>
      </c>
      <c r="E149" s="6">
        <f t="shared" si="10"/>
        <v>4.3774999999999994E-2</v>
      </c>
      <c r="F149" s="6">
        <f t="shared" si="13"/>
        <v>3.6479166666666661E-3</v>
      </c>
      <c r="G149" s="5">
        <v>93</v>
      </c>
      <c r="H149" s="15">
        <v>-3955.43</v>
      </c>
      <c r="I149" s="7">
        <f t="shared" si="14"/>
        <v>5549.6134680496416</v>
      </c>
      <c r="J149" s="7">
        <f t="shared" si="11"/>
        <v>-3955.43</v>
      </c>
      <c r="K149" s="7">
        <f t="shared" si="12"/>
        <v>1594.1834680496418</v>
      </c>
    </row>
    <row r="150" spans="3:11">
      <c r="C150" s="9">
        <v>45931</v>
      </c>
      <c r="D150">
        <v>5.1499999999999997E-2</v>
      </c>
      <c r="E150" s="6">
        <f t="shared" si="10"/>
        <v>4.3774999999999994E-2</v>
      </c>
      <c r="F150" s="6">
        <f t="shared" si="13"/>
        <v>3.6479166666666661E-3</v>
      </c>
      <c r="G150" s="5">
        <v>92</v>
      </c>
      <c r="H150" s="15">
        <v>-3955.43</v>
      </c>
      <c r="I150" s="7">
        <f t="shared" si="14"/>
        <v>5529.4425225143859</v>
      </c>
      <c r="J150" s="7">
        <f t="shared" si="11"/>
        <v>-3955.43</v>
      </c>
      <c r="K150" s="7">
        <f t="shared" si="12"/>
        <v>1574.0125225143861</v>
      </c>
    </row>
    <row r="151" spans="3:11">
      <c r="C151" s="9">
        <v>45962</v>
      </c>
      <c r="D151">
        <v>5.1499999999999997E-2</v>
      </c>
      <c r="E151" s="6">
        <f t="shared" si="10"/>
        <v>4.3774999999999994E-2</v>
      </c>
      <c r="F151" s="6">
        <f t="shared" si="13"/>
        <v>3.6479166666666661E-3</v>
      </c>
      <c r="G151" s="5">
        <v>91</v>
      </c>
      <c r="H151" s="15">
        <v>-3955.43</v>
      </c>
      <c r="I151" s="7">
        <f t="shared" si="14"/>
        <v>5509.3448914624032</v>
      </c>
      <c r="J151" s="7">
        <f t="shared" si="11"/>
        <v>-3955.43</v>
      </c>
      <c r="K151" s="7">
        <f t="shared" si="12"/>
        <v>1553.9148914624034</v>
      </c>
    </row>
    <row r="152" spans="3:11">
      <c r="C152" s="9">
        <v>45992</v>
      </c>
      <c r="D152">
        <v>5.1499999999999997E-2</v>
      </c>
      <c r="E152" s="6">
        <f t="shared" si="10"/>
        <v>4.3774999999999994E-2</v>
      </c>
      <c r="F152" s="6">
        <f t="shared" si="13"/>
        <v>3.6479166666666661E-3</v>
      </c>
      <c r="G152" s="5">
        <v>90</v>
      </c>
      <c r="H152" s="15">
        <v>-3955.43</v>
      </c>
      <c r="I152" s="7">
        <f t="shared" si="14"/>
        <v>5489.3203084206452</v>
      </c>
      <c r="J152" s="7">
        <f t="shared" si="11"/>
        <v>-3955.43</v>
      </c>
      <c r="K152" s="7">
        <f t="shared" si="12"/>
        <v>1533.8903084206454</v>
      </c>
    </row>
    <row r="153" spans="3:11">
      <c r="C153" s="9">
        <v>46023</v>
      </c>
      <c r="D153">
        <v>5.1499999999999997E-2</v>
      </c>
      <c r="E153" s="6">
        <f t="shared" si="10"/>
        <v>4.3774999999999994E-2</v>
      </c>
      <c r="F153" s="6">
        <f t="shared" si="13"/>
        <v>3.6479166666666661E-3</v>
      </c>
      <c r="G153" s="5">
        <v>89</v>
      </c>
      <c r="H153" s="15">
        <v>-3955.43</v>
      </c>
      <c r="I153" s="7">
        <f t="shared" si="14"/>
        <v>5469.3685078845892</v>
      </c>
      <c r="J153" s="7">
        <f t="shared" si="11"/>
        <v>-3955.43</v>
      </c>
      <c r="K153" s="7">
        <f t="shared" si="12"/>
        <v>1513.9385078845894</v>
      </c>
    </row>
    <row r="154" spans="3:11">
      <c r="C154" s="9">
        <v>46054</v>
      </c>
      <c r="D154">
        <v>5.1499999999999997E-2</v>
      </c>
      <c r="E154" s="6">
        <f t="shared" si="10"/>
        <v>4.3774999999999994E-2</v>
      </c>
      <c r="F154" s="6">
        <f t="shared" si="13"/>
        <v>3.6479166666666661E-3</v>
      </c>
      <c r="G154" s="5">
        <v>88</v>
      </c>
      <c r="H154" s="15">
        <v>-3955.43</v>
      </c>
      <c r="I154" s="7">
        <f t="shared" si="14"/>
        <v>5449.4892253147427</v>
      </c>
      <c r="J154" s="7">
        <f t="shared" si="11"/>
        <v>-3955.43</v>
      </c>
      <c r="K154" s="7">
        <f t="shared" si="12"/>
        <v>1494.0592253147429</v>
      </c>
    </row>
    <row r="155" spans="3:11">
      <c r="C155" s="9">
        <v>46082</v>
      </c>
      <c r="D155">
        <v>5.1499999999999997E-2</v>
      </c>
      <c r="E155" s="6">
        <f t="shared" si="10"/>
        <v>4.3774999999999994E-2</v>
      </c>
      <c r="F155" s="6">
        <f t="shared" si="13"/>
        <v>3.6479166666666661E-3</v>
      </c>
      <c r="G155" s="5">
        <v>87</v>
      </c>
      <c r="H155" s="15">
        <v>-3955.43</v>
      </c>
      <c r="I155" s="7">
        <f t="shared" si="14"/>
        <v>5429.6821971331165</v>
      </c>
      <c r="J155" s="7">
        <f t="shared" si="11"/>
        <v>-3955.43</v>
      </c>
      <c r="K155" s="7">
        <f t="shared" si="12"/>
        <v>1474.2521971331166</v>
      </c>
    </row>
    <row r="156" spans="3:11">
      <c r="C156" s="9">
        <v>46113</v>
      </c>
      <c r="D156">
        <v>5.1499999999999997E-2</v>
      </c>
      <c r="E156" s="6">
        <f t="shared" si="10"/>
        <v>4.3774999999999994E-2</v>
      </c>
      <c r="F156" s="6">
        <f t="shared" si="13"/>
        <v>3.6479166666666661E-3</v>
      </c>
      <c r="G156" s="5">
        <v>86</v>
      </c>
      <c r="H156" s="15">
        <v>-3955.43</v>
      </c>
      <c r="I156" s="7">
        <f t="shared" si="14"/>
        <v>5409.947160719742</v>
      </c>
      <c r="J156" s="7">
        <f t="shared" si="11"/>
        <v>-3955.43</v>
      </c>
      <c r="K156" s="7">
        <f t="shared" si="12"/>
        <v>1454.5171607197422</v>
      </c>
    </row>
    <row r="157" spans="3:11">
      <c r="C157" s="9">
        <v>46143</v>
      </c>
      <c r="D157">
        <v>5.1499999999999997E-2</v>
      </c>
      <c r="E157" s="6">
        <f t="shared" si="10"/>
        <v>4.3774999999999994E-2</v>
      </c>
      <c r="F157" s="6">
        <f t="shared" si="13"/>
        <v>3.6479166666666661E-3</v>
      </c>
      <c r="G157" s="5">
        <v>85</v>
      </c>
      <c r="H157" s="15">
        <v>-3955.43</v>
      </c>
      <c r="I157" s="7">
        <f t="shared" si="14"/>
        <v>5390.2838544091783</v>
      </c>
      <c r="J157" s="7">
        <f t="shared" si="11"/>
        <v>-3955.43</v>
      </c>
      <c r="K157" s="7">
        <f t="shared" si="12"/>
        <v>1434.8538544091784</v>
      </c>
    </row>
    <row r="158" spans="3:11">
      <c r="C158" s="9">
        <v>46174</v>
      </c>
      <c r="D158">
        <v>5.1499999999999997E-2</v>
      </c>
      <c r="E158" s="6">
        <f t="shared" si="10"/>
        <v>4.3774999999999994E-2</v>
      </c>
      <c r="F158" s="6">
        <f t="shared" si="13"/>
        <v>3.6479166666666661E-3</v>
      </c>
      <c r="G158" s="5">
        <v>84</v>
      </c>
      <c r="H158" s="15">
        <v>-3955.43</v>
      </c>
      <c r="I158" s="7">
        <f t="shared" si="14"/>
        <v>5370.6920174870529</v>
      </c>
      <c r="J158" s="7">
        <f t="shared" si="11"/>
        <v>-3955.43</v>
      </c>
      <c r="K158" s="7">
        <f t="shared" si="12"/>
        <v>1415.2620174870531</v>
      </c>
    </row>
    <row r="159" spans="3:11">
      <c r="C159" s="9">
        <v>46204</v>
      </c>
      <c r="D159">
        <v>5.1499999999999997E-2</v>
      </c>
      <c r="E159" s="6">
        <f t="shared" si="10"/>
        <v>4.3774999999999994E-2</v>
      </c>
      <c r="F159" s="6">
        <f t="shared" si="13"/>
        <v>3.6479166666666661E-3</v>
      </c>
      <c r="G159" s="5">
        <v>83</v>
      </c>
      <c r="H159" s="15">
        <v>-3955.43</v>
      </c>
      <c r="I159" s="7">
        <f t="shared" si="14"/>
        <v>5351.1713901866005</v>
      </c>
      <c r="J159" s="7">
        <f t="shared" si="11"/>
        <v>-3955.43</v>
      </c>
      <c r="K159" s="7">
        <f t="shared" si="12"/>
        <v>1395.7413901866007</v>
      </c>
    </row>
    <row r="160" spans="3:11">
      <c r="C160" s="9">
        <v>46235</v>
      </c>
      <c r="D160">
        <v>5.1499999999999997E-2</v>
      </c>
      <c r="E160" s="6">
        <f t="shared" si="10"/>
        <v>4.3774999999999994E-2</v>
      </c>
      <c r="F160" s="6">
        <f t="shared" si="13"/>
        <v>3.6479166666666661E-3</v>
      </c>
      <c r="G160" s="5">
        <v>82</v>
      </c>
      <c r="H160" s="15">
        <v>-3955.43</v>
      </c>
      <c r="I160" s="7">
        <f t="shared" si="14"/>
        <v>5331.7217136852187</v>
      </c>
      <c r="J160" s="7">
        <f t="shared" si="11"/>
        <v>-3955.43</v>
      </c>
      <c r="K160" s="7">
        <f t="shared" si="12"/>
        <v>1376.2917136852188</v>
      </c>
    </row>
    <row r="161" spans="3:11">
      <c r="C161" s="9">
        <v>46266</v>
      </c>
      <c r="D161">
        <v>5.1499999999999997E-2</v>
      </c>
      <c r="E161" s="6">
        <f t="shared" si="10"/>
        <v>4.3774999999999994E-2</v>
      </c>
      <c r="F161" s="6">
        <f t="shared" si="13"/>
        <v>3.6479166666666661E-3</v>
      </c>
      <c r="G161" s="5">
        <v>81</v>
      </c>
      <c r="H161" s="15">
        <v>-3955.43</v>
      </c>
      <c r="I161" s="7">
        <f t="shared" si="14"/>
        <v>5312.3427301010388</v>
      </c>
      <c r="J161" s="7">
        <f t="shared" si="11"/>
        <v>-3955.43</v>
      </c>
      <c r="K161" s="7">
        <f t="shared" si="12"/>
        <v>1356.912730101039</v>
      </c>
    </row>
    <row r="162" spans="3:11">
      <c r="C162" s="9">
        <v>46296</v>
      </c>
      <c r="D162">
        <v>5.1499999999999997E-2</v>
      </c>
      <c r="E162" s="6">
        <f t="shared" si="10"/>
        <v>4.3774999999999994E-2</v>
      </c>
      <c r="F162" s="6">
        <f t="shared" si="13"/>
        <v>3.6479166666666661E-3</v>
      </c>
      <c r="G162" s="5">
        <v>80</v>
      </c>
      <c r="H162" s="15">
        <v>-3955.43</v>
      </c>
      <c r="I162" s="7">
        <f t="shared" si="14"/>
        <v>5293.0341824894977</v>
      </c>
      <c r="J162" s="7">
        <f t="shared" si="11"/>
        <v>-3955.43</v>
      </c>
      <c r="K162" s="7">
        <f t="shared" si="12"/>
        <v>1337.6041824894978</v>
      </c>
    </row>
    <row r="163" spans="3:11">
      <c r="C163" s="9">
        <v>46327</v>
      </c>
      <c r="D163">
        <v>5.1499999999999997E-2</v>
      </c>
      <c r="E163" s="6">
        <f t="shared" si="10"/>
        <v>4.3774999999999994E-2</v>
      </c>
      <c r="F163" s="6">
        <f t="shared" si="13"/>
        <v>3.6479166666666661E-3</v>
      </c>
      <c r="G163" s="5">
        <v>79</v>
      </c>
      <c r="H163" s="15">
        <v>-3955.43</v>
      </c>
      <c r="I163" s="7">
        <f t="shared" si="14"/>
        <v>5273.7958148399439</v>
      </c>
      <c r="J163" s="7">
        <f t="shared" si="11"/>
        <v>-3955.43</v>
      </c>
      <c r="K163" s="7">
        <f t="shared" si="12"/>
        <v>1318.3658148399441</v>
      </c>
    </row>
    <row r="164" spans="3:11">
      <c r="C164" s="9">
        <v>46357</v>
      </c>
      <c r="D164">
        <v>5.1499999999999997E-2</v>
      </c>
      <c r="E164" s="6">
        <f t="shared" si="10"/>
        <v>4.3774999999999994E-2</v>
      </c>
      <c r="F164" s="6">
        <f t="shared" si="13"/>
        <v>3.6479166666666661E-3</v>
      </c>
      <c r="G164" s="5">
        <v>78</v>
      </c>
      <c r="H164" s="15">
        <v>-3955.43</v>
      </c>
      <c r="I164" s="7">
        <f t="shared" si="14"/>
        <v>5254.6273720722402</v>
      </c>
      <c r="J164" s="7">
        <f t="shared" si="11"/>
        <v>-3955.43</v>
      </c>
      <c r="K164" s="7">
        <f t="shared" si="12"/>
        <v>1299.1973720722403</v>
      </c>
    </row>
    <row r="165" spans="3:11">
      <c r="C165" s="9">
        <v>46388</v>
      </c>
      <c r="D165">
        <v>5.1499999999999997E-2</v>
      </c>
      <c r="E165" s="6">
        <f t="shared" si="10"/>
        <v>4.3774999999999994E-2</v>
      </c>
      <c r="F165" s="6">
        <f t="shared" si="13"/>
        <v>3.6479166666666661E-3</v>
      </c>
      <c r="G165" s="5">
        <v>77</v>
      </c>
      <c r="H165" s="15">
        <v>-3955.43</v>
      </c>
      <c r="I165" s="7">
        <f t="shared" si="14"/>
        <v>5235.5286000333681</v>
      </c>
      <c r="J165" s="7">
        <f t="shared" si="11"/>
        <v>-3955.43</v>
      </c>
      <c r="K165" s="7">
        <f t="shared" si="12"/>
        <v>1280.0986000333683</v>
      </c>
    </row>
    <row r="166" spans="3:11">
      <c r="C166" s="9">
        <v>46419</v>
      </c>
      <c r="D166">
        <v>5.1499999999999997E-2</v>
      </c>
      <c r="E166" s="6">
        <f t="shared" si="10"/>
        <v>4.3774999999999994E-2</v>
      </c>
      <c r="F166" s="6">
        <f t="shared" si="13"/>
        <v>3.6479166666666661E-3</v>
      </c>
      <c r="G166" s="5">
        <v>76</v>
      </c>
      <c r="H166" s="15">
        <v>-3955.43</v>
      </c>
      <c r="I166" s="7">
        <f t="shared" si="14"/>
        <v>5216.4992454940757</v>
      </c>
      <c r="J166" s="7">
        <f t="shared" si="11"/>
        <v>-3955.43</v>
      </c>
      <c r="K166" s="7">
        <f t="shared" si="12"/>
        <v>1261.0692454940759</v>
      </c>
    </row>
    <row r="167" spans="3:11">
      <c r="C167" s="9">
        <v>46447</v>
      </c>
      <c r="D167">
        <v>5.1499999999999997E-2</v>
      </c>
      <c r="E167" s="6">
        <f t="shared" si="10"/>
        <v>4.3774999999999994E-2</v>
      </c>
      <c r="F167" s="6">
        <f t="shared" si="13"/>
        <v>3.6479166666666661E-3</v>
      </c>
      <c r="G167" s="5">
        <v>75</v>
      </c>
      <c r="H167" s="15">
        <v>-3955.43</v>
      </c>
      <c r="I167" s="7">
        <f t="shared" si="14"/>
        <v>5197.5390561455097</v>
      </c>
      <c r="J167" s="7">
        <f t="shared" si="11"/>
        <v>-3955.43</v>
      </c>
      <c r="K167" s="7">
        <f t="shared" si="12"/>
        <v>1242.1090561455098</v>
      </c>
    </row>
    <row r="168" spans="3:11">
      <c r="C168" s="9">
        <v>46478</v>
      </c>
      <c r="D168">
        <v>5.1499999999999997E-2</v>
      </c>
      <c r="E168" s="6">
        <f t="shared" si="10"/>
        <v>4.3774999999999994E-2</v>
      </c>
      <c r="F168" s="6">
        <f t="shared" si="13"/>
        <v>3.6479166666666661E-3</v>
      </c>
      <c r="G168" s="5">
        <v>74</v>
      </c>
      <c r="H168" s="15">
        <v>-3955.43</v>
      </c>
      <c r="I168" s="7">
        <f t="shared" si="14"/>
        <v>5178.6477805958784</v>
      </c>
      <c r="J168" s="7">
        <f t="shared" si="11"/>
        <v>-3955.43</v>
      </c>
      <c r="K168" s="7">
        <f t="shared" si="12"/>
        <v>1223.2177805958786</v>
      </c>
    </row>
    <row r="169" spans="3:11">
      <c r="C169" s="9">
        <v>46508</v>
      </c>
      <c r="D169">
        <v>5.1499999999999997E-2</v>
      </c>
      <c r="E169" s="6">
        <f t="shared" si="10"/>
        <v>4.3774999999999994E-2</v>
      </c>
      <c r="F169" s="6">
        <f t="shared" si="13"/>
        <v>3.6479166666666661E-3</v>
      </c>
      <c r="G169" s="5">
        <v>73</v>
      </c>
      <c r="H169" s="15">
        <v>-3955.43</v>
      </c>
      <c r="I169" s="7">
        <f t="shared" si="14"/>
        <v>5159.8251683671051</v>
      </c>
      <c r="J169" s="7">
        <f t="shared" si="11"/>
        <v>-3955.43</v>
      </c>
      <c r="K169" s="7">
        <f t="shared" si="12"/>
        <v>1204.3951683671053</v>
      </c>
    </row>
    <row r="170" spans="3:11">
      <c r="C170" s="9">
        <v>46539</v>
      </c>
      <c r="D170">
        <v>5.1499999999999997E-2</v>
      </c>
      <c r="E170" s="6">
        <f t="shared" si="10"/>
        <v>4.3774999999999994E-2</v>
      </c>
      <c r="F170" s="6">
        <f t="shared" si="13"/>
        <v>3.6479166666666661E-3</v>
      </c>
      <c r="G170" s="5">
        <v>72</v>
      </c>
      <c r="H170" s="15">
        <v>-3955.43</v>
      </c>
      <c r="I170" s="7">
        <f t="shared" si="14"/>
        <v>5141.0709698915207</v>
      </c>
      <c r="J170" s="7">
        <f t="shared" si="11"/>
        <v>-3955.43</v>
      </c>
      <c r="K170" s="7">
        <f t="shared" si="12"/>
        <v>1185.6409698915209</v>
      </c>
    </row>
    <row r="171" spans="3:11">
      <c r="C171" s="9">
        <v>46569</v>
      </c>
      <c r="D171">
        <v>5.1499999999999997E-2</v>
      </c>
      <c r="E171" s="6">
        <f t="shared" si="10"/>
        <v>4.3774999999999994E-2</v>
      </c>
      <c r="F171" s="6">
        <f t="shared" si="13"/>
        <v>3.6479166666666661E-3</v>
      </c>
      <c r="G171" s="5">
        <v>71</v>
      </c>
      <c r="H171" s="15">
        <v>-3955.43</v>
      </c>
      <c r="I171" s="7">
        <f t="shared" si="14"/>
        <v>5122.384936508548</v>
      </c>
      <c r="J171" s="7">
        <f t="shared" si="11"/>
        <v>-3955.43</v>
      </c>
      <c r="K171" s="7">
        <f t="shared" si="12"/>
        <v>1166.9549365085481</v>
      </c>
    </row>
    <row r="172" spans="3:11">
      <c r="C172" s="9">
        <v>46600</v>
      </c>
      <c r="D172">
        <v>5.1499999999999997E-2</v>
      </c>
      <c r="E172" s="6">
        <f t="shared" si="10"/>
        <v>4.3774999999999994E-2</v>
      </c>
      <c r="F172" s="6">
        <f t="shared" si="13"/>
        <v>3.6479166666666661E-3</v>
      </c>
      <c r="G172" s="5">
        <v>70</v>
      </c>
      <c r="H172" s="15">
        <v>-3955.43</v>
      </c>
      <c r="I172" s="7">
        <f t="shared" si="14"/>
        <v>5103.7668204614074</v>
      </c>
      <c r="J172" s="7">
        <f t="shared" si="11"/>
        <v>-3955.43</v>
      </c>
      <c r="K172" s="7">
        <f t="shared" si="12"/>
        <v>1148.3368204614076</v>
      </c>
    </row>
    <row r="173" spans="3:11">
      <c r="C173" s="9">
        <v>46631</v>
      </c>
      <c r="D173">
        <v>5.1499999999999997E-2</v>
      </c>
      <c r="E173" s="6">
        <f t="shared" si="10"/>
        <v>4.3774999999999994E-2</v>
      </c>
      <c r="F173" s="6">
        <f t="shared" si="13"/>
        <v>3.6479166666666661E-3</v>
      </c>
      <c r="G173" s="5">
        <v>69</v>
      </c>
      <c r="H173" s="15">
        <v>-3955.43</v>
      </c>
      <c r="I173" s="7">
        <f t="shared" si="14"/>
        <v>5085.2163748938256</v>
      </c>
      <c r="J173" s="7">
        <f t="shared" si="11"/>
        <v>-3955.43</v>
      </c>
      <c r="K173" s="7">
        <f t="shared" si="12"/>
        <v>1129.7863748938257</v>
      </c>
    </row>
    <row r="174" spans="3:11">
      <c r="C174" s="9">
        <v>46661</v>
      </c>
      <c r="D174">
        <v>5.1499999999999997E-2</v>
      </c>
      <c r="E174" s="6">
        <f t="shared" si="10"/>
        <v>4.3774999999999994E-2</v>
      </c>
      <c r="F174" s="6">
        <f t="shared" si="13"/>
        <v>3.6479166666666661E-3</v>
      </c>
      <c r="G174" s="5">
        <v>68</v>
      </c>
      <c r="H174" s="15">
        <v>-3955.43</v>
      </c>
      <c r="I174" s="7">
        <f t="shared" si="14"/>
        <v>5066.7333538467719</v>
      </c>
      <c r="J174" s="7">
        <f t="shared" si="11"/>
        <v>-3955.43</v>
      </c>
      <c r="K174" s="7">
        <f t="shared" si="12"/>
        <v>1111.3033538467721</v>
      </c>
    </row>
    <row r="175" spans="3:11">
      <c r="C175" s="9">
        <v>46692</v>
      </c>
      <c r="D175">
        <v>5.1499999999999997E-2</v>
      </c>
      <c r="E175" s="6">
        <f t="shared" si="10"/>
        <v>4.3774999999999994E-2</v>
      </c>
      <c r="F175" s="6">
        <f t="shared" si="13"/>
        <v>3.6479166666666661E-3</v>
      </c>
      <c r="G175" s="5">
        <v>67</v>
      </c>
      <c r="H175" s="15">
        <v>-3955.43</v>
      </c>
      <c r="I175" s="7">
        <f t="shared" si="14"/>
        <v>5048.3175122551893</v>
      </c>
      <c r="J175" s="7">
        <f t="shared" si="11"/>
        <v>-3955.43</v>
      </c>
      <c r="K175" s="7">
        <f t="shared" si="12"/>
        <v>1092.8875122551894</v>
      </c>
    </row>
    <row r="176" spans="3:11">
      <c r="C176" s="9">
        <v>46722</v>
      </c>
      <c r="D176">
        <v>5.1499999999999997E-2</v>
      </c>
      <c r="E176" s="6">
        <f t="shared" si="10"/>
        <v>4.3774999999999994E-2</v>
      </c>
      <c r="F176" s="6">
        <f t="shared" si="13"/>
        <v>3.6479166666666661E-3</v>
      </c>
      <c r="G176" s="5">
        <v>66</v>
      </c>
      <c r="H176" s="15">
        <v>-3955.43</v>
      </c>
      <c r="I176" s="7">
        <f t="shared" si="14"/>
        <v>5029.968605944754</v>
      </c>
      <c r="J176" s="7">
        <f t="shared" si="11"/>
        <v>-3955.43</v>
      </c>
      <c r="K176" s="7">
        <f t="shared" si="12"/>
        <v>1074.5386059447542</v>
      </c>
    </row>
    <row r="177" spans="3:11">
      <c r="C177" s="9">
        <v>46753</v>
      </c>
      <c r="D177">
        <v>5.1499999999999997E-2</v>
      </c>
      <c r="E177" s="6">
        <f t="shared" si="10"/>
        <v>4.3774999999999994E-2</v>
      </c>
      <c r="F177" s="6">
        <f t="shared" si="13"/>
        <v>3.6479166666666661E-3</v>
      </c>
      <c r="G177" s="5">
        <v>65</v>
      </c>
      <c r="H177" s="15">
        <v>-3955.43</v>
      </c>
      <c r="I177" s="7">
        <f t="shared" si="14"/>
        <v>5011.6863916286247</v>
      </c>
      <c r="J177" s="7">
        <f t="shared" si="11"/>
        <v>-3955.43</v>
      </c>
      <c r="K177" s="7">
        <f t="shared" si="12"/>
        <v>1056.2563916286249</v>
      </c>
    </row>
    <row r="178" spans="3:11">
      <c r="C178" s="9">
        <v>46784</v>
      </c>
      <c r="D178">
        <v>5.1499999999999997E-2</v>
      </c>
      <c r="E178" s="6">
        <f t="shared" si="10"/>
        <v>4.3774999999999994E-2</v>
      </c>
      <c r="F178" s="6">
        <f t="shared" si="13"/>
        <v>3.6479166666666661E-3</v>
      </c>
      <c r="G178" s="5">
        <v>64</v>
      </c>
      <c r="H178" s="15">
        <v>-3955.43</v>
      </c>
      <c r="I178" s="7">
        <f t="shared" si="14"/>
        <v>4993.4706269042299</v>
      </c>
      <c r="J178" s="7">
        <f t="shared" si="11"/>
        <v>-3955.43</v>
      </c>
      <c r="K178" s="7">
        <f t="shared" si="12"/>
        <v>1038.0406269042301</v>
      </c>
    </row>
    <row r="179" spans="3:11">
      <c r="C179" s="9">
        <v>46813</v>
      </c>
      <c r="D179">
        <v>5.1499999999999997E-2</v>
      </c>
      <c r="E179" s="6">
        <f t="shared" si="10"/>
        <v>4.3774999999999994E-2</v>
      </c>
      <c r="F179" s="6">
        <f t="shared" si="13"/>
        <v>3.6479166666666661E-3</v>
      </c>
      <c r="G179" s="5">
        <v>63</v>
      </c>
      <c r="H179" s="15">
        <v>-3955.43</v>
      </c>
      <c r="I179" s="7">
        <f t="shared" si="14"/>
        <v>4975.3210702500455</v>
      </c>
      <c r="J179" s="7">
        <f t="shared" si="11"/>
        <v>-3955.43</v>
      </c>
      <c r="K179" s="7">
        <f t="shared" si="12"/>
        <v>1019.8910702500457</v>
      </c>
    </row>
    <row r="180" spans="3:11">
      <c r="C180" s="9">
        <v>46844</v>
      </c>
      <c r="D180">
        <v>5.1499999999999997E-2</v>
      </c>
      <c r="E180" s="6">
        <f t="shared" si="10"/>
        <v>4.3774999999999994E-2</v>
      </c>
      <c r="F180" s="6">
        <f t="shared" si="13"/>
        <v>3.6479166666666661E-3</v>
      </c>
      <c r="G180" s="5">
        <v>62</v>
      </c>
      <c r="H180" s="15">
        <v>-3955.43</v>
      </c>
      <c r="I180" s="7">
        <f t="shared" si="14"/>
        <v>4957.237481022401</v>
      </c>
      <c r="J180" s="7">
        <f t="shared" si="11"/>
        <v>-3955.43</v>
      </c>
      <c r="K180" s="7">
        <f t="shared" si="12"/>
        <v>1001.8074810224011</v>
      </c>
    </row>
    <row r="181" spans="3:11">
      <c r="C181" s="9">
        <v>46874</v>
      </c>
      <c r="D181">
        <v>5.1499999999999997E-2</v>
      </c>
      <c r="E181" s="6">
        <f t="shared" si="10"/>
        <v>4.3774999999999994E-2</v>
      </c>
      <c r="F181" s="6">
        <f t="shared" si="13"/>
        <v>3.6479166666666661E-3</v>
      </c>
      <c r="G181" s="5">
        <v>61</v>
      </c>
      <c r="H181" s="15">
        <v>-3955.43</v>
      </c>
      <c r="I181" s="7">
        <f t="shared" si="14"/>
        <v>4939.219619452273</v>
      </c>
      <c r="J181" s="7">
        <f t="shared" si="11"/>
        <v>-3955.43</v>
      </c>
      <c r="K181" s="7">
        <f t="shared" si="12"/>
        <v>983.7896194522732</v>
      </c>
    </row>
    <row r="182" spans="3:11">
      <c r="C182" s="9">
        <v>46905</v>
      </c>
      <c r="D182">
        <v>5.1499999999999997E-2</v>
      </c>
      <c r="E182" s="6">
        <f t="shared" si="10"/>
        <v>4.3774999999999994E-2</v>
      </c>
      <c r="F182" s="6">
        <f t="shared" si="13"/>
        <v>3.6479166666666661E-3</v>
      </c>
      <c r="G182" s="5">
        <v>60</v>
      </c>
      <c r="H182" s="15">
        <v>-3955.43</v>
      </c>
      <c r="I182" s="7">
        <f t="shared" si="14"/>
        <v>4921.2672466421263</v>
      </c>
      <c r="J182" s="7">
        <f t="shared" si="11"/>
        <v>-3955.43</v>
      </c>
      <c r="K182" s="7">
        <f t="shared" si="12"/>
        <v>965.8372466421265</v>
      </c>
    </row>
    <row r="183" spans="3:11">
      <c r="C183" s="9">
        <v>46935</v>
      </c>
      <c r="D183">
        <v>5.1499999999999997E-2</v>
      </c>
      <c r="E183" s="6">
        <f t="shared" si="10"/>
        <v>4.3774999999999994E-2</v>
      </c>
      <c r="F183" s="6">
        <f t="shared" si="13"/>
        <v>3.6479166666666661E-3</v>
      </c>
      <c r="G183" s="5">
        <v>59</v>
      </c>
      <c r="H183" s="15">
        <v>-3955.43</v>
      </c>
      <c r="I183" s="7">
        <f t="shared" si="14"/>
        <v>4903.3801245627292</v>
      </c>
      <c r="J183" s="7">
        <f t="shared" si="11"/>
        <v>-3955.43</v>
      </c>
      <c r="K183" s="7">
        <f t="shared" si="12"/>
        <v>947.95012456272934</v>
      </c>
    </row>
    <row r="184" spans="3:11">
      <c r="C184" s="9">
        <v>46966</v>
      </c>
      <c r="D184">
        <v>5.1499999999999997E-2</v>
      </c>
      <c r="E184" s="6">
        <f t="shared" si="10"/>
        <v>4.3774999999999994E-2</v>
      </c>
      <c r="F184" s="6">
        <f t="shared" si="13"/>
        <v>3.6479166666666661E-3</v>
      </c>
      <c r="G184" s="5">
        <v>58</v>
      </c>
      <c r="H184" s="15">
        <v>-3955.43</v>
      </c>
      <c r="I184" s="7">
        <f t="shared" si="14"/>
        <v>4885.5580160500149</v>
      </c>
      <c r="J184" s="7">
        <f t="shared" si="11"/>
        <v>-3955.43</v>
      </c>
      <c r="K184" s="7">
        <f t="shared" si="12"/>
        <v>930.12801605001505</v>
      </c>
    </row>
    <row r="185" spans="3:11">
      <c r="C185" s="9">
        <v>46997</v>
      </c>
      <c r="D185">
        <v>5.1499999999999997E-2</v>
      </c>
      <c r="E185" s="6">
        <f t="shared" si="10"/>
        <v>4.3774999999999994E-2</v>
      </c>
      <c r="F185" s="6">
        <f t="shared" si="13"/>
        <v>3.6479166666666661E-3</v>
      </c>
      <c r="G185" s="5">
        <v>57</v>
      </c>
      <c r="H185" s="15">
        <v>-3955.43</v>
      </c>
      <c r="I185" s="7">
        <f t="shared" si="14"/>
        <v>4867.8006848019131</v>
      </c>
      <c r="J185" s="7">
        <f t="shared" si="11"/>
        <v>-3955.43</v>
      </c>
      <c r="K185" s="7">
        <f t="shared" si="12"/>
        <v>912.37068480191328</v>
      </c>
    </row>
    <row r="186" spans="3:11">
      <c r="C186" s="9">
        <v>47027</v>
      </c>
      <c r="D186">
        <v>5.1499999999999997E-2</v>
      </c>
      <c r="E186" s="6">
        <f t="shared" si="10"/>
        <v>4.3774999999999994E-2</v>
      </c>
      <c r="F186" s="6">
        <f t="shared" si="13"/>
        <v>3.6479166666666661E-3</v>
      </c>
      <c r="G186" s="5">
        <v>56</v>
      </c>
      <c r="H186" s="15">
        <v>-3955.43</v>
      </c>
      <c r="I186" s="7">
        <f t="shared" si="14"/>
        <v>4850.1078953752412</v>
      </c>
      <c r="J186" s="7">
        <f t="shared" si="11"/>
        <v>-3955.43</v>
      </c>
      <c r="K186" s="7">
        <f t="shared" si="12"/>
        <v>894.67789537524141</v>
      </c>
    </row>
    <row r="187" spans="3:11">
      <c r="C187" s="9">
        <v>47058</v>
      </c>
      <c r="D187">
        <v>5.1499999999999997E-2</v>
      </c>
      <c r="E187" s="6">
        <f t="shared" si="10"/>
        <v>4.3774999999999994E-2</v>
      </c>
      <c r="F187" s="6">
        <f t="shared" si="13"/>
        <v>3.6479166666666661E-3</v>
      </c>
      <c r="G187" s="5">
        <v>55</v>
      </c>
      <c r="H187" s="15">
        <v>-3955.43</v>
      </c>
      <c r="I187" s="7">
        <f t="shared" si="14"/>
        <v>4832.4794131825684</v>
      </c>
      <c r="J187" s="7">
        <f t="shared" si="11"/>
        <v>-3955.43</v>
      </c>
      <c r="K187" s="7">
        <f t="shared" si="12"/>
        <v>877.04941318256851</v>
      </c>
    </row>
    <row r="188" spans="3:11">
      <c r="C188" s="9">
        <v>47088</v>
      </c>
      <c r="D188">
        <v>5.1499999999999997E-2</v>
      </c>
      <c r="E188" s="6">
        <f t="shared" si="10"/>
        <v>4.3774999999999994E-2</v>
      </c>
      <c r="F188" s="6">
        <f t="shared" si="13"/>
        <v>3.6479166666666661E-3</v>
      </c>
      <c r="G188" s="5">
        <v>54</v>
      </c>
      <c r="H188" s="15">
        <v>-3955.43</v>
      </c>
      <c r="I188" s="7">
        <f t="shared" si="14"/>
        <v>4814.9150044891103</v>
      </c>
      <c r="J188" s="7">
        <f t="shared" si="11"/>
        <v>-3955.43</v>
      </c>
      <c r="K188" s="7">
        <f t="shared" si="12"/>
        <v>859.48500448911045</v>
      </c>
    </row>
    <row r="189" spans="3:11">
      <c r="C189" s="9">
        <v>47119</v>
      </c>
      <c r="D189">
        <v>5.1499999999999997E-2</v>
      </c>
      <c r="E189" s="6">
        <f t="shared" si="10"/>
        <v>4.3774999999999994E-2</v>
      </c>
      <c r="F189" s="6">
        <f t="shared" si="13"/>
        <v>3.6479166666666661E-3</v>
      </c>
      <c r="G189" s="5">
        <v>53</v>
      </c>
      <c r="H189" s="15">
        <v>-3955.43</v>
      </c>
      <c r="I189" s="7">
        <f t="shared" si="14"/>
        <v>4797.4144364096237</v>
      </c>
      <c r="J189" s="7">
        <f t="shared" si="11"/>
        <v>-3955.43</v>
      </c>
      <c r="K189" s="7">
        <f t="shared" si="12"/>
        <v>841.98443640962387</v>
      </c>
    </row>
    <row r="190" spans="3:11">
      <c r="C190" s="9">
        <v>47150</v>
      </c>
      <c r="D190">
        <v>5.1499999999999997E-2</v>
      </c>
      <c r="E190" s="6">
        <f t="shared" si="10"/>
        <v>4.3774999999999994E-2</v>
      </c>
      <c r="F190" s="6">
        <f t="shared" si="13"/>
        <v>3.6479166666666661E-3</v>
      </c>
      <c r="G190" s="5">
        <v>52</v>
      </c>
      <c r="H190" s="15">
        <v>-3955.43</v>
      </c>
      <c r="I190" s="7">
        <f t="shared" si="14"/>
        <v>4779.9774769053292</v>
      </c>
      <c r="J190" s="7">
        <f t="shared" si="11"/>
        <v>-3955.43</v>
      </c>
      <c r="K190" s="7">
        <f t="shared" si="12"/>
        <v>824.5474769053294</v>
      </c>
    </row>
    <row r="191" spans="3:11">
      <c r="C191" s="9">
        <v>47178</v>
      </c>
      <c r="D191">
        <v>5.1499999999999997E-2</v>
      </c>
      <c r="E191" s="6">
        <f t="shared" si="10"/>
        <v>4.3774999999999994E-2</v>
      </c>
      <c r="F191" s="6">
        <f t="shared" si="13"/>
        <v>3.6479166666666661E-3</v>
      </c>
      <c r="G191" s="5">
        <v>51</v>
      </c>
      <c r="H191" s="15">
        <v>-3955.43</v>
      </c>
      <c r="I191" s="7">
        <f t="shared" si="14"/>
        <v>4762.6038947808256</v>
      </c>
      <c r="J191" s="7">
        <f t="shared" si="11"/>
        <v>-3955.43</v>
      </c>
      <c r="K191" s="7">
        <f t="shared" si="12"/>
        <v>807.17389478082578</v>
      </c>
    </row>
    <row r="192" spans="3:11">
      <c r="C192" s="9">
        <v>47209</v>
      </c>
      <c r="D192">
        <v>5.1499999999999997E-2</v>
      </c>
      <c r="E192" s="6">
        <f t="shared" si="10"/>
        <v>4.3774999999999994E-2</v>
      </c>
      <c r="F192" s="6">
        <f t="shared" si="13"/>
        <v>3.6479166666666661E-3</v>
      </c>
      <c r="G192" s="5">
        <v>50</v>
      </c>
      <c r="H192" s="15">
        <v>-3955.43</v>
      </c>
      <c r="I192" s="7">
        <f t="shared" si="14"/>
        <v>4745.293459681031</v>
      </c>
      <c r="J192" s="7">
        <f t="shared" si="11"/>
        <v>-3955.43</v>
      </c>
      <c r="K192" s="7">
        <f t="shared" si="12"/>
        <v>789.86345968103115</v>
      </c>
    </row>
    <row r="193" spans="3:11">
      <c r="C193" s="9">
        <v>47239</v>
      </c>
      <c r="D193">
        <v>5.1499999999999997E-2</v>
      </c>
      <c r="E193" s="6">
        <f t="shared" si="10"/>
        <v>4.3774999999999994E-2</v>
      </c>
      <c r="F193" s="6">
        <f t="shared" si="13"/>
        <v>3.6479166666666661E-3</v>
      </c>
      <c r="G193" s="5">
        <v>49</v>
      </c>
      <c r="H193" s="15">
        <v>-3955.43</v>
      </c>
      <c r="I193" s="7">
        <f t="shared" si="14"/>
        <v>4728.0459420881216</v>
      </c>
      <c r="J193" s="7">
        <f t="shared" si="11"/>
        <v>-3955.43</v>
      </c>
      <c r="K193" s="7">
        <f t="shared" si="12"/>
        <v>772.61594208812176</v>
      </c>
    </row>
    <row r="194" spans="3:11">
      <c r="C194" s="9">
        <v>47270</v>
      </c>
      <c r="D194">
        <v>5.1499999999999997E-2</v>
      </c>
      <c r="E194" s="6">
        <f t="shared" si="10"/>
        <v>4.3774999999999994E-2</v>
      </c>
      <c r="F194" s="6">
        <f t="shared" si="13"/>
        <v>3.6479166666666661E-3</v>
      </c>
      <c r="G194" s="5">
        <v>48</v>
      </c>
      <c r="H194" s="15">
        <v>-3955.43</v>
      </c>
      <c r="I194" s="7">
        <f t="shared" si="14"/>
        <v>4710.861113318495</v>
      </c>
      <c r="J194" s="7">
        <f t="shared" si="11"/>
        <v>-3955.43</v>
      </c>
      <c r="K194" s="7">
        <f t="shared" si="12"/>
        <v>755.43111331849514</v>
      </c>
    </row>
    <row r="195" spans="3:11">
      <c r="C195" s="9">
        <v>47300</v>
      </c>
      <c r="D195">
        <v>5.1499999999999997E-2</v>
      </c>
      <c r="E195" s="6">
        <f t="shared" ref="E195:E242" si="15">D195*0.85</f>
        <v>4.3774999999999994E-2</v>
      </c>
      <c r="F195" s="6">
        <f t="shared" si="13"/>
        <v>3.6479166666666661E-3</v>
      </c>
      <c r="G195" s="5">
        <v>47</v>
      </c>
      <c r="H195" s="15">
        <v>-3955.43</v>
      </c>
      <c r="I195" s="7">
        <f t="shared" si="14"/>
        <v>4693.7387455197322</v>
      </c>
      <c r="J195" s="7">
        <f t="shared" ref="J195:J242" si="16">H195</f>
        <v>-3955.43</v>
      </c>
      <c r="K195" s="7">
        <f t="shared" ref="K195:K242" si="17">I195+J195</f>
        <v>738.30874551973238</v>
      </c>
    </row>
    <row r="196" spans="3:11">
      <c r="C196" s="9">
        <v>47331</v>
      </c>
      <c r="D196">
        <v>5.1499999999999997E-2</v>
      </c>
      <c r="E196" s="6">
        <f t="shared" si="15"/>
        <v>4.3774999999999994E-2</v>
      </c>
      <c r="F196" s="6">
        <f t="shared" ref="F196:F242" si="18">E196/12</f>
        <v>3.6479166666666661E-3</v>
      </c>
      <c r="G196" s="5">
        <v>46</v>
      </c>
      <c r="H196" s="15">
        <v>-3955.43</v>
      </c>
      <c r="I196" s="7">
        <f t="shared" ref="I196:I242" si="19">FV(F196,G196,0,H196)</f>
        <v>4676.6786116675885</v>
      </c>
      <c r="J196" s="7">
        <f t="shared" si="16"/>
        <v>-3955.43</v>
      </c>
      <c r="K196" s="7">
        <f t="shared" si="17"/>
        <v>721.24861166758865</v>
      </c>
    </row>
    <row r="197" spans="3:11">
      <c r="C197" s="9">
        <v>47362</v>
      </c>
      <c r="D197">
        <v>5.1499999999999997E-2</v>
      </c>
      <c r="E197" s="6">
        <f t="shared" si="15"/>
        <v>4.3774999999999994E-2</v>
      </c>
      <c r="F197" s="6">
        <f t="shared" si="18"/>
        <v>3.6479166666666661E-3</v>
      </c>
      <c r="G197" s="5">
        <v>45</v>
      </c>
      <c r="H197" s="15">
        <v>-3955.43</v>
      </c>
      <c r="I197" s="7">
        <f t="shared" si="19"/>
        <v>4659.6804855629607</v>
      </c>
      <c r="J197" s="7">
        <f t="shared" si="16"/>
        <v>-3955.43</v>
      </c>
      <c r="K197" s="7">
        <f t="shared" si="17"/>
        <v>704.25048556296088</v>
      </c>
    </row>
    <row r="198" spans="3:11">
      <c r="C198" s="9">
        <v>47392</v>
      </c>
      <c r="D198">
        <v>5.1499999999999997E-2</v>
      </c>
      <c r="E198" s="6">
        <f t="shared" si="15"/>
        <v>4.3774999999999994E-2</v>
      </c>
      <c r="F198" s="6">
        <f t="shared" si="18"/>
        <v>3.6479166666666661E-3</v>
      </c>
      <c r="G198" s="5">
        <v>44</v>
      </c>
      <c r="H198" s="15">
        <v>-3955.43</v>
      </c>
      <c r="I198" s="7">
        <f t="shared" si="19"/>
        <v>4642.7441418289136</v>
      </c>
      <c r="J198" s="7">
        <f t="shared" si="16"/>
        <v>-3955.43</v>
      </c>
      <c r="K198" s="7">
        <f t="shared" si="17"/>
        <v>687.31414182891376</v>
      </c>
    </row>
    <row r="199" spans="3:11">
      <c r="C199" s="9">
        <v>47423</v>
      </c>
      <c r="D199">
        <v>5.1499999999999997E-2</v>
      </c>
      <c r="E199" s="6">
        <f t="shared" si="15"/>
        <v>4.3774999999999994E-2</v>
      </c>
      <c r="F199" s="6">
        <f t="shared" si="18"/>
        <v>3.6479166666666661E-3</v>
      </c>
      <c r="G199" s="5">
        <v>43</v>
      </c>
      <c r="H199" s="15">
        <v>-3955.43</v>
      </c>
      <c r="I199" s="7">
        <f t="shared" si="19"/>
        <v>4625.8693559076746</v>
      </c>
      <c r="J199" s="7">
        <f t="shared" si="16"/>
        <v>-3955.43</v>
      </c>
      <c r="K199" s="7">
        <f t="shared" si="17"/>
        <v>670.43935590767478</v>
      </c>
    </row>
    <row r="200" spans="3:11">
      <c r="C200" s="9">
        <v>47453</v>
      </c>
      <c r="D200">
        <v>5.1499999999999997E-2</v>
      </c>
      <c r="E200" s="6">
        <f t="shared" si="15"/>
        <v>4.3774999999999994E-2</v>
      </c>
      <c r="F200" s="6">
        <f t="shared" si="18"/>
        <v>3.6479166666666661E-3</v>
      </c>
      <c r="G200" s="5">
        <v>42</v>
      </c>
      <c r="H200" s="15">
        <v>-3955.43</v>
      </c>
      <c r="I200" s="7">
        <f t="shared" si="19"/>
        <v>4609.0559040576645</v>
      </c>
      <c r="J200" s="7">
        <f t="shared" si="16"/>
        <v>-3955.43</v>
      </c>
      <c r="K200" s="7">
        <f t="shared" si="17"/>
        <v>653.62590405766468</v>
      </c>
    </row>
    <row r="201" spans="3:11">
      <c r="C201" s="9">
        <v>47484</v>
      </c>
      <c r="D201">
        <v>5.1499999999999997E-2</v>
      </c>
      <c r="E201" s="6">
        <f t="shared" si="15"/>
        <v>4.3774999999999994E-2</v>
      </c>
      <c r="F201" s="6">
        <f t="shared" si="18"/>
        <v>3.6479166666666661E-3</v>
      </c>
      <c r="G201" s="5">
        <v>41</v>
      </c>
      <c r="H201" s="15">
        <v>-3955.43</v>
      </c>
      <c r="I201" s="7">
        <f t="shared" si="19"/>
        <v>4592.3035633505242</v>
      </c>
      <c r="J201" s="7">
        <f t="shared" si="16"/>
        <v>-3955.43</v>
      </c>
      <c r="K201" s="7">
        <f t="shared" si="17"/>
        <v>636.87356335052436</v>
      </c>
    </row>
    <row r="202" spans="3:11">
      <c r="C202" s="9">
        <v>47515</v>
      </c>
      <c r="D202">
        <v>5.1499999999999997E-2</v>
      </c>
      <c r="E202" s="6">
        <f t="shared" si="15"/>
        <v>4.3774999999999994E-2</v>
      </c>
      <c r="F202" s="6">
        <f t="shared" si="18"/>
        <v>3.6479166666666661E-3</v>
      </c>
      <c r="G202" s="5">
        <v>40</v>
      </c>
      <c r="H202" s="15">
        <v>-3955.43</v>
      </c>
      <c r="I202" s="7">
        <f t="shared" si="19"/>
        <v>4575.6121116681679</v>
      </c>
      <c r="J202" s="7">
        <f t="shared" si="16"/>
        <v>-3955.43</v>
      </c>
      <c r="K202" s="7">
        <f t="shared" si="17"/>
        <v>620.18211166816809</v>
      </c>
    </row>
    <row r="203" spans="3:11">
      <c r="C203" s="9">
        <v>47543</v>
      </c>
      <c r="D203">
        <v>5.1499999999999997E-2</v>
      </c>
      <c r="E203" s="6">
        <f t="shared" si="15"/>
        <v>4.3774999999999994E-2</v>
      </c>
      <c r="F203" s="6">
        <f t="shared" si="18"/>
        <v>3.6479166666666661E-3</v>
      </c>
      <c r="G203" s="5">
        <v>39</v>
      </c>
      <c r="H203" s="15">
        <v>-3955.43</v>
      </c>
      <c r="I203" s="7">
        <f t="shared" si="19"/>
        <v>4558.9813276998284</v>
      </c>
      <c r="J203" s="7">
        <f t="shared" si="16"/>
        <v>-3955.43</v>
      </c>
      <c r="K203" s="7">
        <f t="shared" si="17"/>
        <v>603.55132769982856</v>
      </c>
    </row>
    <row r="204" spans="3:11">
      <c r="C204" s="9">
        <v>47574</v>
      </c>
      <c r="D204">
        <v>5.1499999999999997E-2</v>
      </c>
      <c r="E204" s="6">
        <f t="shared" si="15"/>
        <v>4.3774999999999994E-2</v>
      </c>
      <c r="F204" s="6">
        <f t="shared" si="18"/>
        <v>3.6479166666666661E-3</v>
      </c>
      <c r="G204" s="5">
        <v>38</v>
      </c>
      <c r="H204" s="15">
        <v>-3955.43</v>
      </c>
      <c r="I204" s="7">
        <f t="shared" si="19"/>
        <v>4542.4109909391327</v>
      </c>
      <c r="J204" s="7">
        <f t="shared" si="16"/>
        <v>-3955.43</v>
      </c>
      <c r="K204" s="7">
        <f t="shared" si="17"/>
        <v>586.98099093913288</v>
      </c>
    </row>
    <row r="205" spans="3:11">
      <c r="C205" s="9">
        <v>47604</v>
      </c>
      <c r="D205">
        <v>5.1499999999999997E-2</v>
      </c>
      <c r="E205" s="6">
        <f t="shared" si="15"/>
        <v>4.3774999999999994E-2</v>
      </c>
      <c r="F205" s="6">
        <f t="shared" si="18"/>
        <v>3.6479166666666661E-3</v>
      </c>
      <c r="G205" s="5">
        <v>37</v>
      </c>
      <c r="H205" s="15">
        <v>-3955.43</v>
      </c>
      <c r="I205" s="7">
        <f t="shared" si="19"/>
        <v>4525.9008816811656</v>
      </c>
      <c r="J205" s="7">
        <f t="shared" si="16"/>
        <v>-3955.43</v>
      </c>
      <c r="K205" s="7">
        <f t="shared" si="17"/>
        <v>570.47088168116579</v>
      </c>
    </row>
    <row r="206" spans="3:11">
      <c r="C206" s="9">
        <v>47635</v>
      </c>
      <c r="D206">
        <v>5.1499999999999997E-2</v>
      </c>
      <c r="E206" s="6">
        <f t="shared" si="15"/>
        <v>4.3774999999999994E-2</v>
      </c>
      <c r="F206" s="6">
        <f t="shared" si="18"/>
        <v>3.6479166666666661E-3</v>
      </c>
      <c r="G206" s="5">
        <v>36</v>
      </c>
      <c r="H206" s="15">
        <v>-3955.43</v>
      </c>
      <c r="I206" s="7">
        <f t="shared" si="19"/>
        <v>4509.450781019571</v>
      </c>
      <c r="J206" s="7">
        <f t="shared" si="16"/>
        <v>-3955.43</v>
      </c>
      <c r="K206" s="7">
        <f t="shared" si="17"/>
        <v>554.02078101957113</v>
      </c>
    </row>
    <row r="207" spans="3:11">
      <c r="C207" s="9">
        <v>47665</v>
      </c>
      <c r="D207">
        <v>5.1499999999999997E-2</v>
      </c>
      <c r="E207" s="6">
        <f t="shared" si="15"/>
        <v>4.3774999999999994E-2</v>
      </c>
      <c r="F207" s="6">
        <f t="shared" si="18"/>
        <v>3.6479166666666661E-3</v>
      </c>
      <c r="G207" s="5">
        <v>35</v>
      </c>
      <c r="H207" s="15">
        <v>-3955.43</v>
      </c>
      <c r="I207" s="7">
        <f t="shared" si="19"/>
        <v>4493.0604708436385</v>
      </c>
      <c r="J207" s="7">
        <f t="shared" si="16"/>
        <v>-3955.43</v>
      </c>
      <c r="K207" s="7">
        <f t="shared" si="17"/>
        <v>537.6304708436387</v>
      </c>
    </row>
    <row r="208" spans="3:11">
      <c r="C208" s="9">
        <v>47696</v>
      </c>
      <c r="D208">
        <v>5.1499999999999997E-2</v>
      </c>
      <c r="E208" s="6">
        <f t="shared" si="15"/>
        <v>4.3774999999999994E-2</v>
      </c>
      <c r="F208" s="6">
        <f t="shared" si="18"/>
        <v>3.6479166666666661E-3</v>
      </c>
      <c r="G208" s="5">
        <v>34</v>
      </c>
      <c r="H208" s="15">
        <v>-3955.43</v>
      </c>
      <c r="I208" s="7">
        <f t="shared" si="19"/>
        <v>4476.7297338354183</v>
      </c>
      <c r="J208" s="7">
        <f t="shared" si="16"/>
        <v>-3955.43</v>
      </c>
      <c r="K208" s="7">
        <f t="shared" si="17"/>
        <v>521.29973383541846</v>
      </c>
    </row>
    <row r="209" spans="3:11">
      <c r="C209" s="9">
        <v>47727</v>
      </c>
      <c r="D209">
        <v>5.1499999999999997E-2</v>
      </c>
      <c r="E209" s="6">
        <f t="shared" si="15"/>
        <v>4.3774999999999994E-2</v>
      </c>
      <c r="F209" s="6">
        <f t="shared" si="18"/>
        <v>3.6479166666666661E-3</v>
      </c>
      <c r="G209" s="5">
        <v>33</v>
      </c>
      <c r="H209" s="15">
        <v>-3955.43</v>
      </c>
      <c r="I209" s="7">
        <f t="shared" si="19"/>
        <v>4460.4583534668336</v>
      </c>
      <c r="J209" s="7">
        <f t="shared" si="16"/>
        <v>-3955.43</v>
      </c>
      <c r="K209" s="7">
        <f t="shared" si="17"/>
        <v>505.02835346683378</v>
      </c>
    </row>
    <row r="210" spans="3:11">
      <c r="C210" s="9">
        <v>47757</v>
      </c>
      <c r="D210">
        <v>5.1499999999999997E-2</v>
      </c>
      <c r="E210" s="6">
        <f t="shared" si="15"/>
        <v>4.3774999999999994E-2</v>
      </c>
      <c r="F210" s="6">
        <f t="shared" si="18"/>
        <v>3.6479166666666661E-3</v>
      </c>
      <c r="G210" s="5">
        <v>32</v>
      </c>
      <c r="H210" s="15">
        <v>-3955.43</v>
      </c>
      <c r="I210" s="7">
        <f t="shared" si="19"/>
        <v>4444.2461139968154</v>
      </c>
      <c r="J210" s="7">
        <f t="shared" si="16"/>
        <v>-3955.43</v>
      </c>
      <c r="K210" s="7">
        <f t="shared" si="17"/>
        <v>488.8161139968156</v>
      </c>
    </row>
    <row r="211" spans="3:11">
      <c r="C211" s="9">
        <v>47788</v>
      </c>
      <c r="D211">
        <v>5.1499999999999997E-2</v>
      </c>
      <c r="E211" s="6">
        <f t="shared" si="15"/>
        <v>4.3774999999999994E-2</v>
      </c>
      <c r="F211" s="6">
        <f t="shared" si="18"/>
        <v>3.6479166666666661E-3</v>
      </c>
      <c r="G211" s="5">
        <v>31</v>
      </c>
      <c r="H211" s="15">
        <v>-3955.43</v>
      </c>
      <c r="I211" s="7">
        <f t="shared" si="19"/>
        <v>4428.0928004684383</v>
      </c>
      <c r="J211" s="7">
        <f t="shared" si="16"/>
        <v>-3955.43</v>
      </c>
      <c r="K211" s="7">
        <f t="shared" si="17"/>
        <v>472.66280046843849</v>
      </c>
    </row>
    <row r="212" spans="3:11">
      <c r="C212" s="9">
        <v>47818</v>
      </c>
      <c r="D212">
        <v>5.1499999999999997E-2</v>
      </c>
      <c r="E212" s="6">
        <f t="shared" si="15"/>
        <v>4.3774999999999994E-2</v>
      </c>
      <c r="F212" s="6">
        <f t="shared" si="18"/>
        <v>3.6479166666666661E-3</v>
      </c>
      <c r="G212" s="5">
        <v>30</v>
      </c>
      <c r="H212" s="15">
        <v>-3955.43</v>
      </c>
      <c r="I212" s="7">
        <f t="shared" si="19"/>
        <v>4411.9981987060764</v>
      </c>
      <c r="J212" s="7">
        <f t="shared" si="16"/>
        <v>-3955.43</v>
      </c>
      <c r="K212" s="7">
        <f t="shared" si="17"/>
        <v>456.5681987060766</v>
      </c>
    </row>
    <row r="213" spans="3:11">
      <c r="C213" s="9">
        <v>47849</v>
      </c>
      <c r="D213">
        <v>5.1499999999999997E-2</v>
      </c>
      <c r="E213" s="6">
        <f t="shared" si="15"/>
        <v>4.3774999999999994E-2</v>
      </c>
      <c r="F213" s="6">
        <f t="shared" si="18"/>
        <v>3.6479166666666661E-3</v>
      </c>
      <c r="G213" s="5">
        <v>29</v>
      </c>
      <c r="H213" s="15">
        <v>-3955.43</v>
      </c>
      <c r="I213" s="7">
        <f t="shared" si="19"/>
        <v>4395.9620953125504</v>
      </c>
      <c r="J213" s="7">
        <f t="shared" si="16"/>
        <v>-3955.43</v>
      </c>
      <c r="K213" s="7">
        <f t="shared" si="17"/>
        <v>440.53209531255061</v>
      </c>
    </row>
    <row r="214" spans="3:11">
      <c r="C214" s="9">
        <v>47880</v>
      </c>
      <c r="D214">
        <v>5.1499999999999997E-2</v>
      </c>
      <c r="E214" s="6">
        <f t="shared" si="15"/>
        <v>4.3774999999999994E-2</v>
      </c>
      <c r="F214" s="6">
        <f t="shared" si="18"/>
        <v>3.6479166666666661E-3</v>
      </c>
      <c r="G214" s="5">
        <v>28</v>
      </c>
      <c r="H214" s="15">
        <v>-3955.43</v>
      </c>
      <c r="I214" s="7">
        <f t="shared" si="19"/>
        <v>4379.9842776663136</v>
      </c>
      <c r="J214" s="7">
        <f t="shared" si="16"/>
        <v>-3955.43</v>
      </c>
      <c r="K214" s="7">
        <f t="shared" si="17"/>
        <v>424.55427766631374</v>
      </c>
    </row>
    <row r="215" spans="3:11">
      <c r="C215" s="9">
        <v>47908</v>
      </c>
      <c r="D215">
        <v>5.1499999999999997E-2</v>
      </c>
      <c r="E215" s="6">
        <f t="shared" si="15"/>
        <v>4.3774999999999994E-2</v>
      </c>
      <c r="F215" s="6">
        <f t="shared" si="18"/>
        <v>3.6479166666666661E-3</v>
      </c>
      <c r="G215" s="5">
        <v>27</v>
      </c>
      <c r="H215" s="15">
        <v>-3955.43</v>
      </c>
      <c r="I215" s="7">
        <f t="shared" si="19"/>
        <v>4364.0645339186212</v>
      </c>
      <c r="J215" s="7">
        <f t="shared" si="16"/>
        <v>-3955.43</v>
      </c>
      <c r="K215" s="7">
        <f t="shared" si="17"/>
        <v>408.6345339186214</v>
      </c>
    </row>
    <row r="216" spans="3:11">
      <c r="C216" s="9">
        <v>47939</v>
      </c>
      <c r="D216">
        <v>5.1499999999999997E-2</v>
      </c>
      <c r="E216" s="6">
        <f t="shared" si="15"/>
        <v>4.3774999999999994E-2</v>
      </c>
      <c r="F216" s="6">
        <f t="shared" si="18"/>
        <v>3.6479166666666661E-3</v>
      </c>
      <c r="G216" s="5">
        <v>26</v>
      </c>
      <c r="H216" s="15">
        <v>-3955.43</v>
      </c>
      <c r="I216" s="7">
        <f t="shared" si="19"/>
        <v>4348.2026529907325</v>
      </c>
      <c r="J216" s="7">
        <f t="shared" si="16"/>
        <v>-3955.43</v>
      </c>
      <c r="K216" s="7">
        <f t="shared" si="17"/>
        <v>392.77265299073269</v>
      </c>
    </row>
    <row r="217" spans="3:11">
      <c r="C217" s="9">
        <v>47969</v>
      </c>
      <c r="D217">
        <v>5.1499999999999997E-2</v>
      </c>
      <c r="E217" s="6">
        <f t="shared" si="15"/>
        <v>4.3774999999999994E-2</v>
      </c>
      <c r="F217" s="6">
        <f t="shared" si="18"/>
        <v>3.6479166666666661E-3</v>
      </c>
      <c r="G217" s="5">
        <v>25</v>
      </c>
      <c r="H217" s="15">
        <v>-3955.43</v>
      </c>
      <c r="I217" s="7">
        <f t="shared" si="19"/>
        <v>4332.3984245710981</v>
      </c>
      <c r="J217" s="7">
        <f t="shared" si="16"/>
        <v>-3955.43</v>
      </c>
      <c r="K217" s="7">
        <f t="shared" si="17"/>
        <v>376.96842457109824</v>
      </c>
    </row>
    <row r="218" spans="3:11">
      <c r="C218" s="9">
        <v>48000</v>
      </c>
      <c r="D218">
        <v>5.1499999999999997E-2</v>
      </c>
      <c r="E218" s="6">
        <f t="shared" si="15"/>
        <v>4.3774999999999994E-2</v>
      </c>
      <c r="F218" s="6">
        <f t="shared" si="18"/>
        <v>3.6479166666666661E-3</v>
      </c>
      <c r="G218" s="5">
        <v>24</v>
      </c>
      <c r="H218" s="15">
        <v>-3955.43</v>
      </c>
      <c r="I218" s="7">
        <f t="shared" si="19"/>
        <v>4316.6516391125851</v>
      </c>
      <c r="J218" s="7">
        <f t="shared" si="16"/>
        <v>-3955.43</v>
      </c>
      <c r="K218" s="7">
        <f t="shared" si="17"/>
        <v>361.22163911258531</v>
      </c>
    </row>
    <row r="219" spans="3:11">
      <c r="C219" s="9">
        <v>48030</v>
      </c>
      <c r="D219">
        <v>5.1499999999999997E-2</v>
      </c>
      <c r="E219" s="6">
        <f t="shared" si="15"/>
        <v>4.3774999999999994E-2</v>
      </c>
      <c r="F219" s="6">
        <f t="shared" si="18"/>
        <v>3.6479166666666661E-3</v>
      </c>
      <c r="G219" s="5">
        <v>23</v>
      </c>
      <c r="H219" s="15">
        <v>-3955.43</v>
      </c>
      <c r="I219" s="7">
        <f t="shared" si="19"/>
        <v>4300.9620878296892</v>
      </c>
      <c r="J219" s="7">
        <f t="shared" si="16"/>
        <v>-3955.43</v>
      </c>
      <c r="K219" s="7">
        <f t="shared" si="17"/>
        <v>345.53208782968932</v>
      </c>
    </row>
    <row r="220" spans="3:11">
      <c r="C220" s="9">
        <v>48061</v>
      </c>
      <c r="D220">
        <v>5.1499999999999997E-2</v>
      </c>
      <c r="E220" s="6">
        <f t="shared" si="15"/>
        <v>4.3774999999999994E-2</v>
      </c>
      <c r="F220" s="6">
        <f t="shared" si="18"/>
        <v>3.6479166666666661E-3</v>
      </c>
      <c r="G220" s="5">
        <v>22</v>
      </c>
      <c r="H220" s="15">
        <v>-3955.43</v>
      </c>
      <c r="I220" s="7">
        <f t="shared" si="19"/>
        <v>4285.3295626957724</v>
      </c>
      <c r="J220" s="7">
        <f t="shared" si="16"/>
        <v>-3955.43</v>
      </c>
      <c r="K220" s="7">
        <f t="shared" si="17"/>
        <v>329.8995626957726</v>
      </c>
    </row>
    <row r="221" spans="3:11">
      <c r="C221" s="9">
        <v>48092</v>
      </c>
      <c r="D221">
        <v>5.1499999999999997E-2</v>
      </c>
      <c r="E221" s="6">
        <f t="shared" si="15"/>
        <v>4.3774999999999994E-2</v>
      </c>
      <c r="F221" s="6">
        <f t="shared" si="18"/>
        <v>3.6479166666666661E-3</v>
      </c>
      <c r="G221" s="5">
        <v>21</v>
      </c>
      <c r="H221" s="15">
        <v>-3955.43</v>
      </c>
      <c r="I221" s="7">
        <f t="shared" si="19"/>
        <v>4269.7538564402994</v>
      </c>
      <c r="J221" s="7">
        <f t="shared" si="16"/>
        <v>-3955.43</v>
      </c>
      <c r="K221" s="7">
        <f t="shared" si="17"/>
        <v>314.32385644029955</v>
      </c>
    </row>
    <row r="222" spans="3:11">
      <c r="C222" s="9">
        <v>48122</v>
      </c>
      <c r="D222">
        <v>5.1499999999999997E-2</v>
      </c>
      <c r="E222" s="6">
        <f t="shared" si="15"/>
        <v>4.3774999999999994E-2</v>
      </c>
      <c r="F222" s="6">
        <f t="shared" si="18"/>
        <v>3.6479166666666661E-3</v>
      </c>
      <c r="G222" s="5">
        <v>20</v>
      </c>
      <c r="H222" s="15">
        <v>-3955.43</v>
      </c>
      <c r="I222" s="7">
        <f t="shared" si="19"/>
        <v>4254.2347625460943</v>
      </c>
      <c r="J222" s="7">
        <f t="shared" si="16"/>
        <v>-3955.43</v>
      </c>
      <c r="K222" s="7">
        <f t="shared" si="17"/>
        <v>298.80476254609448</v>
      </c>
    </row>
    <row r="223" spans="3:11">
      <c r="C223" s="9">
        <v>48153</v>
      </c>
      <c r="D223">
        <v>5.1499999999999997E-2</v>
      </c>
      <c r="E223" s="6">
        <f t="shared" si="15"/>
        <v>4.3774999999999994E-2</v>
      </c>
      <c r="F223" s="6">
        <f t="shared" si="18"/>
        <v>3.6479166666666661E-3</v>
      </c>
      <c r="G223" s="5">
        <v>19</v>
      </c>
      <c r="H223" s="15">
        <v>-3955.43</v>
      </c>
      <c r="I223" s="7">
        <f t="shared" si="19"/>
        <v>4238.7720752466003</v>
      </c>
      <c r="J223" s="7">
        <f t="shared" si="16"/>
        <v>-3955.43</v>
      </c>
      <c r="K223" s="7">
        <f t="shared" si="17"/>
        <v>283.34207524660042</v>
      </c>
    </row>
    <row r="224" spans="3:11">
      <c r="C224" s="9">
        <v>48183</v>
      </c>
      <c r="D224">
        <v>5.1499999999999997E-2</v>
      </c>
      <c r="E224" s="6">
        <f t="shared" si="15"/>
        <v>4.3774999999999994E-2</v>
      </c>
      <c r="F224" s="6">
        <f t="shared" si="18"/>
        <v>3.6479166666666661E-3</v>
      </c>
      <c r="G224" s="5">
        <v>18</v>
      </c>
      <c r="H224" s="15">
        <v>-3955.43</v>
      </c>
      <c r="I224" s="7">
        <f t="shared" si="19"/>
        <v>4223.3655895231523</v>
      </c>
      <c r="J224" s="7">
        <f t="shared" si="16"/>
        <v>-3955.43</v>
      </c>
      <c r="K224" s="7">
        <f t="shared" si="17"/>
        <v>267.93558952315243</v>
      </c>
    </row>
    <row r="225" spans="3:11">
      <c r="C225" s="9">
        <v>48214</v>
      </c>
      <c r="D225">
        <v>5.1499999999999997E-2</v>
      </c>
      <c r="E225" s="6">
        <f t="shared" si="15"/>
        <v>4.3774999999999994E-2</v>
      </c>
      <c r="F225" s="6">
        <f t="shared" si="18"/>
        <v>3.6479166666666661E-3</v>
      </c>
      <c r="G225" s="5">
        <v>17</v>
      </c>
      <c r="H225" s="15">
        <v>-3955.43</v>
      </c>
      <c r="I225" s="7">
        <f t="shared" si="19"/>
        <v>4208.0151011022563</v>
      </c>
      <c r="J225" s="7">
        <f t="shared" si="16"/>
        <v>-3955.43</v>
      </c>
      <c r="K225" s="7">
        <f t="shared" si="17"/>
        <v>252.58510110225643</v>
      </c>
    </row>
    <row r="226" spans="3:11">
      <c r="C226" s="9">
        <v>48245</v>
      </c>
      <c r="D226">
        <v>5.1499999999999997E-2</v>
      </c>
      <c r="E226" s="6">
        <f t="shared" si="15"/>
        <v>4.3774999999999994E-2</v>
      </c>
      <c r="F226" s="6">
        <f t="shared" si="18"/>
        <v>3.6479166666666661E-3</v>
      </c>
      <c r="G226" s="5">
        <v>16</v>
      </c>
      <c r="H226" s="15">
        <v>-3955.43</v>
      </c>
      <c r="I226" s="7">
        <f t="shared" si="19"/>
        <v>4192.7204064528823</v>
      </c>
      <c r="J226" s="7">
        <f t="shared" si="16"/>
        <v>-3955.43</v>
      </c>
      <c r="K226" s="7">
        <f t="shared" si="17"/>
        <v>237.29040645288251</v>
      </c>
    </row>
    <row r="227" spans="3:11">
      <c r="C227" s="9">
        <v>48274</v>
      </c>
      <c r="D227">
        <v>5.1499999999999997E-2</v>
      </c>
      <c r="E227" s="6">
        <f t="shared" si="15"/>
        <v>4.3774999999999994E-2</v>
      </c>
      <c r="F227" s="6">
        <f t="shared" si="18"/>
        <v>3.6479166666666661E-3</v>
      </c>
      <c r="G227" s="5">
        <v>15</v>
      </c>
      <c r="H227" s="15">
        <v>-3955.43</v>
      </c>
      <c r="I227" s="7">
        <f t="shared" si="19"/>
        <v>4177.4813027837681</v>
      </c>
      <c r="J227" s="7">
        <f t="shared" si="16"/>
        <v>-3955.43</v>
      </c>
      <c r="K227" s="7">
        <f t="shared" si="17"/>
        <v>222.05130278376828</v>
      </c>
    </row>
    <row r="228" spans="3:11">
      <c r="C228" s="9">
        <v>48305</v>
      </c>
      <c r="D228">
        <v>5.1499999999999997E-2</v>
      </c>
      <c r="E228" s="6">
        <f t="shared" si="15"/>
        <v>4.3774999999999994E-2</v>
      </c>
      <c r="F228" s="6">
        <f t="shared" si="18"/>
        <v>3.6479166666666661E-3</v>
      </c>
      <c r="G228" s="5">
        <v>14</v>
      </c>
      <c r="H228" s="15">
        <v>-3955.43</v>
      </c>
      <c r="I228" s="7">
        <f t="shared" si="19"/>
        <v>4162.2975880407284</v>
      </c>
      <c r="J228" s="7">
        <f t="shared" si="16"/>
        <v>-3955.43</v>
      </c>
      <c r="K228" s="7">
        <f t="shared" si="17"/>
        <v>206.86758804072861</v>
      </c>
    </row>
    <row r="229" spans="3:11">
      <c r="C229" s="9">
        <v>48335</v>
      </c>
      <c r="D229">
        <v>5.1499999999999997E-2</v>
      </c>
      <c r="E229" s="6">
        <f t="shared" si="15"/>
        <v>4.3774999999999994E-2</v>
      </c>
      <c r="F229" s="6">
        <f t="shared" si="18"/>
        <v>3.6479166666666661E-3</v>
      </c>
      <c r="G229" s="5">
        <v>13</v>
      </c>
      <c r="H229" s="15">
        <v>-3955.43</v>
      </c>
      <c r="I229" s="7">
        <f t="shared" si="19"/>
        <v>4147.1690609039724</v>
      </c>
      <c r="J229" s="7">
        <f t="shared" si="16"/>
        <v>-3955.43</v>
      </c>
      <c r="K229" s="7">
        <f t="shared" si="17"/>
        <v>191.73906090397259</v>
      </c>
    </row>
    <row r="230" spans="3:11">
      <c r="C230" s="9">
        <v>48366</v>
      </c>
      <c r="D230">
        <v>5.1499999999999997E-2</v>
      </c>
      <c r="E230" s="6">
        <f t="shared" si="15"/>
        <v>4.3774999999999994E-2</v>
      </c>
      <c r="F230" s="6">
        <f t="shared" si="18"/>
        <v>3.6479166666666661E-3</v>
      </c>
      <c r="G230" s="5">
        <v>12</v>
      </c>
      <c r="H230" s="15">
        <v>-3955.43</v>
      </c>
      <c r="I230" s="7">
        <f t="shared" si="19"/>
        <v>4132.0955207854404</v>
      </c>
      <c r="J230" s="7">
        <f t="shared" si="16"/>
        <v>-3955.43</v>
      </c>
      <c r="K230" s="7">
        <f t="shared" si="17"/>
        <v>176.66552078544055</v>
      </c>
    </row>
    <row r="231" spans="3:11">
      <c r="C231" s="9">
        <v>48396</v>
      </c>
      <c r="D231">
        <v>5.1499999999999997E-2</v>
      </c>
      <c r="E231" s="6">
        <f t="shared" si="15"/>
        <v>4.3774999999999994E-2</v>
      </c>
      <c r="F231" s="6">
        <f t="shared" si="18"/>
        <v>3.6479166666666661E-3</v>
      </c>
      <c r="G231" s="5">
        <v>11</v>
      </c>
      <c r="H231" s="15">
        <v>-3955.43</v>
      </c>
      <c r="I231" s="7">
        <f t="shared" si="19"/>
        <v>4117.0767678261391</v>
      </c>
      <c r="J231" s="7">
        <f t="shared" si="16"/>
        <v>-3955.43</v>
      </c>
      <c r="K231" s="7">
        <f t="shared" si="17"/>
        <v>161.64676782613924</v>
      </c>
    </row>
    <row r="232" spans="3:11">
      <c r="C232" s="9">
        <v>48427</v>
      </c>
      <c r="D232">
        <v>5.1499999999999997E-2</v>
      </c>
      <c r="E232" s="6">
        <f t="shared" si="15"/>
        <v>4.3774999999999994E-2</v>
      </c>
      <c r="F232" s="6">
        <f t="shared" si="18"/>
        <v>3.6479166666666661E-3</v>
      </c>
      <c r="G232" s="5">
        <v>10</v>
      </c>
      <c r="H232" s="15">
        <v>-3955.43</v>
      </c>
      <c r="I232" s="7">
        <f t="shared" si="19"/>
        <v>4102.1126028935014</v>
      </c>
      <c r="J232" s="7">
        <f t="shared" si="16"/>
        <v>-3955.43</v>
      </c>
      <c r="K232" s="7">
        <f t="shared" si="17"/>
        <v>146.68260289350155</v>
      </c>
    </row>
    <row r="233" spans="3:11">
      <c r="C233" s="9">
        <v>48458</v>
      </c>
      <c r="D233">
        <v>5.1499999999999997E-2</v>
      </c>
      <c r="E233" s="6">
        <f t="shared" si="15"/>
        <v>4.3774999999999994E-2</v>
      </c>
      <c r="F233" s="6">
        <f t="shared" si="18"/>
        <v>3.6479166666666661E-3</v>
      </c>
      <c r="G233" s="5">
        <v>9</v>
      </c>
      <c r="H233" s="15">
        <v>-3955.43</v>
      </c>
      <c r="I233" s="7">
        <f t="shared" si="19"/>
        <v>4087.2028275787293</v>
      </c>
      <c r="J233" s="7">
        <f t="shared" si="16"/>
        <v>-3955.43</v>
      </c>
      <c r="K233" s="7">
        <f t="shared" si="17"/>
        <v>131.77282757872945</v>
      </c>
    </row>
    <row r="234" spans="3:11">
      <c r="C234" s="9">
        <v>48488</v>
      </c>
      <c r="D234">
        <v>5.1499999999999997E-2</v>
      </c>
      <c r="E234" s="6">
        <f t="shared" si="15"/>
        <v>4.3774999999999994E-2</v>
      </c>
      <c r="F234" s="6">
        <f t="shared" si="18"/>
        <v>3.6479166666666661E-3</v>
      </c>
      <c r="G234" s="5">
        <v>8</v>
      </c>
      <c r="H234" s="15">
        <v>-3955.43</v>
      </c>
      <c r="I234" s="7">
        <f t="shared" si="19"/>
        <v>4072.347244194179</v>
      </c>
      <c r="J234" s="7">
        <f t="shared" si="16"/>
        <v>-3955.43</v>
      </c>
      <c r="K234" s="7">
        <f t="shared" si="17"/>
        <v>116.91724419417915</v>
      </c>
    </row>
    <row r="235" spans="3:11">
      <c r="C235" s="9">
        <v>48519</v>
      </c>
      <c r="D235">
        <v>5.1499999999999997E-2</v>
      </c>
      <c r="E235" s="6">
        <f t="shared" si="15"/>
        <v>4.3774999999999994E-2</v>
      </c>
      <c r="F235" s="6">
        <f t="shared" si="18"/>
        <v>3.6479166666666661E-3</v>
      </c>
      <c r="G235" s="5">
        <v>7</v>
      </c>
      <c r="H235" s="15">
        <v>-3955.43</v>
      </c>
      <c r="I235" s="7">
        <f t="shared" si="19"/>
        <v>4057.5456557707307</v>
      </c>
      <c r="J235" s="7">
        <f t="shared" si="16"/>
        <v>-3955.43</v>
      </c>
      <c r="K235" s="7">
        <f t="shared" si="17"/>
        <v>102.11565577073088</v>
      </c>
    </row>
    <row r="236" spans="3:11">
      <c r="C236" s="9">
        <v>48549</v>
      </c>
      <c r="D236">
        <v>5.1499999999999997E-2</v>
      </c>
      <c r="E236" s="6">
        <f t="shared" si="15"/>
        <v>4.3774999999999994E-2</v>
      </c>
      <c r="F236" s="6">
        <f t="shared" si="18"/>
        <v>3.6479166666666661E-3</v>
      </c>
      <c r="G236" s="5">
        <v>6</v>
      </c>
      <c r="H236" s="15">
        <v>-3955.43</v>
      </c>
      <c r="I236" s="7">
        <f t="shared" si="19"/>
        <v>4042.7978660551844</v>
      </c>
      <c r="J236" s="7">
        <f t="shared" si="16"/>
        <v>-3955.43</v>
      </c>
      <c r="K236" s="7">
        <f t="shared" si="17"/>
        <v>87.36786605518455</v>
      </c>
    </row>
    <row r="237" spans="3:11">
      <c r="C237" s="9">
        <v>48580</v>
      </c>
      <c r="D237">
        <v>5.1499999999999997E-2</v>
      </c>
      <c r="E237" s="6">
        <f t="shared" si="15"/>
        <v>4.3774999999999994E-2</v>
      </c>
      <c r="F237" s="6">
        <f t="shared" si="18"/>
        <v>3.6479166666666661E-3</v>
      </c>
      <c r="G237" s="5">
        <v>5</v>
      </c>
      <c r="H237" s="15">
        <v>-3955.43</v>
      </c>
      <c r="I237" s="7">
        <f t="shared" si="19"/>
        <v>4028.1036795076466</v>
      </c>
      <c r="J237" s="7">
        <f t="shared" si="16"/>
        <v>-3955.43</v>
      </c>
      <c r="K237" s="7">
        <f t="shared" si="17"/>
        <v>72.673679507646739</v>
      </c>
    </row>
    <row r="238" spans="3:11">
      <c r="C238" s="9">
        <v>48611</v>
      </c>
      <c r="D238">
        <v>5.1499999999999997E-2</v>
      </c>
      <c r="E238" s="6">
        <f t="shared" si="15"/>
        <v>4.3774999999999994E-2</v>
      </c>
      <c r="F238" s="6">
        <f t="shared" si="18"/>
        <v>3.6479166666666661E-3</v>
      </c>
      <c r="G238" s="5">
        <v>4</v>
      </c>
      <c r="H238" s="15">
        <v>-3955.43</v>
      </c>
      <c r="I238" s="7">
        <f t="shared" si="19"/>
        <v>4013.4629012989494</v>
      </c>
      <c r="J238" s="7">
        <f t="shared" si="16"/>
        <v>-3955.43</v>
      </c>
      <c r="K238" s="7">
        <f t="shared" si="17"/>
        <v>58.032901298949582</v>
      </c>
    </row>
    <row r="239" spans="3:11">
      <c r="C239" s="9">
        <v>48639</v>
      </c>
      <c r="D239">
        <v>5.1499999999999997E-2</v>
      </c>
      <c r="E239" s="6">
        <f t="shared" si="15"/>
        <v>4.3774999999999994E-2</v>
      </c>
      <c r="F239" s="6">
        <f t="shared" si="18"/>
        <v>3.6479166666666661E-3</v>
      </c>
      <c r="G239" s="5">
        <v>3</v>
      </c>
      <c r="H239" s="15">
        <v>-3955.43</v>
      </c>
      <c r="I239" s="7">
        <f t="shared" si="19"/>
        <v>3998.8753373080604</v>
      </c>
      <c r="J239" s="7">
        <f t="shared" si="16"/>
        <v>-3955.43</v>
      </c>
      <c r="K239" s="7">
        <f t="shared" si="17"/>
        <v>43.445337308060516</v>
      </c>
    </row>
    <row r="240" spans="3:11">
      <c r="C240" s="9">
        <v>48670</v>
      </c>
      <c r="D240">
        <v>5.1499999999999997E-2</v>
      </c>
      <c r="E240" s="6">
        <f t="shared" si="15"/>
        <v>4.3774999999999994E-2</v>
      </c>
      <c r="F240" s="6">
        <f t="shared" si="18"/>
        <v>3.6479166666666661E-3</v>
      </c>
      <c r="G240" s="5">
        <v>2</v>
      </c>
      <c r="H240" s="15">
        <v>-3955.43</v>
      </c>
      <c r="I240" s="7">
        <f t="shared" si="19"/>
        <v>3984.3407941195119</v>
      </c>
      <c r="J240" s="7">
        <f t="shared" si="16"/>
        <v>-3955.43</v>
      </c>
      <c r="K240" s="7">
        <f t="shared" si="17"/>
        <v>28.910794119512047</v>
      </c>
    </row>
    <row r="241" spans="3:12">
      <c r="C241" s="9">
        <v>48700</v>
      </c>
      <c r="D241">
        <v>5.1499999999999997E-2</v>
      </c>
      <c r="E241" s="6">
        <f t="shared" si="15"/>
        <v>4.3774999999999994E-2</v>
      </c>
      <c r="F241" s="6">
        <f t="shared" si="18"/>
        <v>3.6479166666666661E-3</v>
      </c>
      <c r="G241" s="5">
        <v>1</v>
      </c>
      <c r="H241" s="15">
        <v>-3955.43</v>
      </c>
      <c r="I241" s="7">
        <f t="shared" si="19"/>
        <v>3969.8590790208336</v>
      </c>
      <c r="J241" s="7">
        <f t="shared" si="16"/>
        <v>-3955.43</v>
      </c>
      <c r="K241" s="7">
        <f t="shared" si="17"/>
        <v>14.429079020833797</v>
      </c>
    </row>
    <row r="242" spans="3:12">
      <c r="C242" s="9">
        <v>48731</v>
      </c>
      <c r="D242">
        <v>5.1499999999999997E-2</v>
      </c>
      <c r="E242" s="6">
        <f t="shared" si="15"/>
        <v>4.3774999999999994E-2</v>
      </c>
      <c r="F242" s="6">
        <f t="shared" si="18"/>
        <v>3.6479166666666661E-3</v>
      </c>
      <c r="G242" s="5">
        <v>0</v>
      </c>
      <c r="H242" s="15">
        <v>-3955.43</v>
      </c>
      <c r="I242" s="7">
        <f t="shared" si="19"/>
        <v>3955.43</v>
      </c>
      <c r="J242" s="7">
        <f t="shared" si="16"/>
        <v>-3955.43</v>
      </c>
      <c r="K242" s="7">
        <f t="shared" si="17"/>
        <v>0</v>
      </c>
    </row>
    <row r="244" spans="3:12">
      <c r="C244" s="9"/>
      <c r="E244" s="6"/>
      <c r="F244" s="6"/>
      <c r="G244" s="5"/>
      <c r="H244" s="15" t="s">
        <v>27</v>
      </c>
      <c r="I244" s="7" t="s">
        <v>28</v>
      </c>
      <c r="J244" s="7"/>
      <c r="K244" s="7" t="s">
        <v>35</v>
      </c>
      <c r="L244" s="7" t="s">
        <v>33</v>
      </c>
    </row>
    <row r="245" spans="3:12">
      <c r="C245" s="9"/>
      <c r="E245" s="6"/>
      <c r="F245" s="6"/>
      <c r="G245" s="5"/>
      <c r="H245" s="15"/>
      <c r="I245" s="7"/>
      <c r="J245" s="7"/>
      <c r="K245" s="7"/>
    </row>
    <row r="247" spans="3:12">
      <c r="G247" t="s">
        <v>31</v>
      </c>
      <c r="H247" s="2">
        <f>SUM(H2:H242)</f>
        <v>-963596.28000000503</v>
      </c>
      <c r="I247" s="2">
        <f>SUM(I2:I242)</f>
        <v>1613138.280056474</v>
      </c>
      <c r="J247" s="2"/>
      <c r="K247" s="2">
        <f>SUM(K2:K242)</f>
        <v>649542.0000564754</v>
      </c>
      <c r="L247">
        <v>786000</v>
      </c>
    </row>
    <row r="248" spans="3:12">
      <c r="H248" s="2"/>
      <c r="I248" s="2"/>
      <c r="J248" s="2"/>
      <c r="K248" s="2"/>
      <c r="L248" s="2"/>
    </row>
    <row r="250" spans="3:12">
      <c r="E250" t="s">
        <v>8</v>
      </c>
      <c r="F250" t="s">
        <v>15</v>
      </c>
      <c r="G250" t="s">
        <v>16</v>
      </c>
      <c r="H250" t="s">
        <v>17</v>
      </c>
      <c r="I250" t="s">
        <v>18</v>
      </c>
      <c r="J250" t="s">
        <v>37</v>
      </c>
      <c r="K250" t="s">
        <v>19</v>
      </c>
    </row>
    <row r="251" spans="3:12">
      <c r="D251" t="s">
        <v>14</v>
      </c>
      <c r="E251">
        <v>786000</v>
      </c>
      <c r="F251" s="2">
        <f>H247</f>
        <v>-963596.28000000503</v>
      </c>
      <c r="G251" s="16">
        <f>(F251+E251)</f>
        <v>-177596.28000000503</v>
      </c>
      <c r="H251" s="2">
        <f>K247</f>
        <v>649542.0000564754</v>
      </c>
      <c r="I251" s="2">
        <f>-G251+H251</f>
        <v>827138.28005648043</v>
      </c>
      <c r="J251" s="17">
        <f>I251/E251</f>
        <v>1.0523387786978122</v>
      </c>
      <c r="K251" s="17">
        <f>J251/30</f>
        <v>3.5077959289927074E-2</v>
      </c>
    </row>
    <row r="252" spans="3:12">
      <c r="J252" t="s">
        <v>20</v>
      </c>
    </row>
    <row r="253" spans="3:12">
      <c r="J253" s="17">
        <f>-G251/E251</f>
        <v>0.22594946564886137</v>
      </c>
      <c r="K253" s="17">
        <f t="shared" ref="K253" si="20">J253/30</f>
        <v>7.5316488549620458E-3</v>
      </c>
    </row>
    <row r="255" spans="3:12">
      <c r="F255" t="s">
        <v>21</v>
      </c>
      <c r="G255" s="18" t="s">
        <v>22</v>
      </c>
      <c r="H255" t="s">
        <v>23</v>
      </c>
    </row>
    <row r="256" spans="3:12">
      <c r="H256" t="s">
        <v>24</v>
      </c>
    </row>
    <row r="257" spans="6:6">
      <c r="F257" t="s"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7"/>
  <sheetViews>
    <sheetView topLeftCell="C1" workbookViewId="0">
      <selection activeCell="F5" sqref="F5"/>
    </sheetView>
  </sheetViews>
  <sheetFormatPr defaultRowHeight="13.5"/>
  <cols>
    <col min="3" max="3" width="19.625" customWidth="1"/>
    <col min="4" max="4" width="17.25" bestFit="1" customWidth="1"/>
    <col min="5" max="5" width="26.5" customWidth="1"/>
    <col min="6" max="6" width="18.375" bestFit="1" customWidth="1"/>
    <col min="7" max="7" width="22.5" bestFit="1" customWidth="1"/>
    <col min="8" max="8" width="15" bestFit="1" customWidth="1"/>
    <col min="9" max="9" width="12.25" customWidth="1"/>
    <col min="10" max="10" width="19.375" bestFit="1" customWidth="1"/>
  </cols>
  <sheetData>
    <row r="1" spans="1:11">
      <c r="A1" s="9"/>
      <c r="C1" s="7" t="s">
        <v>32</v>
      </c>
      <c r="D1" s="6" t="s">
        <v>52</v>
      </c>
      <c r="E1" s="5" t="s">
        <v>26</v>
      </c>
      <c r="F1" s="7" t="s">
        <v>34</v>
      </c>
      <c r="G1" s="15" t="s">
        <v>54</v>
      </c>
      <c r="H1" t="s">
        <v>36</v>
      </c>
      <c r="I1" t="s">
        <v>43</v>
      </c>
      <c r="J1" t="s">
        <v>55</v>
      </c>
      <c r="K1" t="s">
        <v>56</v>
      </c>
    </row>
    <row r="2" spans="1:11">
      <c r="A2" s="9"/>
      <c r="C2" s="7"/>
      <c r="D2" s="6"/>
      <c r="E2" s="5"/>
      <c r="F2" s="7"/>
      <c r="G2" s="15"/>
    </row>
    <row r="3" spans="1:11">
      <c r="C3" s="2">
        <v>786000</v>
      </c>
      <c r="D3" t="s">
        <v>30</v>
      </c>
      <c r="E3" s="16">
        <v>-1438247.88</v>
      </c>
      <c r="F3" s="2">
        <v>1717026.22</v>
      </c>
      <c r="G3" s="2">
        <v>3155274.1</v>
      </c>
      <c r="H3" s="19">
        <v>3.0143439999999999</v>
      </c>
      <c r="I3" s="17">
        <v>0.100478</v>
      </c>
      <c r="J3" s="19">
        <v>0.82983200000000001</v>
      </c>
      <c r="K3" s="17">
        <v>2.7661000000000002E-2</v>
      </c>
    </row>
    <row r="4" spans="1:11">
      <c r="C4" s="2">
        <v>786000</v>
      </c>
      <c r="D4" t="s">
        <v>51</v>
      </c>
      <c r="E4" s="2">
        <v>-963596.28</v>
      </c>
      <c r="F4" s="2">
        <v>649542</v>
      </c>
      <c r="G4" s="2">
        <v>1613138.28</v>
      </c>
      <c r="H4" s="19">
        <v>1.0523389999999999</v>
      </c>
      <c r="I4" s="19">
        <v>3.5077999999999998E-2</v>
      </c>
      <c r="J4" s="19">
        <v>0.22594900000000001</v>
      </c>
      <c r="K4" s="19">
        <v>7.5319999999999996E-3</v>
      </c>
    </row>
    <row r="5" spans="1:11">
      <c r="D5" t="s">
        <v>53</v>
      </c>
      <c r="E5" s="20">
        <f>E3-E4</f>
        <v>-474651.59999999986</v>
      </c>
      <c r="F5" s="20">
        <f>F3-F4</f>
        <v>1067484.22</v>
      </c>
      <c r="G5" s="20">
        <f>G3-G4</f>
        <v>1542135.82</v>
      </c>
      <c r="I5" s="2"/>
      <c r="J5" s="2"/>
    </row>
    <row r="6" spans="1:11">
      <c r="E6" s="20"/>
      <c r="F6" s="20"/>
      <c r="G6" s="20"/>
      <c r="I6" s="2"/>
      <c r="J6" s="2"/>
    </row>
    <row r="8" spans="1:11">
      <c r="B8" t="s">
        <v>38</v>
      </c>
      <c r="C8" t="s">
        <v>39</v>
      </c>
      <c r="D8" t="s">
        <v>40</v>
      </c>
      <c r="E8" t="s">
        <v>41</v>
      </c>
      <c r="F8" t="s">
        <v>42</v>
      </c>
      <c r="G8" t="s">
        <v>36</v>
      </c>
      <c r="H8" t="s">
        <v>43</v>
      </c>
    </row>
    <row r="9" spans="1:11">
      <c r="A9" t="s">
        <v>44</v>
      </c>
      <c r="B9">
        <v>786000</v>
      </c>
      <c r="C9" s="16">
        <v>-1438247.88</v>
      </c>
      <c r="D9" s="2">
        <v>-652247.88</v>
      </c>
      <c r="E9" s="16">
        <v>1717026.22</v>
      </c>
      <c r="F9" s="2">
        <v>2369274.1</v>
      </c>
      <c r="G9" s="2">
        <v>3.0143439999999999</v>
      </c>
      <c r="H9" s="17">
        <v>0.100478</v>
      </c>
      <c r="I9" s="17"/>
    </row>
    <row r="10" spans="1:11">
      <c r="G10" t="s">
        <v>45</v>
      </c>
    </row>
    <row r="11" spans="1:11" ht="21" customHeight="1">
      <c r="G11" s="19">
        <v>0.82983200000000001</v>
      </c>
      <c r="H11" s="17">
        <v>2.7661000000000002E-2</v>
      </c>
      <c r="I11" s="17"/>
    </row>
    <row r="15" spans="1:11">
      <c r="B15" t="s">
        <v>38</v>
      </c>
      <c r="C15" t="s">
        <v>39</v>
      </c>
      <c r="D15" t="s">
        <v>40</v>
      </c>
      <c r="E15" t="s">
        <v>41</v>
      </c>
      <c r="F15" t="s">
        <v>42</v>
      </c>
      <c r="G15" t="s">
        <v>36</v>
      </c>
      <c r="H15" t="s">
        <v>43</v>
      </c>
    </row>
    <row r="16" spans="1:11">
      <c r="A16" t="s">
        <v>44</v>
      </c>
      <c r="B16">
        <v>786000</v>
      </c>
      <c r="C16" s="16">
        <v>-963596.28</v>
      </c>
      <c r="D16" s="16">
        <v>-177596.28</v>
      </c>
      <c r="E16" s="16">
        <v>649542</v>
      </c>
      <c r="F16" s="16">
        <v>827138.28</v>
      </c>
      <c r="G16" s="19">
        <v>1.0523389999999999</v>
      </c>
      <c r="H16" s="19">
        <v>3.5077999999999998E-2</v>
      </c>
    </row>
    <row r="17" spans="3:9">
      <c r="G17" t="s">
        <v>45</v>
      </c>
    </row>
    <row r="18" spans="3:9">
      <c r="G18" s="19">
        <v>0.22594900000000001</v>
      </c>
      <c r="H18" s="19">
        <v>7.5319999999999996E-3</v>
      </c>
    </row>
    <row r="19" spans="3:9">
      <c r="E19" s="2"/>
    </row>
    <row r="22" spans="3:9">
      <c r="C22" t="s">
        <v>46</v>
      </c>
      <c r="D22" t="s">
        <v>47</v>
      </c>
      <c r="E22" s="18" t="s">
        <v>48</v>
      </c>
    </row>
    <row r="23" spans="3:9">
      <c r="E23" t="s">
        <v>49</v>
      </c>
      <c r="I23" s="7"/>
    </row>
    <row r="24" spans="3:9">
      <c r="C24" t="s">
        <v>50</v>
      </c>
      <c r="I24" s="7"/>
    </row>
    <row r="25" spans="3:9">
      <c r="I25" s="2"/>
    </row>
    <row r="26" spans="3:9">
      <c r="I26" s="16"/>
    </row>
    <row r="27" spans="3:9">
      <c r="I27" s="20">
        <f t="shared" ref="I27" si="0">I25-I26</f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97"/>
  <sheetViews>
    <sheetView topLeftCell="C1" workbookViewId="0">
      <selection activeCell="L17" sqref="L17"/>
    </sheetView>
  </sheetViews>
  <sheetFormatPr defaultRowHeight="13.5"/>
  <cols>
    <col min="2" max="2" width="12.75" bestFit="1" customWidth="1"/>
    <col min="3" max="3" width="11.375" bestFit="1" customWidth="1"/>
    <col min="6" max="6" width="23" customWidth="1"/>
    <col min="7" max="7" width="13.375" customWidth="1"/>
    <col min="8" max="8" width="35.875" bestFit="1" customWidth="1"/>
    <col min="9" max="9" width="18.375" bestFit="1" customWidth="1"/>
    <col min="10" max="10" width="19.375" bestFit="1" customWidth="1"/>
    <col min="11" max="11" width="15" bestFit="1" customWidth="1"/>
  </cols>
  <sheetData>
    <row r="1" spans="1:16">
      <c r="A1" s="1" t="s">
        <v>57</v>
      </c>
      <c r="B1" t="s">
        <v>8</v>
      </c>
      <c r="C1" t="s">
        <v>5</v>
      </c>
      <c r="D1" t="s">
        <v>7</v>
      </c>
      <c r="E1" t="s">
        <v>6</v>
      </c>
      <c r="F1" t="s">
        <v>0</v>
      </c>
      <c r="G1" t="s">
        <v>1</v>
      </c>
      <c r="H1" t="s">
        <v>2</v>
      </c>
      <c r="I1" t="s">
        <v>12</v>
      </c>
      <c r="J1" t="s">
        <v>13</v>
      </c>
      <c r="K1" t="s">
        <v>29</v>
      </c>
    </row>
    <row r="2" spans="1:16">
      <c r="A2" s="1"/>
      <c r="C2" s="9">
        <v>41426</v>
      </c>
      <c r="D2" s="5">
        <v>4.4999999999999998E-2</v>
      </c>
      <c r="E2" s="6">
        <f>D2*0.85</f>
        <v>3.8249999999999999E-2</v>
      </c>
      <c r="F2" s="6">
        <f>E2/12</f>
        <v>3.1874999999999998E-3</v>
      </c>
      <c r="G2" s="5">
        <v>180</v>
      </c>
      <c r="H2" s="8">
        <v>0</v>
      </c>
      <c r="I2" s="7">
        <f>FV(F2,G2,0,H2)</f>
        <v>0</v>
      </c>
      <c r="J2" s="7">
        <f>H2</f>
        <v>0</v>
      </c>
      <c r="K2" s="7">
        <f>I2+J2</f>
        <v>0</v>
      </c>
    </row>
    <row r="3" spans="1:16">
      <c r="A3" s="3">
        <v>360</v>
      </c>
      <c r="B3" s="4">
        <v>600000</v>
      </c>
      <c r="C3" s="9">
        <v>41456</v>
      </c>
      <c r="D3" s="5">
        <v>4.4999999999999998E-2</v>
      </c>
      <c r="E3" s="6">
        <f t="shared" ref="E3:E66" si="0">D3*0.85</f>
        <v>3.8249999999999999E-2</v>
      </c>
      <c r="F3" s="6">
        <f>E3/12</f>
        <v>3.1874999999999998E-3</v>
      </c>
      <c r="G3" s="5">
        <v>179</v>
      </c>
      <c r="H3" s="8">
        <v>-4589</v>
      </c>
      <c r="I3" s="7">
        <f>FV(F3,G3,0,H3)</f>
        <v>8111.7792130746921</v>
      </c>
      <c r="J3" s="7">
        <f t="shared" ref="J3:J66" si="1">H3</f>
        <v>-4589</v>
      </c>
      <c r="K3" s="7">
        <f t="shared" ref="K3:K66" si="2">I3+J3</f>
        <v>3522.7792130746921</v>
      </c>
    </row>
    <row r="4" spans="1:16">
      <c r="A4" s="3"/>
      <c r="B4" s="3"/>
      <c r="C4" s="9">
        <v>41487</v>
      </c>
      <c r="D4" s="5">
        <v>4.4999999999999998E-2</v>
      </c>
      <c r="E4" s="6">
        <f t="shared" si="0"/>
        <v>3.8249999999999999E-2</v>
      </c>
      <c r="F4" s="6">
        <f t="shared" ref="F4:F67" si="3">E4/12</f>
        <v>3.1874999999999998E-3</v>
      </c>
      <c r="G4" s="5">
        <v>178</v>
      </c>
      <c r="H4" s="8">
        <v>-4589</v>
      </c>
      <c r="I4" s="7">
        <f t="shared" ref="I4:I67" si="4">FV(F4,G4,0,H4)</f>
        <v>8086.0050719079873</v>
      </c>
      <c r="J4" s="7">
        <f t="shared" si="1"/>
        <v>-4589</v>
      </c>
      <c r="K4" s="7">
        <f t="shared" si="2"/>
        <v>3497.0050719079873</v>
      </c>
    </row>
    <row r="5" spans="1:16">
      <c r="A5" s="3"/>
      <c r="B5" s="3"/>
      <c r="C5" s="9">
        <v>41518</v>
      </c>
      <c r="D5" s="5">
        <v>4.4999999999999998E-2</v>
      </c>
      <c r="E5" s="6">
        <f t="shared" si="0"/>
        <v>3.8249999999999999E-2</v>
      </c>
      <c r="F5" s="6">
        <f t="shared" si="3"/>
        <v>3.1874999999999998E-3</v>
      </c>
      <c r="G5" s="5">
        <v>177</v>
      </c>
      <c r="H5" s="8">
        <v>-4589</v>
      </c>
      <c r="I5" s="7">
        <f t="shared" si="4"/>
        <v>8060.3128247790028</v>
      </c>
      <c r="J5" s="7">
        <f t="shared" si="1"/>
        <v>-4589</v>
      </c>
      <c r="K5" s="7">
        <f t="shared" si="2"/>
        <v>3471.3128247790028</v>
      </c>
      <c r="P5">
        <v>4589</v>
      </c>
    </row>
    <row r="6" spans="1:16">
      <c r="A6" s="3"/>
      <c r="B6" s="3"/>
      <c r="C6" s="9">
        <v>41548</v>
      </c>
      <c r="D6" s="5">
        <v>4.4999999999999998E-2</v>
      </c>
      <c r="E6" s="6">
        <f t="shared" si="0"/>
        <v>3.8249999999999999E-2</v>
      </c>
      <c r="F6" s="6">
        <f t="shared" si="3"/>
        <v>3.1874999999999998E-3</v>
      </c>
      <c r="G6" s="5">
        <v>176</v>
      </c>
      <c r="H6" s="8">
        <v>-4589</v>
      </c>
      <c r="I6" s="7">
        <f t="shared" si="4"/>
        <v>8034.7022114799129</v>
      </c>
      <c r="J6" s="7">
        <f t="shared" si="1"/>
        <v>-4589</v>
      </c>
      <c r="K6" s="7">
        <f t="shared" si="2"/>
        <v>3445.7022114799129</v>
      </c>
      <c r="P6">
        <v>4267</v>
      </c>
    </row>
    <row r="7" spans="1:16">
      <c r="C7" s="9">
        <v>41579</v>
      </c>
      <c r="D7" s="5">
        <v>4.4999999999999998E-2</v>
      </c>
      <c r="E7" s="6">
        <f t="shared" si="0"/>
        <v>3.8249999999999999E-2</v>
      </c>
      <c r="F7" s="6">
        <f t="shared" si="3"/>
        <v>3.1874999999999998E-3</v>
      </c>
      <c r="G7" s="5">
        <v>175</v>
      </c>
      <c r="H7" s="8">
        <v>-4589</v>
      </c>
      <c r="I7" s="7">
        <f t="shared" si="4"/>
        <v>8009.1729726296553</v>
      </c>
      <c r="J7" s="7">
        <f t="shared" si="1"/>
        <v>-4589</v>
      </c>
      <c r="K7" s="7">
        <f t="shared" si="2"/>
        <v>3420.1729726296553</v>
      </c>
    </row>
    <row r="8" spans="1:16">
      <c r="C8" s="9">
        <v>41609</v>
      </c>
      <c r="D8" s="5">
        <v>4.4999999999999998E-2</v>
      </c>
      <c r="E8" s="6">
        <f t="shared" si="0"/>
        <v>3.8249999999999999E-2</v>
      </c>
      <c r="F8" s="6">
        <f t="shared" si="3"/>
        <v>3.1874999999999998E-3</v>
      </c>
      <c r="G8" s="5">
        <v>174</v>
      </c>
      <c r="H8" s="8">
        <v>-4589</v>
      </c>
      <c r="I8" s="7">
        <f t="shared" si="4"/>
        <v>7983.7248496713291</v>
      </c>
      <c r="J8" s="7">
        <f t="shared" si="1"/>
        <v>-4589</v>
      </c>
      <c r="K8" s="7">
        <f t="shared" si="2"/>
        <v>3394.7248496713291</v>
      </c>
    </row>
    <row r="9" spans="1:16">
      <c r="C9" s="9">
        <v>41640</v>
      </c>
      <c r="D9" s="5">
        <v>4.4999999999999998E-2</v>
      </c>
      <c r="E9" s="6">
        <f t="shared" si="0"/>
        <v>3.8249999999999999E-2</v>
      </c>
      <c r="F9" s="6">
        <f t="shared" si="3"/>
        <v>3.1874999999999998E-3</v>
      </c>
      <c r="G9" s="5">
        <v>173</v>
      </c>
      <c r="H9" s="8">
        <v>-4589</v>
      </c>
      <c r="I9" s="7">
        <f t="shared" si="4"/>
        <v>7958.3575848695573</v>
      </c>
      <c r="J9" s="7">
        <f t="shared" si="1"/>
        <v>-4589</v>
      </c>
      <c r="K9" s="7">
        <f t="shared" si="2"/>
        <v>3369.3575848695573</v>
      </c>
    </row>
    <row r="10" spans="1:16">
      <c r="C10" s="9">
        <v>41671</v>
      </c>
      <c r="D10" s="5">
        <v>4.4999999999999998E-2</v>
      </c>
      <c r="E10" s="6">
        <f t="shared" si="0"/>
        <v>3.8249999999999999E-2</v>
      </c>
      <c r="F10" s="6">
        <f t="shared" si="3"/>
        <v>3.1874999999999998E-3</v>
      </c>
      <c r="G10" s="5">
        <v>172</v>
      </c>
      <c r="H10" s="8">
        <v>-4589</v>
      </c>
      <c r="I10" s="7">
        <f t="shared" si="4"/>
        <v>7933.0709213078881</v>
      </c>
      <c r="J10" s="7">
        <f t="shared" si="1"/>
        <v>-4589</v>
      </c>
      <c r="K10" s="7">
        <f t="shared" si="2"/>
        <v>3344.0709213078881</v>
      </c>
    </row>
    <row r="11" spans="1:16">
      <c r="C11" s="9">
        <v>41699</v>
      </c>
      <c r="D11" s="5">
        <v>4.4999999999999998E-2</v>
      </c>
      <c r="E11" s="6">
        <f t="shared" si="0"/>
        <v>3.8249999999999999E-2</v>
      </c>
      <c r="F11" s="6">
        <f t="shared" si="3"/>
        <v>3.1874999999999998E-3</v>
      </c>
      <c r="G11" s="5">
        <v>171</v>
      </c>
      <c r="H11" s="8">
        <v>-4589</v>
      </c>
      <c r="I11" s="7">
        <f t="shared" si="4"/>
        <v>7907.8646028861895</v>
      </c>
      <c r="J11" s="7">
        <f t="shared" si="1"/>
        <v>-4589</v>
      </c>
      <c r="K11" s="7">
        <f t="shared" si="2"/>
        <v>3318.8646028861895</v>
      </c>
    </row>
    <row r="12" spans="1:16">
      <c r="C12" s="9">
        <v>41730</v>
      </c>
      <c r="D12" s="5">
        <v>4.4999999999999998E-2</v>
      </c>
      <c r="E12" s="6">
        <f t="shared" si="0"/>
        <v>3.8249999999999999E-2</v>
      </c>
      <c r="F12" s="6">
        <f t="shared" si="3"/>
        <v>3.1874999999999998E-3</v>
      </c>
      <c r="G12" s="5">
        <v>170</v>
      </c>
      <c r="H12" s="8">
        <v>-4589</v>
      </c>
      <c r="I12" s="7">
        <f t="shared" si="4"/>
        <v>7882.7383743180517</v>
      </c>
      <c r="J12" s="7">
        <f t="shared" si="1"/>
        <v>-4589</v>
      </c>
      <c r="K12" s="7">
        <f t="shared" si="2"/>
        <v>3293.7383743180517</v>
      </c>
    </row>
    <row r="13" spans="1:16">
      <c r="C13" s="9">
        <v>41760</v>
      </c>
      <c r="D13" s="5">
        <v>4.4999999999999998E-2</v>
      </c>
      <c r="E13" s="6">
        <f t="shared" si="0"/>
        <v>3.8249999999999999E-2</v>
      </c>
      <c r="F13" s="6">
        <f t="shared" si="3"/>
        <v>3.1874999999999998E-3</v>
      </c>
      <c r="G13" s="5">
        <v>169</v>
      </c>
      <c r="H13" s="8">
        <v>-4589</v>
      </c>
      <c r="I13" s="7">
        <f t="shared" si="4"/>
        <v>7857.6919811282041</v>
      </c>
      <c r="J13" s="7">
        <f t="shared" si="1"/>
        <v>-4589</v>
      </c>
      <c r="K13" s="7">
        <f t="shared" si="2"/>
        <v>3268.6919811282041</v>
      </c>
    </row>
    <row r="14" spans="1:16">
      <c r="C14" s="9">
        <v>41791</v>
      </c>
      <c r="D14" s="5">
        <v>4.4999999999999998E-2</v>
      </c>
      <c r="E14" s="6">
        <f t="shared" si="0"/>
        <v>3.8249999999999999E-2</v>
      </c>
      <c r="F14" s="6">
        <f t="shared" si="3"/>
        <v>3.1874999999999998E-3</v>
      </c>
      <c r="G14" s="5">
        <v>168</v>
      </c>
      <c r="H14" s="8">
        <v>-4589</v>
      </c>
      <c r="I14" s="7">
        <f t="shared" si="4"/>
        <v>7832.725169649947</v>
      </c>
      <c r="J14" s="7">
        <f t="shared" si="1"/>
        <v>-4589</v>
      </c>
      <c r="K14" s="7">
        <f t="shared" si="2"/>
        <v>3243.725169649947</v>
      </c>
    </row>
    <row r="15" spans="1:16">
      <c r="C15" s="9">
        <v>41821</v>
      </c>
      <c r="D15" s="5">
        <v>4.4999999999999998E-2</v>
      </c>
      <c r="E15" s="6">
        <f t="shared" si="0"/>
        <v>3.8249999999999999E-2</v>
      </c>
      <c r="F15" s="6">
        <f t="shared" si="3"/>
        <v>3.1874999999999998E-3</v>
      </c>
      <c r="G15" s="5">
        <v>167</v>
      </c>
      <c r="H15" s="8">
        <v>-4589</v>
      </c>
      <c r="I15" s="7">
        <f t="shared" si="4"/>
        <v>7807.8376870225629</v>
      </c>
      <c r="J15" s="7">
        <f t="shared" si="1"/>
        <v>-4589</v>
      </c>
      <c r="K15" s="7">
        <f t="shared" si="2"/>
        <v>3218.8376870225629</v>
      </c>
    </row>
    <row r="16" spans="1:16">
      <c r="C16" s="9">
        <v>41852</v>
      </c>
      <c r="D16" s="5">
        <v>4.4999999999999998E-2</v>
      </c>
      <c r="E16" s="6">
        <f t="shared" si="0"/>
        <v>3.8249999999999999E-2</v>
      </c>
      <c r="F16" s="6">
        <f t="shared" si="3"/>
        <v>3.1874999999999998E-3</v>
      </c>
      <c r="G16" s="5">
        <v>166</v>
      </c>
      <c r="H16" s="8">
        <v>-4589</v>
      </c>
      <c r="I16" s="7">
        <f t="shared" si="4"/>
        <v>7783.0292811887739</v>
      </c>
      <c r="J16" s="7">
        <f t="shared" si="1"/>
        <v>-4589</v>
      </c>
      <c r="K16" s="7">
        <f t="shared" si="2"/>
        <v>3194.0292811887739</v>
      </c>
    </row>
    <row r="17" spans="1:12">
      <c r="C17" s="9">
        <v>41883</v>
      </c>
      <c r="D17" s="5">
        <v>4.4999999999999998E-2</v>
      </c>
      <c r="E17" s="6">
        <f t="shared" si="0"/>
        <v>3.8249999999999999E-2</v>
      </c>
      <c r="F17" s="6">
        <f t="shared" si="3"/>
        <v>3.1874999999999998E-3</v>
      </c>
      <c r="G17" s="5">
        <v>165</v>
      </c>
      <c r="H17" s="8">
        <v>-4589</v>
      </c>
      <c r="I17" s="7">
        <f t="shared" si="4"/>
        <v>7758.2997008921802</v>
      </c>
      <c r="J17" s="7">
        <f t="shared" si="1"/>
        <v>-4589</v>
      </c>
      <c r="K17" s="7">
        <f t="shared" si="2"/>
        <v>3169.2997008921802</v>
      </c>
    </row>
    <row r="18" spans="1:12">
      <c r="C18" s="9">
        <v>41913</v>
      </c>
      <c r="D18" s="5">
        <v>4.4999999999999998E-2</v>
      </c>
      <c r="E18" s="6">
        <f t="shared" si="0"/>
        <v>3.8249999999999999E-2</v>
      </c>
      <c r="F18" s="6">
        <f t="shared" si="3"/>
        <v>3.1874999999999998E-3</v>
      </c>
      <c r="G18" s="5">
        <v>164</v>
      </c>
      <c r="H18" s="8">
        <v>-4589</v>
      </c>
      <c r="I18" s="7">
        <f t="shared" si="4"/>
        <v>7733.6486956747185</v>
      </c>
      <c r="J18" s="7">
        <f t="shared" si="1"/>
        <v>-4589</v>
      </c>
      <c r="K18" s="7">
        <f t="shared" si="2"/>
        <v>3144.6486956747185</v>
      </c>
    </row>
    <row r="19" spans="1:12">
      <c r="C19" s="9">
        <v>41944</v>
      </c>
      <c r="D19" s="5">
        <v>4.4999999999999998E-2</v>
      </c>
      <c r="E19" s="6">
        <f t="shared" si="0"/>
        <v>3.8249999999999999E-2</v>
      </c>
      <c r="F19" s="6">
        <f t="shared" si="3"/>
        <v>3.1874999999999998E-3</v>
      </c>
      <c r="G19" s="5">
        <v>163</v>
      </c>
      <c r="H19" s="8">
        <v>-4589</v>
      </c>
      <c r="I19" s="7">
        <f t="shared" si="4"/>
        <v>7709.0760158741195</v>
      </c>
      <c r="J19" s="7">
        <f t="shared" si="1"/>
        <v>-4589</v>
      </c>
      <c r="K19" s="7">
        <f t="shared" si="2"/>
        <v>3120.0760158741195</v>
      </c>
    </row>
    <row r="20" spans="1:12">
      <c r="C20" s="9">
        <v>41974</v>
      </c>
      <c r="D20" s="5">
        <v>4.4999999999999998E-2</v>
      </c>
      <c r="E20" s="6">
        <f t="shared" si="0"/>
        <v>3.8249999999999999E-2</v>
      </c>
      <c r="F20" s="6">
        <f t="shared" si="3"/>
        <v>3.1874999999999998E-3</v>
      </c>
      <c r="G20" s="5">
        <v>162</v>
      </c>
      <c r="H20" s="8">
        <v>-4589</v>
      </c>
      <c r="I20" s="7">
        <f t="shared" si="4"/>
        <v>7684.58141262139</v>
      </c>
      <c r="J20" s="7">
        <f t="shared" si="1"/>
        <v>-4589</v>
      </c>
      <c r="K20" s="7">
        <f t="shared" si="2"/>
        <v>3095.58141262139</v>
      </c>
    </row>
    <row r="21" spans="1:12">
      <c r="A21" s="10"/>
      <c r="B21" s="10"/>
      <c r="C21" s="11">
        <v>42005</v>
      </c>
      <c r="D21" s="13">
        <v>4.2500000000000003E-2</v>
      </c>
      <c r="E21" s="6">
        <f t="shared" si="0"/>
        <v>3.6125000000000004E-2</v>
      </c>
      <c r="F21" s="6">
        <f t="shared" si="3"/>
        <v>3.0104166666666669E-3</v>
      </c>
      <c r="G21" s="5">
        <v>161</v>
      </c>
      <c r="H21" s="8">
        <v>-4589</v>
      </c>
      <c r="I21" s="7">
        <f t="shared" si="4"/>
        <v>7445.5098024650833</v>
      </c>
      <c r="J21" s="7">
        <f t="shared" si="1"/>
        <v>-4589</v>
      </c>
      <c r="K21" s="7">
        <f t="shared" si="2"/>
        <v>2856.5098024650833</v>
      </c>
      <c r="L21" s="10"/>
    </row>
    <row r="22" spans="1:12">
      <c r="C22" s="9">
        <v>42036</v>
      </c>
      <c r="D22" s="13">
        <v>4.2500000000000003E-2</v>
      </c>
      <c r="E22" s="6">
        <f t="shared" si="0"/>
        <v>3.6125000000000004E-2</v>
      </c>
      <c r="F22" s="6">
        <f t="shared" si="3"/>
        <v>3.0104166666666669E-3</v>
      </c>
      <c r="G22" s="5">
        <v>160</v>
      </c>
      <c r="H22" s="8">
        <v>-4589</v>
      </c>
      <c r="I22" s="7">
        <f t="shared" si="4"/>
        <v>7423.1629888839643</v>
      </c>
      <c r="J22" s="7">
        <f t="shared" si="1"/>
        <v>-4589</v>
      </c>
      <c r="K22" s="7">
        <f t="shared" si="2"/>
        <v>2834.1629888839643</v>
      </c>
    </row>
    <row r="23" spans="1:12">
      <c r="C23" s="9">
        <v>42064</v>
      </c>
      <c r="D23" s="13">
        <v>4.2500000000000003E-2</v>
      </c>
      <c r="E23" s="6">
        <f t="shared" si="0"/>
        <v>3.6125000000000004E-2</v>
      </c>
      <c r="F23" s="6">
        <f t="shared" si="3"/>
        <v>3.0104166666666669E-3</v>
      </c>
      <c r="G23" s="5">
        <v>159</v>
      </c>
      <c r="H23" s="8">
        <v>-4589</v>
      </c>
      <c r="I23" s="7">
        <f t="shared" si="4"/>
        <v>7400.883246610314</v>
      </c>
      <c r="J23" s="7">
        <f t="shared" si="1"/>
        <v>-4589</v>
      </c>
      <c r="K23" s="7">
        <f t="shared" si="2"/>
        <v>2811.883246610314</v>
      </c>
    </row>
    <row r="24" spans="1:12">
      <c r="C24" s="9">
        <v>42095</v>
      </c>
      <c r="D24" s="13">
        <v>4.2500000000000003E-2</v>
      </c>
      <c r="E24" s="6">
        <f t="shared" si="0"/>
        <v>3.6125000000000004E-2</v>
      </c>
      <c r="F24" s="6">
        <f t="shared" si="3"/>
        <v>3.0104166666666669E-3</v>
      </c>
      <c r="G24" s="5">
        <v>158</v>
      </c>
      <c r="H24" s="8">
        <v>-4589</v>
      </c>
      <c r="I24" s="7">
        <f t="shared" si="4"/>
        <v>7378.6703743375683</v>
      </c>
      <c r="J24" s="7">
        <f t="shared" si="1"/>
        <v>-4589</v>
      </c>
      <c r="K24" s="7">
        <f t="shared" si="2"/>
        <v>2789.6703743375683</v>
      </c>
    </row>
    <row r="25" spans="1:12">
      <c r="C25" s="9">
        <v>42125</v>
      </c>
      <c r="D25" s="13">
        <v>4.2500000000000003E-2</v>
      </c>
      <c r="E25" s="6">
        <f t="shared" si="0"/>
        <v>3.6125000000000004E-2</v>
      </c>
      <c r="F25" s="6">
        <f t="shared" si="3"/>
        <v>3.0104166666666669E-3</v>
      </c>
      <c r="G25" s="5">
        <v>157</v>
      </c>
      <c r="H25" s="8">
        <v>-4589</v>
      </c>
      <c r="I25" s="7">
        <f t="shared" si="4"/>
        <v>7356.5241713633595</v>
      </c>
      <c r="J25" s="7">
        <f t="shared" si="1"/>
        <v>-4589</v>
      </c>
      <c r="K25" s="7">
        <f t="shared" si="2"/>
        <v>2767.5241713633595</v>
      </c>
    </row>
    <row r="26" spans="1:12">
      <c r="C26" s="9">
        <v>42156</v>
      </c>
      <c r="D26" s="13">
        <v>4.2500000000000003E-2</v>
      </c>
      <c r="E26" s="6">
        <f t="shared" si="0"/>
        <v>3.6125000000000004E-2</v>
      </c>
      <c r="F26" s="6">
        <f t="shared" si="3"/>
        <v>3.0104166666666669E-3</v>
      </c>
      <c r="G26" s="5">
        <v>156</v>
      </c>
      <c r="H26" s="8">
        <v>-4589</v>
      </c>
      <c r="I26" s="7">
        <f t="shared" si="4"/>
        <v>7334.4444375877056</v>
      </c>
      <c r="J26" s="7">
        <f t="shared" si="1"/>
        <v>-4589</v>
      </c>
      <c r="K26" s="7">
        <f t="shared" si="2"/>
        <v>2745.4444375877056</v>
      </c>
    </row>
    <row r="27" spans="1:12">
      <c r="C27" s="9">
        <v>42186</v>
      </c>
      <c r="D27" s="13">
        <v>4.2500000000000003E-2</v>
      </c>
      <c r="E27" s="6">
        <f t="shared" si="0"/>
        <v>3.6125000000000004E-2</v>
      </c>
      <c r="F27" s="6">
        <f t="shared" si="3"/>
        <v>3.0104166666666669E-3</v>
      </c>
      <c r="G27" s="5">
        <v>155</v>
      </c>
      <c r="H27" s="8">
        <v>-4589</v>
      </c>
      <c r="I27" s="7">
        <f t="shared" si="4"/>
        <v>7312.4309735111974</v>
      </c>
      <c r="J27" s="7">
        <f t="shared" si="1"/>
        <v>-4589</v>
      </c>
      <c r="K27" s="7">
        <f t="shared" si="2"/>
        <v>2723.4309735111974</v>
      </c>
    </row>
    <row r="28" spans="1:12">
      <c r="C28" s="9">
        <v>42217</v>
      </c>
      <c r="D28" s="13">
        <v>4.2500000000000003E-2</v>
      </c>
      <c r="E28" s="6">
        <f t="shared" si="0"/>
        <v>3.6125000000000004E-2</v>
      </c>
      <c r="F28" s="6">
        <f t="shared" si="3"/>
        <v>3.0104166666666669E-3</v>
      </c>
      <c r="G28" s="5">
        <v>154</v>
      </c>
      <c r="H28" s="8">
        <v>-4589</v>
      </c>
      <c r="I28" s="7">
        <f t="shared" si="4"/>
        <v>7290.4835802332018</v>
      </c>
      <c r="J28" s="7">
        <f t="shared" si="1"/>
        <v>-4589</v>
      </c>
      <c r="K28" s="7">
        <f t="shared" si="2"/>
        <v>2701.4835802332018</v>
      </c>
    </row>
    <row r="29" spans="1:12">
      <c r="C29" s="9">
        <v>42248</v>
      </c>
      <c r="D29" s="13">
        <v>4.2500000000000003E-2</v>
      </c>
      <c r="E29" s="6">
        <f t="shared" si="0"/>
        <v>3.6125000000000004E-2</v>
      </c>
      <c r="F29" s="6">
        <f t="shared" si="3"/>
        <v>3.0104166666666669E-3</v>
      </c>
      <c r="G29" s="5">
        <v>153</v>
      </c>
      <c r="H29" s="8">
        <v>-4589</v>
      </c>
      <c r="I29" s="7">
        <f t="shared" si="4"/>
        <v>7268.6020594500669</v>
      </c>
      <c r="J29" s="7">
        <f t="shared" si="1"/>
        <v>-4589</v>
      </c>
      <c r="K29" s="7">
        <f t="shared" si="2"/>
        <v>2679.6020594500669</v>
      </c>
    </row>
    <row r="30" spans="1:12">
      <c r="C30" s="9">
        <v>42278</v>
      </c>
      <c r="D30" s="13">
        <v>4.2500000000000003E-2</v>
      </c>
      <c r="E30" s="6">
        <f t="shared" si="0"/>
        <v>3.6125000000000004E-2</v>
      </c>
      <c r="F30" s="6">
        <f t="shared" si="3"/>
        <v>3.0104166666666669E-3</v>
      </c>
      <c r="G30" s="5">
        <v>152</v>
      </c>
      <c r="H30" s="8">
        <v>-4589</v>
      </c>
      <c r="I30" s="7">
        <f t="shared" si="4"/>
        <v>7246.786213453317</v>
      </c>
      <c r="J30" s="7">
        <f t="shared" si="1"/>
        <v>-4589</v>
      </c>
      <c r="K30" s="7">
        <f t="shared" si="2"/>
        <v>2657.786213453317</v>
      </c>
    </row>
    <row r="31" spans="1:12">
      <c r="C31" s="9">
        <v>42309</v>
      </c>
      <c r="D31" s="13">
        <v>4.2500000000000003E-2</v>
      </c>
      <c r="E31" s="6">
        <f t="shared" si="0"/>
        <v>3.6125000000000004E-2</v>
      </c>
      <c r="F31" s="6">
        <f t="shared" si="3"/>
        <v>3.0104166666666669E-3</v>
      </c>
      <c r="G31" s="5">
        <v>151</v>
      </c>
      <c r="H31" s="8">
        <v>-4589</v>
      </c>
      <c r="I31" s="7">
        <f t="shared" si="4"/>
        <v>7225.035845127878</v>
      </c>
      <c r="J31" s="7">
        <f t="shared" si="1"/>
        <v>-4589</v>
      </c>
      <c r="K31" s="7">
        <f t="shared" si="2"/>
        <v>2636.035845127878</v>
      </c>
    </row>
    <row r="32" spans="1:12">
      <c r="C32" s="9">
        <v>42339</v>
      </c>
      <c r="D32" s="13">
        <v>4.2500000000000003E-2</v>
      </c>
      <c r="E32" s="6">
        <f t="shared" si="0"/>
        <v>3.6125000000000004E-2</v>
      </c>
      <c r="F32" s="6">
        <f t="shared" si="3"/>
        <v>3.0104166666666669E-3</v>
      </c>
      <c r="G32" s="5">
        <v>150</v>
      </c>
      <c r="H32" s="8">
        <v>-4589</v>
      </c>
      <c r="I32" s="7">
        <f t="shared" si="4"/>
        <v>7203.3507579502984</v>
      </c>
      <c r="J32" s="7">
        <f t="shared" si="1"/>
        <v>-4589</v>
      </c>
      <c r="K32" s="7">
        <f t="shared" si="2"/>
        <v>2614.3507579502984</v>
      </c>
    </row>
    <row r="33" spans="1:12">
      <c r="A33" s="13"/>
      <c r="B33" s="13"/>
      <c r="C33" s="14">
        <v>42370</v>
      </c>
      <c r="D33">
        <v>3.2500000000000001E-2</v>
      </c>
      <c r="E33" s="6">
        <f>D33*0.85</f>
        <v>2.7625E-2</v>
      </c>
      <c r="F33" s="6">
        <f t="shared" si="3"/>
        <v>2.3020833333333335E-3</v>
      </c>
      <c r="G33" s="5">
        <v>149</v>
      </c>
      <c r="H33">
        <v>-4267</v>
      </c>
      <c r="I33" s="7">
        <f t="shared" si="4"/>
        <v>6010.6158037501655</v>
      </c>
      <c r="J33" s="7">
        <f t="shared" si="1"/>
        <v>-4267</v>
      </c>
      <c r="K33" s="7">
        <f t="shared" si="2"/>
        <v>1743.6158037501655</v>
      </c>
      <c r="L33" s="13"/>
    </row>
    <row r="34" spans="1:12">
      <c r="C34" s="9">
        <v>42401</v>
      </c>
      <c r="D34">
        <v>3.2500000000000001E-2</v>
      </c>
      <c r="E34" s="6">
        <f t="shared" si="0"/>
        <v>2.7625E-2</v>
      </c>
      <c r="F34" s="6">
        <f t="shared" si="3"/>
        <v>2.3020833333333335E-3</v>
      </c>
      <c r="G34" s="5">
        <v>148</v>
      </c>
      <c r="H34">
        <v>-4267</v>
      </c>
      <c r="I34" s="7">
        <f t="shared" si="4"/>
        <v>5996.8106459090613</v>
      </c>
      <c r="J34" s="7">
        <f t="shared" si="1"/>
        <v>-4267</v>
      </c>
      <c r="K34" s="7">
        <f t="shared" si="2"/>
        <v>1729.8106459090613</v>
      </c>
    </row>
    <row r="35" spans="1:12">
      <c r="C35" s="9">
        <v>42430</v>
      </c>
      <c r="D35">
        <v>3.2500000000000001E-2</v>
      </c>
      <c r="E35" s="6">
        <f t="shared" si="0"/>
        <v>2.7625E-2</v>
      </c>
      <c r="F35" s="6">
        <f t="shared" si="3"/>
        <v>2.3020833333333335E-3</v>
      </c>
      <c r="G35" s="5">
        <v>147</v>
      </c>
      <c r="H35">
        <v>-4267</v>
      </c>
      <c r="I35" s="7">
        <f t="shared" si="4"/>
        <v>5983.0371956981326</v>
      </c>
      <c r="J35" s="7">
        <f t="shared" si="1"/>
        <v>-4267</v>
      </c>
      <c r="K35" s="7">
        <f t="shared" si="2"/>
        <v>1716.0371956981326</v>
      </c>
    </row>
    <row r="36" spans="1:12">
      <c r="C36" s="9">
        <v>42461</v>
      </c>
      <c r="D36">
        <v>3.2500000000000001E-2</v>
      </c>
      <c r="E36" s="6">
        <f t="shared" si="0"/>
        <v>2.7625E-2</v>
      </c>
      <c r="F36" s="6">
        <f t="shared" si="3"/>
        <v>2.3020833333333335E-3</v>
      </c>
      <c r="G36" s="5">
        <v>146</v>
      </c>
      <c r="H36">
        <v>-4267</v>
      </c>
      <c r="I36" s="7">
        <f t="shared" si="4"/>
        <v>5969.2953802914199</v>
      </c>
      <c r="J36" s="7">
        <f t="shared" si="1"/>
        <v>-4267</v>
      </c>
      <c r="K36" s="7">
        <f t="shared" si="2"/>
        <v>1702.2953802914199</v>
      </c>
    </row>
    <row r="37" spans="1:12">
      <c r="C37" s="9">
        <v>42491</v>
      </c>
      <c r="D37">
        <v>3.2500000000000001E-2</v>
      </c>
      <c r="E37" s="6">
        <f t="shared" si="0"/>
        <v>2.7625E-2</v>
      </c>
      <c r="F37" s="6">
        <f t="shared" si="3"/>
        <v>2.3020833333333335E-3</v>
      </c>
      <c r="G37" s="5">
        <v>145</v>
      </c>
      <c r="H37">
        <v>-4267</v>
      </c>
      <c r="I37" s="7">
        <f t="shared" si="4"/>
        <v>5955.5851270302355</v>
      </c>
      <c r="J37" s="7">
        <f t="shared" si="1"/>
        <v>-4267</v>
      </c>
      <c r="K37" s="7">
        <f t="shared" si="2"/>
        <v>1688.5851270302355</v>
      </c>
    </row>
    <row r="38" spans="1:12">
      <c r="C38" s="9">
        <v>42522</v>
      </c>
      <c r="D38">
        <v>3.2500000000000001E-2</v>
      </c>
      <c r="E38" s="6">
        <f t="shared" si="0"/>
        <v>2.7625E-2</v>
      </c>
      <c r="F38" s="6">
        <f t="shared" si="3"/>
        <v>2.3020833333333335E-3</v>
      </c>
      <c r="G38" s="5">
        <v>144</v>
      </c>
      <c r="H38">
        <v>-4267</v>
      </c>
      <c r="I38" s="7">
        <f t="shared" si="4"/>
        <v>5941.9063634227714</v>
      </c>
      <c r="J38" s="7">
        <f t="shared" si="1"/>
        <v>-4267</v>
      </c>
      <c r="K38" s="7">
        <f t="shared" si="2"/>
        <v>1674.9063634227714</v>
      </c>
    </row>
    <row r="39" spans="1:12">
      <c r="C39" s="9">
        <v>42552</v>
      </c>
      <c r="D39">
        <v>3.2500000000000001E-2</v>
      </c>
      <c r="E39" s="6">
        <f t="shared" si="0"/>
        <v>2.7625E-2</v>
      </c>
      <c r="F39" s="6">
        <f t="shared" si="3"/>
        <v>2.3020833333333335E-3</v>
      </c>
      <c r="G39" s="5">
        <v>143</v>
      </c>
      <c r="H39">
        <v>-4267</v>
      </c>
      <c r="I39" s="7">
        <f t="shared" si="4"/>
        <v>5928.2590171437232</v>
      </c>
      <c r="J39" s="7">
        <f t="shared" si="1"/>
        <v>-4267</v>
      </c>
      <c r="K39" s="7">
        <f t="shared" si="2"/>
        <v>1661.2590171437232</v>
      </c>
    </row>
    <row r="40" spans="1:12">
      <c r="C40" s="9">
        <v>42583</v>
      </c>
      <c r="D40">
        <v>3.2500000000000001E-2</v>
      </c>
      <c r="E40" s="6">
        <f t="shared" si="0"/>
        <v>2.7625E-2</v>
      </c>
      <c r="F40" s="6">
        <f t="shared" si="3"/>
        <v>2.3020833333333335E-3</v>
      </c>
      <c r="G40" s="5">
        <v>142</v>
      </c>
      <c r="H40">
        <v>-4267</v>
      </c>
      <c r="I40" s="7">
        <f t="shared" si="4"/>
        <v>5914.643016033895</v>
      </c>
      <c r="J40" s="7">
        <f t="shared" si="1"/>
        <v>-4267</v>
      </c>
      <c r="K40" s="7">
        <f t="shared" si="2"/>
        <v>1647.643016033895</v>
      </c>
    </row>
    <row r="41" spans="1:12">
      <c r="C41" s="9">
        <v>42614</v>
      </c>
      <c r="D41">
        <v>3.2500000000000001E-2</v>
      </c>
      <c r="E41" s="6">
        <f t="shared" si="0"/>
        <v>2.7625E-2</v>
      </c>
      <c r="F41" s="6">
        <f t="shared" si="3"/>
        <v>2.3020833333333335E-3</v>
      </c>
      <c r="G41" s="5">
        <v>141</v>
      </c>
      <c r="H41">
        <v>-4267</v>
      </c>
      <c r="I41" s="7">
        <f t="shared" si="4"/>
        <v>5901.0582880998309</v>
      </c>
      <c r="J41" s="7">
        <f t="shared" si="1"/>
        <v>-4267</v>
      </c>
      <c r="K41" s="7">
        <f t="shared" si="2"/>
        <v>1634.0582880998309</v>
      </c>
    </row>
    <row r="42" spans="1:12">
      <c r="C42" s="9">
        <v>42644</v>
      </c>
      <c r="D42">
        <v>3.2500000000000001E-2</v>
      </c>
      <c r="E42" s="6">
        <f t="shared" si="0"/>
        <v>2.7625E-2</v>
      </c>
      <c r="F42" s="6">
        <f t="shared" si="3"/>
        <v>2.3020833333333335E-3</v>
      </c>
      <c r="G42" s="5">
        <v>140</v>
      </c>
      <c r="H42">
        <v>-4267</v>
      </c>
      <c r="I42" s="7">
        <f t="shared" si="4"/>
        <v>5887.5047615134299</v>
      </c>
      <c r="J42" s="7">
        <f t="shared" si="1"/>
        <v>-4267</v>
      </c>
      <c r="K42" s="7">
        <f t="shared" si="2"/>
        <v>1620.5047615134299</v>
      </c>
    </row>
    <row r="43" spans="1:12">
      <c r="C43" s="9">
        <v>42675</v>
      </c>
      <c r="D43">
        <v>3.2500000000000001E-2</v>
      </c>
      <c r="E43" s="6">
        <f t="shared" si="0"/>
        <v>2.7625E-2</v>
      </c>
      <c r="F43" s="6">
        <f t="shared" si="3"/>
        <v>2.3020833333333335E-3</v>
      </c>
      <c r="G43" s="5">
        <v>139</v>
      </c>
      <c r="H43">
        <v>-4267</v>
      </c>
      <c r="I43" s="7">
        <f t="shared" si="4"/>
        <v>5873.9823646115647</v>
      </c>
      <c r="J43" s="7">
        <f t="shared" si="1"/>
        <v>-4267</v>
      </c>
      <c r="K43" s="7">
        <f t="shared" si="2"/>
        <v>1606.9823646115647</v>
      </c>
    </row>
    <row r="44" spans="1:12">
      <c r="C44" s="9">
        <v>42705</v>
      </c>
      <c r="D44">
        <v>3.2500000000000001E-2</v>
      </c>
      <c r="E44" s="6">
        <f t="shared" si="0"/>
        <v>2.7625E-2</v>
      </c>
      <c r="F44" s="6">
        <f t="shared" si="3"/>
        <v>2.3020833333333335E-3</v>
      </c>
      <c r="G44" s="5">
        <v>138</v>
      </c>
      <c r="H44">
        <v>-4267</v>
      </c>
      <c r="I44" s="7">
        <f t="shared" si="4"/>
        <v>5860.4910258957007</v>
      </c>
      <c r="J44" s="7">
        <f t="shared" si="1"/>
        <v>-4267</v>
      </c>
      <c r="K44" s="7">
        <f t="shared" si="2"/>
        <v>1593.4910258957007</v>
      </c>
    </row>
    <row r="45" spans="1:12">
      <c r="C45" s="9">
        <v>42736</v>
      </c>
      <c r="D45">
        <v>3.2500000000000001E-2</v>
      </c>
      <c r="E45" s="6">
        <f t="shared" si="0"/>
        <v>2.7625E-2</v>
      </c>
      <c r="F45" s="6">
        <f t="shared" si="3"/>
        <v>2.3020833333333335E-3</v>
      </c>
      <c r="G45" s="5">
        <v>137</v>
      </c>
      <c r="H45">
        <v>-4267</v>
      </c>
      <c r="I45" s="7">
        <f t="shared" si="4"/>
        <v>5847.0306740315236</v>
      </c>
      <c r="J45" s="7">
        <f t="shared" si="1"/>
        <v>-4267</v>
      </c>
      <c r="K45" s="7">
        <f t="shared" si="2"/>
        <v>1580.0306740315236</v>
      </c>
    </row>
    <row r="46" spans="1:12">
      <c r="C46" s="9">
        <v>42767</v>
      </c>
      <c r="D46">
        <v>3.2500000000000001E-2</v>
      </c>
      <c r="E46" s="6">
        <f t="shared" si="0"/>
        <v>2.7625E-2</v>
      </c>
      <c r="F46" s="6">
        <f t="shared" si="3"/>
        <v>2.3020833333333335E-3</v>
      </c>
      <c r="G46" s="5">
        <v>136</v>
      </c>
      <c r="H46">
        <v>-4267</v>
      </c>
      <c r="I46" s="7">
        <f t="shared" si="4"/>
        <v>5833.6012378485593</v>
      </c>
      <c r="J46" s="7">
        <f t="shared" si="1"/>
        <v>-4267</v>
      </c>
      <c r="K46" s="7">
        <f t="shared" si="2"/>
        <v>1566.6012378485593</v>
      </c>
    </row>
    <row r="47" spans="1:12">
      <c r="C47" s="9">
        <v>42795</v>
      </c>
      <c r="D47">
        <v>3.2500000000000001E-2</v>
      </c>
      <c r="E47" s="6">
        <f t="shared" si="0"/>
        <v>2.7625E-2</v>
      </c>
      <c r="F47" s="6">
        <f t="shared" si="3"/>
        <v>2.3020833333333335E-3</v>
      </c>
      <c r="G47" s="5">
        <v>135</v>
      </c>
      <c r="H47">
        <v>-4267</v>
      </c>
      <c r="I47" s="7">
        <f t="shared" si="4"/>
        <v>5820.2026463397988</v>
      </c>
      <c r="J47" s="7">
        <f t="shared" si="1"/>
        <v>-4267</v>
      </c>
      <c r="K47" s="7">
        <f t="shared" si="2"/>
        <v>1553.2026463397988</v>
      </c>
    </row>
    <row r="48" spans="1:12">
      <c r="C48" s="9">
        <v>42826</v>
      </c>
      <c r="D48">
        <v>3.2500000000000001E-2</v>
      </c>
      <c r="E48" s="6">
        <f t="shared" si="0"/>
        <v>2.7625E-2</v>
      </c>
      <c r="F48" s="6">
        <f t="shared" si="3"/>
        <v>2.3020833333333335E-3</v>
      </c>
      <c r="G48" s="5">
        <v>134</v>
      </c>
      <c r="H48">
        <v>-4267</v>
      </c>
      <c r="I48" s="7">
        <f t="shared" si="4"/>
        <v>5806.8348286613164</v>
      </c>
      <c r="J48" s="7">
        <f t="shared" si="1"/>
        <v>-4267</v>
      </c>
      <c r="K48" s="7">
        <f t="shared" si="2"/>
        <v>1539.8348286613164</v>
      </c>
    </row>
    <row r="49" spans="3:11">
      <c r="C49" s="9">
        <v>42856</v>
      </c>
      <c r="D49">
        <v>3.2500000000000001E-2</v>
      </c>
      <c r="E49" s="6">
        <f t="shared" si="0"/>
        <v>2.7625E-2</v>
      </c>
      <c r="F49" s="6">
        <f t="shared" si="3"/>
        <v>2.3020833333333335E-3</v>
      </c>
      <c r="G49" s="5">
        <v>133</v>
      </c>
      <c r="H49">
        <v>-4267</v>
      </c>
      <c r="I49" s="7">
        <f t="shared" si="4"/>
        <v>5793.4977141319087</v>
      </c>
      <c r="J49" s="7">
        <f t="shared" si="1"/>
        <v>-4267</v>
      </c>
      <c r="K49" s="7">
        <f t="shared" si="2"/>
        <v>1526.4977141319087</v>
      </c>
    </row>
    <row r="50" spans="3:11">
      <c r="C50" s="9">
        <v>42887</v>
      </c>
      <c r="D50">
        <v>3.2500000000000001E-2</v>
      </c>
      <c r="E50" s="6">
        <f t="shared" si="0"/>
        <v>2.7625E-2</v>
      </c>
      <c r="F50" s="6">
        <f t="shared" si="3"/>
        <v>2.3020833333333335E-3</v>
      </c>
      <c r="G50" s="5">
        <v>132</v>
      </c>
      <c r="H50">
        <v>-4267</v>
      </c>
      <c r="I50" s="7">
        <f t="shared" si="4"/>
        <v>5780.1912322327062</v>
      </c>
      <c r="J50" s="7">
        <f t="shared" si="1"/>
        <v>-4267</v>
      </c>
      <c r="K50" s="7">
        <f t="shared" si="2"/>
        <v>1513.1912322327062</v>
      </c>
    </row>
    <row r="51" spans="3:11">
      <c r="C51" s="9">
        <v>42917</v>
      </c>
      <c r="D51">
        <v>3.2500000000000001E-2</v>
      </c>
      <c r="E51" s="6">
        <f t="shared" si="0"/>
        <v>2.7625E-2</v>
      </c>
      <c r="F51" s="6">
        <f t="shared" si="3"/>
        <v>2.3020833333333335E-3</v>
      </c>
      <c r="G51" s="5">
        <v>131</v>
      </c>
      <c r="H51">
        <v>-4267</v>
      </c>
      <c r="I51" s="7">
        <f t="shared" si="4"/>
        <v>5766.9153126068095</v>
      </c>
      <c r="J51" s="7">
        <f t="shared" si="1"/>
        <v>-4267</v>
      </c>
      <c r="K51" s="7">
        <f t="shared" si="2"/>
        <v>1499.9153126068095</v>
      </c>
    </row>
    <row r="52" spans="3:11">
      <c r="C52" s="9">
        <v>42948</v>
      </c>
      <c r="D52">
        <v>3.2500000000000001E-2</v>
      </c>
      <c r="E52" s="6">
        <f t="shared" si="0"/>
        <v>2.7625E-2</v>
      </c>
      <c r="F52" s="6">
        <f t="shared" si="3"/>
        <v>2.3020833333333335E-3</v>
      </c>
      <c r="G52" s="5">
        <v>130</v>
      </c>
      <c r="H52">
        <v>-4267</v>
      </c>
      <c r="I52" s="7">
        <f t="shared" si="4"/>
        <v>5753.6698850589137</v>
      </c>
      <c r="J52" s="7">
        <f t="shared" si="1"/>
        <v>-4267</v>
      </c>
      <c r="K52" s="7">
        <f t="shared" si="2"/>
        <v>1486.6698850589137</v>
      </c>
    </row>
    <row r="53" spans="3:11">
      <c r="C53" s="9">
        <v>42979</v>
      </c>
      <c r="D53">
        <v>3.2500000000000001E-2</v>
      </c>
      <c r="E53" s="6">
        <f t="shared" si="0"/>
        <v>2.7625E-2</v>
      </c>
      <c r="F53" s="6">
        <f t="shared" si="3"/>
        <v>2.3020833333333335E-3</v>
      </c>
      <c r="G53" s="5">
        <v>129</v>
      </c>
      <c r="H53">
        <v>-4267</v>
      </c>
      <c r="I53" s="7">
        <f t="shared" si="4"/>
        <v>5740.4548795549381</v>
      </c>
      <c r="J53" s="7">
        <f t="shared" si="1"/>
        <v>-4267</v>
      </c>
      <c r="K53" s="7">
        <f t="shared" si="2"/>
        <v>1473.4548795549381</v>
      </c>
    </row>
    <row r="54" spans="3:11">
      <c r="C54" s="9">
        <v>43009</v>
      </c>
      <c r="D54">
        <v>3.2500000000000001E-2</v>
      </c>
      <c r="E54" s="6">
        <f t="shared" si="0"/>
        <v>2.7625E-2</v>
      </c>
      <c r="F54" s="6">
        <f t="shared" si="3"/>
        <v>2.3020833333333335E-3</v>
      </c>
      <c r="G54" s="5">
        <v>128</v>
      </c>
      <c r="H54">
        <v>-4267</v>
      </c>
      <c r="I54" s="7">
        <f t="shared" si="4"/>
        <v>5727.2702262216571</v>
      </c>
      <c r="J54" s="7">
        <f t="shared" si="1"/>
        <v>-4267</v>
      </c>
      <c r="K54" s="7">
        <f t="shared" si="2"/>
        <v>1460.2702262216571</v>
      </c>
    </row>
    <row r="55" spans="3:11">
      <c r="C55" s="9">
        <v>43040</v>
      </c>
      <c r="D55">
        <v>3.2500000000000001E-2</v>
      </c>
      <c r="E55" s="6">
        <f t="shared" si="0"/>
        <v>2.7625E-2</v>
      </c>
      <c r="F55" s="6">
        <f t="shared" si="3"/>
        <v>2.3020833333333335E-3</v>
      </c>
      <c r="G55" s="5">
        <v>127</v>
      </c>
      <c r="H55">
        <v>-4267</v>
      </c>
      <c r="I55" s="7">
        <f t="shared" si="4"/>
        <v>5714.1158553463283</v>
      </c>
      <c r="J55" s="7">
        <f t="shared" si="1"/>
        <v>-4267</v>
      </c>
      <c r="K55" s="7">
        <f t="shared" si="2"/>
        <v>1447.1158553463283</v>
      </c>
    </row>
    <row r="56" spans="3:11">
      <c r="C56" s="9">
        <v>43070</v>
      </c>
      <c r="D56">
        <v>3.2500000000000001E-2</v>
      </c>
      <c r="E56" s="6">
        <f t="shared" si="0"/>
        <v>2.7625E-2</v>
      </c>
      <c r="F56" s="6">
        <f t="shared" si="3"/>
        <v>2.3020833333333335E-3</v>
      </c>
      <c r="G56" s="5">
        <v>126</v>
      </c>
      <c r="H56">
        <v>-4267</v>
      </c>
      <c r="I56" s="7">
        <f t="shared" si="4"/>
        <v>5700.9916973763266</v>
      </c>
      <c r="J56" s="7">
        <f t="shared" si="1"/>
        <v>-4267</v>
      </c>
      <c r="K56" s="7">
        <f t="shared" si="2"/>
        <v>1433.9916973763266</v>
      </c>
    </row>
    <row r="57" spans="3:11">
      <c r="C57" s="9">
        <v>43101</v>
      </c>
      <c r="D57">
        <v>3.2500000000000001E-2</v>
      </c>
      <c r="E57" s="6">
        <f t="shared" si="0"/>
        <v>2.7625E-2</v>
      </c>
      <c r="F57" s="6">
        <f t="shared" si="3"/>
        <v>2.3020833333333335E-3</v>
      </c>
      <c r="G57" s="5">
        <v>125</v>
      </c>
      <c r="H57">
        <v>-4267</v>
      </c>
      <c r="I57" s="7">
        <f t="shared" si="4"/>
        <v>5687.8976829187732</v>
      </c>
      <c r="J57" s="7">
        <f t="shared" si="1"/>
        <v>-4267</v>
      </c>
      <c r="K57" s="7">
        <f t="shared" si="2"/>
        <v>1420.8976829187732</v>
      </c>
    </row>
    <row r="58" spans="3:11">
      <c r="C58" s="9">
        <v>43132</v>
      </c>
      <c r="D58">
        <v>3.2500000000000001E-2</v>
      </c>
      <c r="E58" s="6">
        <f t="shared" si="0"/>
        <v>2.7625E-2</v>
      </c>
      <c r="F58" s="6">
        <f t="shared" si="3"/>
        <v>2.3020833333333335E-3</v>
      </c>
      <c r="G58" s="5">
        <v>124</v>
      </c>
      <c r="H58">
        <v>-4267</v>
      </c>
      <c r="I58" s="7">
        <f t="shared" si="4"/>
        <v>5674.833742740173</v>
      </c>
      <c r="J58" s="7">
        <f t="shared" si="1"/>
        <v>-4267</v>
      </c>
      <c r="K58" s="7">
        <f t="shared" si="2"/>
        <v>1407.833742740173</v>
      </c>
    </row>
    <row r="59" spans="3:11">
      <c r="C59" s="9">
        <v>43160</v>
      </c>
      <c r="D59">
        <v>3.2500000000000001E-2</v>
      </c>
      <c r="E59" s="6">
        <f t="shared" si="0"/>
        <v>2.7625E-2</v>
      </c>
      <c r="F59" s="6">
        <f t="shared" si="3"/>
        <v>2.3020833333333335E-3</v>
      </c>
      <c r="G59" s="5">
        <v>123</v>
      </c>
      <c r="H59">
        <v>-4267</v>
      </c>
      <c r="I59" s="7">
        <f t="shared" si="4"/>
        <v>5661.7998077660468</v>
      </c>
      <c r="J59" s="7">
        <f t="shared" si="1"/>
        <v>-4267</v>
      </c>
      <c r="K59" s="7">
        <f t="shared" si="2"/>
        <v>1394.7998077660468</v>
      </c>
    </row>
    <row r="60" spans="3:11">
      <c r="C60" s="9">
        <v>43191</v>
      </c>
      <c r="D60">
        <v>3.2500000000000001E-2</v>
      </c>
      <c r="E60" s="6">
        <f t="shared" si="0"/>
        <v>2.7625E-2</v>
      </c>
      <c r="F60" s="6">
        <f t="shared" si="3"/>
        <v>2.3020833333333335E-3</v>
      </c>
      <c r="G60" s="5">
        <v>122</v>
      </c>
      <c r="H60">
        <v>-4267</v>
      </c>
      <c r="I60" s="7">
        <f t="shared" si="4"/>
        <v>5648.7958090805596</v>
      </c>
      <c r="J60" s="7">
        <f t="shared" si="1"/>
        <v>-4267</v>
      </c>
      <c r="K60" s="7">
        <f t="shared" si="2"/>
        <v>1381.7958090805596</v>
      </c>
    </row>
    <row r="61" spans="3:11">
      <c r="C61" s="9">
        <v>43221</v>
      </c>
      <c r="D61">
        <v>3.2500000000000001E-2</v>
      </c>
      <c r="E61" s="6">
        <f t="shared" si="0"/>
        <v>2.7625E-2</v>
      </c>
      <c r="F61" s="6">
        <f t="shared" si="3"/>
        <v>2.3020833333333335E-3</v>
      </c>
      <c r="G61" s="5">
        <v>121</v>
      </c>
      <c r="H61">
        <v>-4267</v>
      </c>
      <c r="I61" s="7">
        <f t="shared" si="4"/>
        <v>5635.8216779261647</v>
      </c>
      <c r="J61" s="7">
        <f t="shared" si="1"/>
        <v>-4267</v>
      </c>
      <c r="K61" s="7">
        <f t="shared" si="2"/>
        <v>1368.8216779261647</v>
      </c>
    </row>
    <row r="62" spans="3:11">
      <c r="C62" s="9">
        <v>43252</v>
      </c>
      <c r="D62">
        <v>3.2500000000000001E-2</v>
      </c>
      <c r="E62" s="6">
        <f t="shared" si="0"/>
        <v>2.7625E-2</v>
      </c>
      <c r="F62" s="6">
        <f t="shared" si="3"/>
        <v>2.3020833333333335E-3</v>
      </c>
      <c r="G62" s="5">
        <v>120</v>
      </c>
      <c r="H62">
        <v>-4267</v>
      </c>
      <c r="I62" s="7">
        <f t="shared" si="4"/>
        <v>5622.8773457032439</v>
      </c>
      <c r="J62" s="7">
        <f t="shared" si="1"/>
        <v>-4267</v>
      </c>
      <c r="K62" s="7">
        <f t="shared" si="2"/>
        <v>1355.8773457032439</v>
      </c>
    </row>
    <row r="63" spans="3:11">
      <c r="C63" s="9">
        <v>43282</v>
      </c>
      <c r="D63">
        <v>3.2500000000000001E-2</v>
      </c>
      <c r="E63" s="6">
        <f t="shared" si="0"/>
        <v>2.7625E-2</v>
      </c>
      <c r="F63" s="6">
        <f t="shared" si="3"/>
        <v>2.3020833333333335E-3</v>
      </c>
      <c r="G63" s="5">
        <v>119</v>
      </c>
      <c r="H63">
        <v>-4267</v>
      </c>
      <c r="I63" s="7">
        <f t="shared" si="4"/>
        <v>5609.9627439697306</v>
      </c>
      <c r="J63" s="7">
        <f t="shared" si="1"/>
        <v>-4267</v>
      </c>
      <c r="K63" s="7">
        <f t="shared" si="2"/>
        <v>1342.9627439697306</v>
      </c>
    </row>
    <row r="64" spans="3:11">
      <c r="C64" s="9">
        <v>43313</v>
      </c>
      <c r="D64">
        <v>3.2500000000000001E-2</v>
      </c>
      <c r="E64" s="6">
        <f t="shared" si="0"/>
        <v>2.7625E-2</v>
      </c>
      <c r="F64" s="6">
        <f t="shared" si="3"/>
        <v>2.3020833333333335E-3</v>
      </c>
      <c r="G64" s="5">
        <v>118</v>
      </c>
      <c r="H64">
        <v>-4267</v>
      </c>
      <c r="I64" s="7">
        <f t="shared" si="4"/>
        <v>5597.077804440758</v>
      </c>
      <c r="J64" s="7">
        <f t="shared" si="1"/>
        <v>-4267</v>
      </c>
      <c r="K64" s="7">
        <f t="shared" si="2"/>
        <v>1330.077804440758</v>
      </c>
    </row>
    <row r="65" spans="3:11">
      <c r="C65" s="9">
        <v>43344</v>
      </c>
      <c r="D65">
        <v>3.2500000000000001E-2</v>
      </c>
      <c r="E65" s="6">
        <f t="shared" si="0"/>
        <v>2.7625E-2</v>
      </c>
      <c r="F65" s="6">
        <f t="shared" si="3"/>
        <v>2.3020833333333335E-3</v>
      </c>
      <c r="G65" s="5">
        <v>117</v>
      </c>
      <c r="H65">
        <v>-4267</v>
      </c>
      <c r="I65" s="7">
        <f t="shared" si="4"/>
        <v>5584.2224589882944</v>
      </c>
      <c r="J65" s="7">
        <f t="shared" si="1"/>
        <v>-4267</v>
      </c>
      <c r="K65" s="7">
        <f t="shared" si="2"/>
        <v>1317.2224589882944</v>
      </c>
    </row>
    <row r="66" spans="3:11">
      <c r="C66" s="9">
        <v>43374</v>
      </c>
      <c r="D66">
        <v>3.2500000000000001E-2</v>
      </c>
      <c r="E66" s="6">
        <f t="shared" si="0"/>
        <v>2.7625E-2</v>
      </c>
      <c r="F66" s="6">
        <f t="shared" si="3"/>
        <v>2.3020833333333335E-3</v>
      </c>
      <c r="G66" s="5">
        <v>116</v>
      </c>
      <c r="H66">
        <v>-4267</v>
      </c>
      <c r="I66" s="7">
        <f t="shared" si="4"/>
        <v>5571.3966396407877</v>
      </c>
      <c r="J66" s="7">
        <f t="shared" si="1"/>
        <v>-4267</v>
      </c>
      <c r="K66" s="7">
        <f t="shared" si="2"/>
        <v>1304.3966396407877</v>
      </c>
    </row>
    <row r="67" spans="3:11">
      <c r="C67" s="9">
        <v>43405</v>
      </c>
      <c r="D67">
        <v>3.2500000000000001E-2</v>
      </c>
      <c r="E67" s="6">
        <f t="shared" ref="E67:E130" si="5">D67*0.85</f>
        <v>2.7625E-2</v>
      </c>
      <c r="F67" s="6">
        <f t="shared" si="3"/>
        <v>2.3020833333333335E-3</v>
      </c>
      <c r="G67" s="5">
        <v>115</v>
      </c>
      <c r="H67">
        <v>-4267</v>
      </c>
      <c r="I67" s="7">
        <f t="shared" si="4"/>
        <v>5558.6002785828014</v>
      </c>
      <c r="J67" s="7">
        <f t="shared" ref="J67:J130" si="6">H67</f>
        <v>-4267</v>
      </c>
      <c r="K67" s="7">
        <f t="shared" ref="K67:K130" si="7">I67+J67</f>
        <v>1291.6002785828014</v>
      </c>
    </row>
    <row r="68" spans="3:11">
      <c r="C68" s="9">
        <v>43435</v>
      </c>
      <c r="D68">
        <v>3.2500000000000001E-2</v>
      </c>
      <c r="E68" s="6">
        <f t="shared" si="5"/>
        <v>2.7625E-2</v>
      </c>
      <c r="F68" s="6">
        <f t="shared" ref="F68:F131" si="8">E68/12</f>
        <v>2.3020833333333335E-3</v>
      </c>
      <c r="G68" s="5">
        <v>114</v>
      </c>
      <c r="H68">
        <v>-4267</v>
      </c>
      <c r="I68" s="7">
        <f t="shared" ref="I68:I131" si="9">FV(F68,G68,0,H68)</f>
        <v>5545.8333081546525</v>
      </c>
      <c r="J68" s="7">
        <f t="shared" si="6"/>
        <v>-4267</v>
      </c>
      <c r="K68" s="7">
        <f t="shared" si="7"/>
        <v>1278.8333081546525</v>
      </c>
    </row>
    <row r="69" spans="3:11">
      <c r="C69" s="9">
        <v>43466</v>
      </c>
      <c r="D69">
        <v>3.2500000000000001E-2</v>
      </c>
      <c r="E69" s="6">
        <f t="shared" si="5"/>
        <v>2.7625E-2</v>
      </c>
      <c r="F69" s="6">
        <f t="shared" si="8"/>
        <v>2.3020833333333335E-3</v>
      </c>
      <c r="G69" s="5">
        <v>113</v>
      </c>
      <c r="H69">
        <v>-4267</v>
      </c>
      <c r="I69" s="7">
        <f t="shared" si="9"/>
        <v>5533.0956608520655</v>
      </c>
      <c r="J69" s="7">
        <f t="shared" si="6"/>
        <v>-4267</v>
      </c>
      <c r="K69" s="7">
        <f t="shared" si="7"/>
        <v>1266.0956608520655</v>
      </c>
    </row>
    <row r="70" spans="3:11">
      <c r="C70" s="9">
        <v>43497</v>
      </c>
      <c r="D70">
        <v>3.2500000000000001E-2</v>
      </c>
      <c r="E70" s="6">
        <f t="shared" si="5"/>
        <v>2.7625E-2</v>
      </c>
      <c r="F70" s="6">
        <f t="shared" si="8"/>
        <v>2.3020833333333335E-3</v>
      </c>
      <c r="G70" s="5">
        <v>112</v>
      </c>
      <c r="H70">
        <v>-4267</v>
      </c>
      <c r="I70" s="7">
        <f t="shared" si="9"/>
        <v>5520.3872693258054</v>
      </c>
      <c r="J70" s="7">
        <f t="shared" si="6"/>
        <v>-4267</v>
      </c>
      <c r="K70" s="7">
        <f t="shared" si="7"/>
        <v>1253.3872693258054</v>
      </c>
    </row>
    <row r="71" spans="3:11">
      <c r="C71" s="9">
        <v>43525</v>
      </c>
      <c r="D71">
        <v>3.2500000000000001E-2</v>
      </c>
      <c r="E71" s="6">
        <f t="shared" si="5"/>
        <v>2.7625E-2</v>
      </c>
      <c r="F71" s="6">
        <f t="shared" si="8"/>
        <v>2.3020833333333335E-3</v>
      </c>
      <c r="G71" s="5">
        <v>111</v>
      </c>
      <c r="H71">
        <v>-4267</v>
      </c>
      <c r="I71" s="7">
        <f t="shared" si="9"/>
        <v>5507.708066381324</v>
      </c>
      <c r="J71" s="7">
        <f t="shared" si="6"/>
        <v>-4267</v>
      </c>
      <c r="K71" s="7">
        <f t="shared" si="7"/>
        <v>1240.708066381324</v>
      </c>
    </row>
    <row r="72" spans="3:11">
      <c r="C72" s="9">
        <v>43556</v>
      </c>
      <c r="D72">
        <v>3.2500000000000001E-2</v>
      </c>
      <c r="E72" s="6">
        <f t="shared" si="5"/>
        <v>2.7625E-2</v>
      </c>
      <c r="F72" s="6">
        <f t="shared" si="8"/>
        <v>2.3020833333333335E-3</v>
      </c>
      <c r="G72" s="5">
        <v>110</v>
      </c>
      <c r="H72">
        <v>-4267</v>
      </c>
      <c r="I72" s="7">
        <f t="shared" si="9"/>
        <v>5495.0579849784044</v>
      </c>
      <c r="J72" s="7">
        <f t="shared" si="6"/>
        <v>-4267</v>
      </c>
      <c r="K72" s="7">
        <f t="shared" si="7"/>
        <v>1228.0579849784044</v>
      </c>
    </row>
    <row r="73" spans="3:11">
      <c r="C73" s="9">
        <v>43586</v>
      </c>
      <c r="D73">
        <v>3.2500000000000001E-2</v>
      </c>
      <c r="E73" s="6">
        <f t="shared" si="5"/>
        <v>2.7625E-2</v>
      </c>
      <c r="F73" s="6">
        <f t="shared" si="8"/>
        <v>2.3020833333333335E-3</v>
      </c>
      <c r="G73" s="5">
        <v>109</v>
      </c>
      <c r="H73">
        <v>-4267</v>
      </c>
      <c r="I73" s="7">
        <f t="shared" si="9"/>
        <v>5482.43695823081</v>
      </c>
      <c r="J73" s="7">
        <f t="shared" si="6"/>
        <v>-4267</v>
      </c>
      <c r="K73" s="7">
        <f t="shared" si="7"/>
        <v>1215.43695823081</v>
      </c>
    </row>
    <row r="74" spans="3:11">
      <c r="C74" s="9">
        <v>43617</v>
      </c>
      <c r="D74">
        <v>3.2500000000000001E-2</v>
      </c>
      <c r="E74" s="6">
        <f t="shared" si="5"/>
        <v>2.7625E-2</v>
      </c>
      <c r="F74" s="6">
        <f t="shared" si="8"/>
        <v>2.3020833333333335E-3</v>
      </c>
      <c r="G74" s="5">
        <v>108</v>
      </c>
      <c r="H74">
        <v>-4267</v>
      </c>
      <c r="I74" s="7">
        <f t="shared" si="9"/>
        <v>5469.8449194059276</v>
      </c>
      <c r="J74" s="7">
        <f t="shared" si="6"/>
        <v>-4267</v>
      </c>
      <c r="K74" s="7">
        <f t="shared" si="7"/>
        <v>1202.8449194059276</v>
      </c>
    </row>
    <row r="75" spans="3:11">
      <c r="C75" s="9">
        <v>43647</v>
      </c>
      <c r="D75">
        <v>3.2500000000000001E-2</v>
      </c>
      <c r="E75" s="6">
        <f t="shared" si="5"/>
        <v>2.7625E-2</v>
      </c>
      <c r="F75" s="6">
        <f t="shared" si="8"/>
        <v>2.3020833333333335E-3</v>
      </c>
      <c r="G75" s="5">
        <v>107</v>
      </c>
      <c r="H75">
        <v>-4267</v>
      </c>
      <c r="I75" s="7">
        <f t="shared" si="9"/>
        <v>5457.281801924415</v>
      </c>
      <c r="J75" s="7">
        <f t="shared" si="6"/>
        <v>-4267</v>
      </c>
      <c r="K75" s="7">
        <f t="shared" si="7"/>
        <v>1190.281801924415</v>
      </c>
    </row>
    <row r="76" spans="3:11">
      <c r="C76" s="9">
        <v>43678</v>
      </c>
      <c r="D76">
        <v>3.2500000000000001E-2</v>
      </c>
      <c r="E76" s="6">
        <f t="shared" si="5"/>
        <v>2.7625E-2</v>
      </c>
      <c r="F76" s="6">
        <f t="shared" si="8"/>
        <v>2.3020833333333335E-3</v>
      </c>
      <c r="G76" s="5">
        <v>106</v>
      </c>
      <c r="H76">
        <v>-4267</v>
      </c>
      <c r="I76" s="7">
        <f t="shared" si="9"/>
        <v>5444.747539359847</v>
      </c>
      <c r="J76" s="7">
        <f t="shared" si="6"/>
        <v>-4267</v>
      </c>
      <c r="K76" s="7">
        <f t="shared" si="7"/>
        <v>1177.747539359847</v>
      </c>
    </row>
    <row r="77" spans="3:11">
      <c r="C77" s="9">
        <v>43709</v>
      </c>
      <c r="D77">
        <v>3.2500000000000001E-2</v>
      </c>
      <c r="E77" s="6">
        <f t="shared" si="5"/>
        <v>2.7625E-2</v>
      </c>
      <c r="F77" s="6">
        <f t="shared" si="8"/>
        <v>2.3020833333333335E-3</v>
      </c>
      <c r="G77" s="5">
        <v>105</v>
      </c>
      <c r="H77">
        <v>-4267</v>
      </c>
      <c r="I77" s="7">
        <f t="shared" si="9"/>
        <v>5432.2420654383686</v>
      </c>
      <c r="J77" s="7">
        <f t="shared" si="6"/>
        <v>-4267</v>
      </c>
      <c r="K77" s="7">
        <f t="shared" si="7"/>
        <v>1165.2420654383686</v>
      </c>
    </row>
    <row r="78" spans="3:11">
      <c r="C78" s="9">
        <v>43739</v>
      </c>
      <c r="D78">
        <v>3.2500000000000001E-2</v>
      </c>
      <c r="E78" s="6">
        <f t="shared" si="5"/>
        <v>2.7625E-2</v>
      </c>
      <c r="F78" s="6">
        <f t="shared" si="8"/>
        <v>2.3020833333333335E-3</v>
      </c>
      <c r="G78" s="5">
        <v>104</v>
      </c>
      <c r="H78">
        <v>-4267</v>
      </c>
      <c r="I78" s="7">
        <f t="shared" si="9"/>
        <v>5419.7653140383427</v>
      </c>
      <c r="J78" s="7">
        <f t="shared" si="6"/>
        <v>-4267</v>
      </c>
      <c r="K78" s="7">
        <f t="shared" si="7"/>
        <v>1152.7653140383427</v>
      </c>
    </row>
    <row r="79" spans="3:11">
      <c r="C79" s="9">
        <v>43770</v>
      </c>
      <c r="D79">
        <v>3.2500000000000001E-2</v>
      </c>
      <c r="E79" s="6">
        <f t="shared" si="5"/>
        <v>2.7625E-2</v>
      </c>
      <c r="F79" s="6">
        <f t="shared" si="8"/>
        <v>2.3020833333333335E-3</v>
      </c>
      <c r="G79" s="5">
        <v>103</v>
      </c>
      <c r="H79">
        <v>-4267</v>
      </c>
      <c r="I79" s="7">
        <f t="shared" si="9"/>
        <v>5407.3172191899994</v>
      </c>
      <c r="J79" s="7">
        <f t="shared" si="6"/>
        <v>-4267</v>
      </c>
      <c r="K79" s="7">
        <f t="shared" si="7"/>
        <v>1140.3172191899994</v>
      </c>
    </row>
    <row r="80" spans="3:11">
      <c r="C80" s="9">
        <v>43800</v>
      </c>
      <c r="D80">
        <v>3.2500000000000001E-2</v>
      </c>
      <c r="E80" s="6">
        <f t="shared" si="5"/>
        <v>2.7625E-2</v>
      </c>
      <c r="F80" s="6">
        <f t="shared" si="8"/>
        <v>2.3020833333333335E-3</v>
      </c>
      <c r="G80" s="5">
        <v>102</v>
      </c>
      <c r="H80">
        <v>-4267</v>
      </c>
      <c r="I80" s="7">
        <f t="shared" si="9"/>
        <v>5394.897715075087</v>
      </c>
      <c r="J80" s="7">
        <f t="shared" si="6"/>
        <v>-4267</v>
      </c>
      <c r="K80" s="7">
        <f t="shared" si="7"/>
        <v>1127.897715075087</v>
      </c>
    </row>
    <row r="81" spans="3:11">
      <c r="C81" s="9">
        <v>43831</v>
      </c>
      <c r="D81">
        <v>3.2500000000000001E-2</v>
      </c>
      <c r="E81" s="6">
        <f t="shared" si="5"/>
        <v>2.7625E-2</v>
      </c>
      <c r="F81" s="6">
        <f t="shared" si="8"/>
        <v>2.3020833333333335E-3</v>
      </c>
      <c r="G81" s="5">
        <v>101</v>
      </c>
      <c r="H81">
        <v>-4267</v>
      </c>
      <c r="I81" s="7">
        <f t="shared" si="9"/>
        <v>5382.5067360265257</v>
      </c>
      <c r="J81" s="7">
        <f t="shared" si="6"/>
        <v>-4267</v>
      </c>
      <c r="K81" s="7">
        <f t="shared" si="7"/>
        <v>1115.5067360265257</v>
      </c>
    </row>
    <row r="82" spans="3:11">
      <c r="C82" s="9">
        <v>43862</v>
      </c>
      <c r="D82">
        <v>3.2500000000000001E-2</v>
      </c>
      <c r="E82" s="6">
        <f t="shared" si="5"/>
        <v>2.7625E-2</v>
      </c>
      <c r="F82" s="6">
        <f t="shared" si="8"/>
        <v>2.3020833333333335E-3</v>
      </c>
      <c r="G82" s="5">
        <v>100</v>
      </c>
      <c r="H82">
        <v>-4267</v>
      </c>
      <c r="I82" s="7">
        <f t="shared" si="9"/>
        <v>5370.1442165280596</v>
      </c>
      <c r="J82" s="7">
        <f t="shared" si="6"/>
        <v>-4267</v>
      </c>
      <c r="K82" s="7">
        <f t="shared" si="7"/>
        <v>1103.1442165280596</v>
      </c>
    </row>
    <row r="83" spans="3:11">
      <c r="C83" s="9">
        <v>43891</v>
      </c>
      <c r="D83">
        <v>3.2500000000000001E-2</v>
      </c>
      <c r="E83" s="6">
        <f t="shared" si="5"/>
        <v>2.7625E-2</v>
      </c>
      <c r="F83" s="6">
        <f t="shared" si="8"/>
        <v>2.3020833333333335E-3</v>
      </c>
      <c r="G83" s="5">
        <v>99</v>
      </c>
      <c r="H83">
        <v>-4267</v>
      </c>
      <c r="I83" s="7">
        <f t="shared" si="9"/>
        <v>5357.8100912139116</v>
      </c>
      <c r="J83" s="7">
        <f t="shared" si="6"/>
        <v>-4267</v>
      </c>
      <c r="K83" s="7">
        <f t="shared" si="7"/>
        <v>1090.8100912139116</v>
      </c>
    </row>
    <row r="84" spans="3:11">
      <c r="C84" s="9">
        <v>43922</v>
      </c>
      <c r="D84">
        <v>3.2500000000000001E-2</v>
      </c>
      <c r="E84" s="6">
        <f t="shared" si="5"/>
        <v>2.7625E-2</v>
      </c>
      <c r="F84" s="6">
        <f t="shared" si="8"/>
        <v>2.3020833333333335E-3</v>
      </c>
      <c r="G84" s="5">
        <v>98</v>
      </c>
      <c r="H84">
        <v>-4267</v>
      </c>
      <c r="I84" s="7">
        <f t="shared" si="9"/>
        <v>5345.5042948684331</v>
      </c>
      <c r="J84" s="7">
        <f t="shared" si="6"/>
        <v>-4267</v>
      </c>
      <c r="K84" s="7">
        <f t="shared" si="7"/>
        <v>1078.5042948684331</v>
      </c>
    </row>
    <row r="85" spans="3:11">
      <c r="C85" s="9">
        <v>43952</v>
      </c>
      <c r="D85">
        <v>3.2500000000000001E-2</v>
      </c>
      <c r="E85" s="6">
        <f t="shared" si="5"/>
        <v>2.7625E-2</v>
      </c>
      <c r="F85" s="6">
        <f t="shared" si="8"/>
        <v>2.3020833333333335E-3</v>
      </c>
      <c r="G85" s="5">
        <v>97</v>
      </c>
      <c r="H85">
        <v>-4267</v>
      </c>
      <c r="I85" s="7">
        <f t="shared" si="9"/>
        <v>5333.2267624257647</v>
      </c>
      <c r="J85" s="7">
        <f t="shared" si="6"/>
        <v>-4267</v>
      </c>
      <c r="K85" s="7">
        <f t="shared" si="7"/>
        <v>1066.2267624257647</v>
      </c>
    </row>
    <row r="86" spans="3:11">
      <c r="C86" s="9">
        <v>43983</v>
      </c>
      <c r="D86">
        <v>3.2500000000000001E-2</v>
      </c>
      <c r="E86" s="6">
        <f t="shared" si="5"/>
        <v>2.7625E-2</v>
      </c>
      <c r="F86" s="6">
        <f t="shared" si="8"/>
        <v>2.3020833333333335E-3</v>
      </c>
      <c r="G86" s="5">
        <v>96</v>
      </c>
      <c r="H86">
        <v>-4267</v>
      </c>
      <c r="I86" s="7">
        <f t="shared" si="9"/>
        <v>5320.9774289694906</v>
      </c>
      <c r="J86" s="7">
        <f t="shared" si="6"/>
        <v>-4267</v>
      </c>
      <c r="K86" s="7">
        <f t="shared" si="7"/>
        <v>1053.9774289694906</v>
      </c>
    </row>
    <row r="87" spans="3:11">
      <c r="C87" s="9">
        <v>44013</v>
      </c>
      <c r="D87">
        <v>3.2500000000000001E-2</v>
      </c>
      <c r="E87" s="6">
        <f t="shared" si="5"/>
        <v>2.7625E-2</v>
      </c>
      <c r="F87" s="6">
        <f t="shared" si="8"/>
        <v>2.3020833333333335E-3</v>
      </c>
      <c r="G87" s="5">
        <v>95</v>
      </c>
      <c r="H87">
        <v>-4267</v>
      </c>
      <c r="I87" s="7">
        <f t="shared" si="9"/>
        <v>5308.7562297322957</v>
      </c>
      <c r="J87" s="7">
        <f t="shared" si="6"/>
        <v>-4267</v>
      </c>
      <c r="K87" s="7">
        <f t="shared" si="7"/>
        <v>1041.7562297322957</v>
      </c>
    </row>
    <row r="88" spans="3:11">
      <c r="C88" s="9">
        <v>44044</v>
      </c>
      <c r="D88">
        <v>3.2500000000000001E-2</v>
      </c>
      <c r="E88" s="6">
        <f t="shared" si="5"/>
        <v>2.7625E-2</v>
      </c>
      <c r="F88" s="6">
        <f t="shared" si="8"/>
        <v>2.3020833333333335E-3</v>
      </c>
      <c r="G88" s="5">
        <v>94</v>
      </c>
      <c r="H88">
        <v>-4267</v>
      </c>
      <c r="I88" s="7">
        <f t="shared" si="9"/>
        <v>5296.5631000956164</v>
      </c>
      <c r="J88" s="7">
        <f t="shared" si="6"/>
        <v>-4267</v>
      </c>
      <c r="K88" s="7">
        <f t="shared" si="7"/>
        <v>1029.5631000956164</v>
      </c>
    </row>
    <row r="89" spans="3:11">
      <c r="C89" s="9">
        <v>44075</v>
      </c>
      <c r="D89">
        <v>3.2500000000000001E-2</v>
      </c>
      <c r="E89" s="6">
        <f t="shared" si="5"/>
        <v>2.7625E-2</v>
      </c>
      <c r="F89" s="6">
        <f t="shared" si="8"/>
        <v>2.3020833333333335E-3</v>
      </c>
      <c r="G89" s="5">
        <v>93</v>
      </c>
      <c r="H89">
        <v>-4267</v>
      </c>
      <c r="I89" s="7">
        <f t="shared" si="9"/>
        <v>5284.3979755893115</v>
      </c>
      <c r="J89" s="7">
        <f t="shared" si="6"/>
        <v>-4267</v>
      </c>
      <c r="K89" s="7">
        <f t="shared" si="7"/>
        <v>1017.3979755893115</v>
      </c>
    </row>
    <row r="90" spans="3:11">
      <c r="C90" s="9">
        <v>44105</v>
      </c>
      <c r="D90">
        <v>3.2500000000000001E-2</v>
      </c>
      <c r="E90" s="6">
        <f t="shared" si="5"/>
        <v>2.7625E-2</v>
      </c>
      <c r="F90" s="6">
        <f t="shared" si="8"/>
        <v>2.3020833333333335E-3</v>
      </c>
      <c r="G90" s="5">
        <v>92</v>
      </c>
      <c r="H90">
        <v>-4267</v>
      </c>
      <c r="I90" s="7">
        <f t="shared" si="9"/>
        <v>5272.2607918913109</v>
      </c>
      <c r="J90" s="7">
        <f t="shared" si="6"/>
        <v>-4267</v>
      </c>
      <c r="K90" s="7">
        <f t="shared" si="7"/>
        <v>1005.2607918913109</v>
      </c>
    </row>
    <row r="91" spans="3:11">
      <c r="C91" s="9">
        <v>44136</v>
      </c>
      <c r="D91">
        <v>3.2500000000000001E-2</v>
      </c>
      <c r="E91" s="6">
        <f t="shared" si="5"/>
        <v>2.7625E-2</v>
      </c>
      <c r="F91" s="6">
        <f t="shared" si="8"/>
        <v>2.3020833333333335E-3</v>
      </c>
      <c r="G91" s="5">
        <v>91</v>
      </c>
      <c r="H91">
        <v>-4267</v>
      </c>
      <c r="I91" s="7">
        <f t="shared" si="9"/>
        <v>5260.1514848272836</v>
      </c>
      <c r="J91" s="7">
        <f t="shared" si="6"/>
        <v>-4267</v>
      </c>
      <c r="K91" s="7">
        <f t="shared" si="7"/>
        <v>993.15148482728364</v>
      </c>
    </row>
    <row r="92" spans="3:11">
      <c r="C92" s="9">
        <v>44166</v>
      </c>
      <c r="D92">
        <v>3.2500000000000001E-2</v>
      </c>
      <c r="E92" s="6">
        <f t="shared" si="5"/>
        <v>2.7625E-2</v>
      </c>
      <c r="F92" s="6">
        <f t="shared" si="8"/>
        <v>2.3020833333333335E-3</v>
      </c>
      <c r="G92" s="5">
        <v>90</v>
      </c>
      <c r="H92">
        <v>-4267</v>
      </c>
      <c r="I92" s="7">
        <f t="shared" si="9"/>
        <v>5248.0699903702853</v>
      </c>
      <c r="J92" s="7">
        <f t="shared" si="6"/>
        <v>-4267</v>
      </c>
      <c r="K92" s="7">
        <f t="shared" si="7"/>
        <v>981.06999037028527</v>
      </c>
    </row>
    <row r="93" spans="3:11">
      <c r="C93" s="9">
        <v>44197</v>
      </c>
      <c r="D93">
        <v>3.2500000000000001E-2</v>
      </c>
      <c r="E93" s="6">
        <f t="shared" si="5"/>
        <v>2.7625E-2</v>
      </c>
      <c r="F93" s="6">
        <f t="shared" si="8"/>
        <v>2.3020833333333335E-3</v>
      </c>
      <c r="G93" s="5">
        <v>89</v>
      </c>
      <c r="H93">
        <v>-4267</v>
      </c>
      <c r="I93" s="7">
        <f t="shared" si="9"/>
        <v>5236.0162446404347</v>
      </c>
      <c r="J93" s="7">
        <f t="shared" si="6"/>
        <v>-4267</v>
      </c>
      <c r="K93" s="7">
        <f t="shared" si="7"/>
        <v>969.01624464043471</v>
      </c>
    </row>
    <row r="94" spans="3:11">
      <c r="C94" s="9">
        <v>44228</v>
      </c>
      <c r="D94">
        <v>3.2500000000000001E-2</v>
      </c>
      <c r="E94" s="6">
        <f t="shared" si="5"/>
        <v>2.7625E-2</v>
      </c>
      <c r="F94" s="6">
        <f t="shared" si="8"/>
        <v>2.3020833333333335E-3</v>
      </c>
      <c r="G94" s="5">
        <v>88</v>
      </c>
      <c r="H94">
        <v>-4267</v>
      </c>
      <c r="I94" s="7">
        <f t="shared" si="9"/>
        <v>5223.9901839045706</v>
      </c>
      <c r="J94" s="7">
        <f t="shared" si="6"/>
        <v>-4267</v>
      </c>
      <c r="K94" s="7">
        <f t="shared" si="7"/>
        <v>956.99018390457059</v>
      </c>
    </row>
    <row r="95" spans="3:11">
      <c r="C95" s="9">
        <v>44256</v>
      </c>
      <c r="D95">
        <v>3.2500000000000001E-2</v>
      </c>
      <c r="E95" s="6">
        <f t="shared" si="5"/>
        <v>2.7625E-2</v>
      </c>
      <c r="F95" s="6">
        <f t="shared" si="8"/>
        <v>2.3020833333333335E-3</v>
      </c>
      <c r="G95" s="5">
        <v>87</v>
      </c>
      <c r="H95">
        <v>-4267</v>
      </c>
      <c r="I95" s="7">
        <f t="shared" si="9"/>
        <v>5211.9917445759129</v>
      </c>
      <c r="J95" s="7">
        <f t="shared" si="6"/>
        <v>-4267</v>
      </c>
      <c r="K95" s="7">
        <f t="shared" si="7"/>
        <v>944.99174457591289</v>
      </c>
    </row>
    <row r="96" spans="3:11">
      <c r="C96" s="9">
        <v>44287</v>
      </c>
      <c r="D96">
        <v>3.2500000000000001E-2</v>
      </c>
      <c r="E96" s="6">
        <f t="shared" si="5"/>
        <v>2.7625E-2</v>
      </c>
      <c r="F96" s="6">
        <f t="shared" si="8"/>
        <v>2.3020833333333335E-3</v>
      </c>
      <c r="G96" s="5">
        <v>86</v>
      </c>
      <c r="H96">
        <v>-4267</v>
      </c>
      <c r="I96" s="7">
        <f t="shared" si="9"/>
        <v>5200.0208632137228</v>
      </c>
      <c r="J96" s="7">
        <f t="shared" si="6"/>
        <v>-4267</v>
      </c>
      <c r="K96" s="7">
        <f t="shared" si="7"/>
        <v>933.02086321372281</v>
      </c>
    </row>
    <row r="97" spans="3:11">
      <c r="C97" s="9">
        <v>44317</v>
      </c>
      <c r="D97">
        <v>3.2500000000000001E-2</v>
      </c>
      <c r="E97" s="6">
        <f t="shared" si="5"/>
        <v>2.7625E-2</v>
      </c>
      <c r="F97" s="6">
        <f t="shared" si="8"/>
        <v>2.3020833333333335E-3</v>
      </c>
      <c r="G97" s="5">
        <v>85</v>
      </c>
      <c r="H97">
        <v>-4267</v>
      </c>
      <c r="I97" s="7">
        <f t="shared" si="9"/>
        <v>5188.0774765229771</v>
      </c>
      <c r="J97" s="7">
        <f t="shared" si="6"/>
        <v>-4267</v>
      </c>
      <c r="K97" s="7">
        <f t="shared" si="7"/>
        <v>921.07747652297712</v>
      </c>
    </row>
    <row r="98" spans="3:11">
      <c r="C98" s="9">
        <v>44348</v>
      </c>
      <c r="D98">
        <v>3.2500000000000001E-2</v>
      </c>
      <c r="E98" s="6">
        <f t="shared" si="5"/>
        <v>2.7625E-2</v>
      </c>
      <c r="F98" s="6">
        <f t="shared" si="8"/>
        <v>2.3020833333333335E-3</v>
      </c>
      <c r="G98" s="5">
        <v>84</v>
      </c>
      <c r="H98">
        <v>-4267</v>
      </c>
      <c r="I98" s="7">
        <f t="shared" si="9"/>
        <v>5176.1615213540263</v>
      </c>
      <c r="J98" s="7">
        <f t="shared" si="6"/>
        <v>-4267</v>
      </c>
      <c r="K98" s="7">
        <f t="shared" si="7"/>
        <v>909.16152135402626</v>
      </c>
    </row>
    <row r="99" spans="3:11">
      <c r="C99" s="9">
        <v>44378</v>
      </c>
      <c r="D99">
        <v>3.2500000000000001E-2</v>
      </c>
      <c r="E99" s="6">
        <f t="shared" si="5"/>
        <v>2.7625E-2</v>
      </c>
      <c r="F99" s="6">
        <f t="shared" si="8"/>
        <v>2.3020833333333335E-3</v>
      </c>
      <c r="G99" s="5">
        <v>83</v>
      </c>
      <c r="H99">
        <v>-4267</v>
      </c>
      <c r="I99" s="7">
        <f t="shared" si="9"/>
        <v>5164.2729347022641</v>
      </c>
      <c r="J99" s="7">
        <f t="shared" si="6"/>
        <v>-4267</v>
      </c>
      <c r="K99" s="7">
        <f t="shared" si="7"/>
        <v>897.27293470226414</v>
      </c>
    </row>
    <row r="100" spans="3:11">
      <c r="C100" s="9">
        <v>44409</v>
      </c>
      <c r="D100">
        <v>3.2500000000000001E-2</v>
      </c>
      <c r="E100" s="6">
        <f t="shared" si="5"/>
        <v>2.7625E-2</v>
      </c>
      <c r="F100" s="6">
        <f t="shared" si="8"/>
        <v>2.3020833333333335E-3</v>
      </c>
      <c r="G100" s="5">
        <v>82</v>
      </c>
      <c r="H100">
        <v>-4267</v>
      </c>
      <c r="I100" s="7">
        <f t="shared" si="9"/>
        <v>5152.4116537077907</v>
      </c>
      <c r="J100" s="7">
        <f t="shared" si="6"/>
        <v>-4267</v>
      </c>
      <c r="K100" s="7">
        <f t="shared" si="7"/>
        <v>885.41165370779072</v>
      </c>
    </row>
    <row r="101" spans="3:11">
      <c r="C101" s="9">
        <v>44440</v>
      </c>
      <c r="D101">
        <v>3.2500000000000001E-2</v>
      </c>
      <c r="E101" s="6">
        <f t="shared" si="5"/>
        <v>2.7625E-2</v>
      </c>
      <c r="F101" s="6">
        <f t="shared" si="8"/>
        <v>2.3020833333333335E-3</v>
      </c>
      <c r="G101" s="5">
        <v>81</v>
      </c>
      <c r="H101">
        <v>-4267</v>
      </c>
      <c r="I101" s="7">
        <f t="shared" si="9"/>
        <v>5140.5776156550846</v>
      </c>
      <c r="J101" s="7">
        <f t="shared" si="6"/>
        <v>-4267</v>
      </c>
      <c r="K101" s="7">
        <f t="shared" si="7"/>
        <v>873.57761565508463</v>
      </c>
    </row>
    <row r="102" spans="3:11">
      <c r="C102" s="9">
        <v>44470</v>
      </c>
      <c r="D102">
        <v>3.2500000000000001E-2</v>
      </c>
      <c r="E102" s="6">
        <f t="shared" si="5"/>
        <v>2.7625E-2</v>
      </c>
      <c r="F102" s="6">
        <f t="shared" si="8"/>
        <v>2.3020833333333335E-3</v>
      </c>
      <c r="G102" s="5">
        <v>80</v>
      </c>
      <c r="H102">
        <v>-4267</v>
      </c>
      <c r="I102" s="7">
        <f t="shared" si="9"/>
        <v>5128.7707579726675</v>
      </c>
      <c r="J102" s="7">
        <f t="shared" si="6"/>
        <v>-4267</v>
      </c>
      <c r="K102" s="7">
        <f t="shared" si="7"/>
        <v>861.77075797266752</v>
      </c>
    </row>
    <row r="103" spans="3:11">
      <c r="C103" s="9">
        <v>44501</v>
      </c>
      <c r="D103">
        <v>3.2500000000000001E-2</v>
      </c>
      <c r="E103" s="6">
        <f t="shared" si="5"/>
        <v>2.7625E-2</v>
      </c>
      <c r="F103" s="6">
        <f t="shared" si="8"/>
        <v>2.3020833333333335E-3</v>
      </c>
      <c r="G103" s="5">
        <v>79</v>
      </c>
      <c r="H103">
        <v>-4267</v>
      </c>
      <c r="I103" s="7">
        <f t="shared" si="9"/>
        <v>5116.9910182327776</v>
      </c>
      <c r="J103" s="7">
        <f t="shared" si="6"/>
        <v>-4267</v>
      </c>
      <c r="K103" s="7">
        <f t="shared" si="7"/>
        <v>849.99101823277761</v>
      </c>
    </row>
    <row r="104" spans="3:11">
      <c r="C104" s="9">
        <v>44531</v>
      </c>
      <c r="D104">
        <v>3.2500000000000001E-2</v>
      </c>
      <c r="E104" s="6">
        <f t="shared" si="5"/>
        <v>2.7625E-2</v>
      </c>
      <c r="F104" s="6">
        <f t="shared" si="8"/>
        <v>2.3020833333333335E-3</v>
      </c>
      <c r="G104" s="5">
        <v>78</v>
      </c>
      <c r="H104">
        <v>-4267</v>
      </c>
      <c r="I104" s="7">
        <f t="shared" si="9"/>
        <v>5105.238334151034</v>
      </c>
      <c r="J104" s="7">
        <f t="shared" si="6"/>
        <v>-4267</v>
      </c>
      <c r="K104" s="7">
        <f t="shared" si="7"/>
        <v>838.238334151034</v>
      </c>
    </row>
    <row r="105" spans="3:11">
      <c r="C105" s="9">
        <v>44562</v>
      </c>
      <c r="D105">
        <v>3.2500000000000001E-2</v>
      </c>
      <c r="E105" s="6">
        <f t="shared" si="5"/>
        <v>2.7625E-2</v>
      </c>
      <c r="F105" s="6">
        <f t="shared" si="8"/>
        <v>2.3020833333333335E-3</v>
      </c>
      <c r="G105" s="5">
        <v>77</v>
      </c>
      <c r="H105">
        <v>-4267</v>
      </c>
      <c r="I105" s="7">
        <f t="shared" si="9"/>
        <v>5093.5126435861121</v>
      </c>
      <c r="J105" s="7">
        <f t="shared" si="6"/>
        <v>-4267</v>
      </c>
      <c r="K105" s="7">
        <f t="shared" si="7"/>
        <v>826.51264358611206</v>
      </c>
    </row>
    <row r="106" spans="3:11">
      <c r="C106" s="9">
        <v>44593</v>
      </c>
      <c r="D106">
        <v>3.2500000000000001E-2</v>
      </c>
      <c r="E106" s="6">
        <f t="shared" si="5"/>
        <v>2.7625E-2</v>
      </c>
      <c r="F106" s="6">
        <f t="shared" si="8"/>
        <v>2.3020833333333335E-3</v>
      </c>
      <c r="G106" s="5">
        <v>76</v>
      </c>
      <c r="H106">
        <v>-4267</v>
      </c>
      <c r="I106" s="7">
        <f t="shared" si="9"/>
        <v>5081.8138845394105</v>
      </c>
      <c r="J106" s="7">
        <f t="shared" si="6"/>
        <v>-4267</v>
      </c>
      <c r="K106" s="7">
        <f t="shared" si="7"/>
        <v>814.81388453941054</v>
      </c>
    </row>
    <row r="107" spans="3:11">
      <c r="C107" s="9">
        <v>44621</v>
      </c>
      <c r="D107">
        <v>3.2500000000000001E-2</v>
      </c>
      <c r="E107" s="6">
        <f t="shared" si="5"/>
        <v>2.7625E-2</v>
      </c>
      <c r="F107" s="6">
        <f t="shared" si="8"/>
        <v>2.3020833333333335E-3</v>
      </c>
      <c r="G107" s="5">
        <v>75</v>
      </c>
      <c r="H107">
        <v>-4267</v>
      </c>
      <c r="I107" s="7">
        <f t="shared" si="9"/>
        <v>5070.1419951547332</v>
      </c>
      <c r="J107" s="7">
        <f t="shared" si="6"/>
        <v>-4267</v>
      </c>
      <c r="K107" s="7">
        <f t="shared" si="7"/>
        <v>803.14199515473319</v>
      </c>
    </row>
    <row r="108" spans="3:11">
      <c r="C108" s="9">
        <v>44652</v>
      </c>
      <c r="D108">
        <v>3.2500000000000001E-2</v>
      </c>
      <c r="E108" s="6">
        <f t="shared" si="5"/>
        <v>2.7625E-2</v>
      </c>
      <c r="F108" s="6">
        <f t="shared" si="8"/>
        <v>2.3020833333333335E-3</v>
      </c>
      <c r="G108" s="5">
        <v>74</v>
      </c>
      <c r="H108">
        <v>-4267</v>
      </c>
      <c r="I108" s="7">
        <f t="shared" si="9"/>
        <v>5058.4969137179451</v>
      </c>
      <c r="J108" s="7">
        <f t="shared" si="6"/>
        <v>-4267</v>
      </c>
      <c r="K108" s="7">
        <f t="shared" si="7"/>
        <v>791.49691371794506</v>
      </c>
    </row>
    <row r="109" spans="3:11">
      <c r="C109" s="9">
        <v>44682</v>
      </c>
      <c r="D109">
        <v>3.2500000000000001E-2</v>
      </c>
      <c r="E109" s="6">
        <f t="shared" si="5"/>
        <v>2.7625E-2</v>
      </c>
      <c r="F109" s="6">
        <f t="shared" si="8"/>
        <v>2.3020833333333335E-3</v>
      </c>
      <c r="G109" s="5">
        <v>73</v>
      </c>
      <c r="H109">
        <v>-4267</v>
      </c>
      <c r="I109" s="7">
        <f t="shared" si="9"/>
        <v>5046.8785786566614</v>
      </c>
      <c r="J109" s="7">
        <f t="shared" si="6"/>
        <v>-4267</v>
      </c>
      <c r="K109" s="7">
        <f t="shared" si="7"/>
        <v>779.87857865666138</v>
      </c>
    </row>
    <row r="110" spans="3:11">
      <c r="C110" s="9">
        <v>44713</v>
      </c>
      <c r="D110">
        <v>3.2500000000000001E-2</v>
      </c>
      <c r="E110" s="6">
        <f t="shared" si="5"/>
        <v>2.7625E-2</v>
      </c>
      <c r="F110" s="6">
        <f t="shared" si="8"/>
        <v>2.3020833333333335E-3</v>
      </c>
      <c r="G110" s="5">
        <v>72</v>
      </c>
      <c r="H110">
        <v>-4267</v>
      </c>
      <c r="I110" s="7">
        <f t="shared" si="9"/>
        <v>5035.2869285399192</v>
      </c>
      <c r="J110" s="7">
        <f t="shared" si="6"/>
        <v>-4267</v>
      </c>
      <c r="K110" s="7">
        <f t="shared" si="7"/>
        <v>768.28692853991924</v>
      </c>
    </row>
    <row r="111" spans="3:11">
      <c r="C111" s="9">
        <v>44743</v>
      </c>
      <c r="D111">
        <v>3.2500000000000001E-2</v>
      </c>
      <c r="E111" s="6">
        <f t="shared" si="5"/>
        <v>2.7625E-2</v>
      </c>
      <c r="F111" s="6">
        <f t="shared" si="8"/>
        <v>2.3020833333333335E-3</v>
      </c>
      <c r="G111" s="5">
        <v>71</v>
      </c>
      <c r="H111">
        <v>-4267</v>
      </c>
      <c r="I111" s="7">
        <f t="shared" si="9"/>
        <v>5023.7219020778439</v>
      </c>
      <c r="J111" s="7">
        <f t="shared" si="6"/>
        <v>-4267</v>
      </c>
      <c r="K111" s="7">
        <f t="shared" si="7"/>
        <v>756.72190207784388</v>
      </c>
    </row>
    <row r="112" spans="3:11">
      <c r="C112" s="9">
        <v>44774</v>
      </c>
      <c r="D112">
        <v>3.2500000000000001E-2</v>
      </c>
      <c r="E112" s="6">
        <f t="shared" si="5"/>
        <v>2.7625E-2</v>
      </c>
      <c r="F112" s="6">
        <f t="shared" si="8"/>
        <v>2.3020833333333335E-3</v>
      </c>
      <c r="G112" s="5">
        <v>70</v>
      </c>
      <c r="H112">
        <v>-4267</v>
      </c>
      <c r="I112" s="7">
        <f t="shared" si="9"/>
        <v>5012.1834381213357</v>
      </c>
      <c r="J112" s="7">
        <f t="shared" si="6"/>
        <v>-4267</v>
      </c>
      <c r="K112" s="7">
        <f t="shared" si="7"/>
        <v>745.18343812133571</v>
      </c>
    </row>
    <row r="113" spans="3:11">
      <c r="C113" s="9">
        <v>44805</v>
      </c>
      <c r="D113">
        <v>3.2500000000000001E-2</v>
      </c>
      <c r="E113" s="6">
        <f t="shared" si="5"/>
        <v>2.7625E-2</v>
      </c>
      <c r="F113" s="6">
        <f t="shared" si="8"/>
        <v>2.3020833333333335E-3</v>
      </c>
      <c r="G113" s="5">
        <v>69</v>
      </c>
      <c r="H113">
        <v>-4267</v>
      </c>
      <c r="I113" s="7">
        <f t="shared" si="9"/>
        <v>5000.6714756617384</v>
      </c>
      <c r="J113" s="7">
        <f t="shared" si="6"/>
        <v>-4267</v>
      </c>
      <c r="K113" s="7">
        <f t="shared" si="7"/>
        <v>733.67147566173844</v>
      </c>
    </row>
    <row r="114" spans="3:11">
      <c r="C114" s="9">
        <v>44835</v>
      </c>
      <c r="D114">
        <v>3.2500000000000001E-2</v>
      </c>
      <c r="E114" s="6">
        <f t="shared" si="5"/>
        <v>2.7625E-2</v>
      </c>
      <c r="F114" s="6">
        <f t="shared" si="8"/>
        <v>2.3020833333333335E-3</v>
      </c>
      <c r="G114" s="5">
        <v>68</v>
      </c>
      <c r="H114">
        <v>-4267</v>
      </c>
      <c r="I114" s="7">
        <f t="shared" si="9"/>
        <v>4989.1859538305243</v>
      </c>
      <c r="J114" s="7">
        <f t="shared" si="6"/>
        <v>-4267</v>
      </c>
      <c r="K114" s="7">
        <f t="shared" si="7"/>
        <v>722.18595383052434</v>
      </c>
    </row>
    <row r="115" spans="3:11">
      <c r="C115" s="9">
        <v>44866</v>
      </c>
      <c r="D115">
        <v>3.2500000000000001E-2</v>
      </c>
      <c r="E115" s="6">
        <f t="shared" si="5"/>
        <v>2.7625E-2</v>
      </c>
      <c r="F115" s="6">
        <f t="shared" si="8"/>
        <v>2.3020833333333335E-3</v>
      </c>
      <c r="G115" s="5">
        <v>67</v>
      </c>
      <c r="H115">
        <v>-4267</v>
      </c>
      <c r="I115" s="7">
        <f t="shared" si="9"/>
        <v>4977.726811898965</v>
      </c>
      <c r="J115" s="7">
        <f t="shared" si="6"/>
        <v>-4267</v>
      </c>
      <c r="K115" s="7">
        <f t="shared" si="7"/>
        <v>710.72681189896502</v>
      </c>
    </row>
    <row r="116" spans="3:11">
      <c r="C116" s="9">
        <v>44896</v>
      </c>
      <c r="D116">
        <v>3.2500000000000001E-2</v>
      </c>
      <c r="E116" s="6">
        <f t="shared" si="5"/>
        <v>2.7625E-2</v>
      </c>
      <c r="F116" s="6">
        <f t="shared" si="8"/>
        <v>2.3020833333333335E-3</v>
      </c>
      <c r="G116" s="5">
        <v>66</v>
      </c>
      <c r="H116">
        <v>-4267</v>
      </c>
      <c r="I116" s="7">
        <f t="shared" si="9"/>
        <v>4966.2939892778159</v>
      </c>
      <c r="J116" s="7">
        <f t="shared" si="6"/>
        <v>-4267</v>
      </c>
      <c r="K116" s="7">
        <f t="shared" si="7"/>
        <v>699.29398927781585</v>
      </c>
    </row>
    <row r="117" spans="3:11">
      <c r="C117" s="9">
        <v>44927</v>
      </c>
      <c r="D117">
        <v>3.2500000000000001E-2</v>
      </c>
      <c r="E117" s="6">
        <f t="shared" si="5"/>
        <v>2.7625E-2</v>
      </c>
      <c r="F117" s="6">
        <f t="shared" si="8"/>
        <v>2.3020833333333335E-3</v>
      </c>
      <c r="G117" s="5">
        <v>65</v>
      </c>
      <c r="H117">
        <v>-4267</v>
      </c>
      <c r="I117" s="7">
        <f t="shared" si="9"/>
        <v>4954.8874255169894</v>
      </c>
      <c r="J117" s="7">
        <f t="shared" si="6"/>
        <v>-4267</v>
      </c>
      <c r="K117" s="7">
        <f t="shared" si="7"/>
        <v>687.88742551698942</v>
      </c>
    </row>
    <row r="118" spans="3:11">
      <c r="C118" s="9">
        <v>44958</v>
      </c>
      <c r="D118">
        <v>3.2500000000000001E-2</v>
      </c>
      <c r="E118" s="6">
        <f t="shared" si="5"/>
        <v>2.7625E-2</v>
      </c>
      <c r="F118" s="6">
        <f t="shared" si="8"/>
        <v>2.3020833333333335E-3</v>
      </c>
      <c r="G118" s="5">
        <v>64</v>
      </c>
      <c r="H118">
        <v>-4267</v>
      </c>
      <c r="I118" s="7">
        <f t="shared" si="9"/>
        <v>4943.5070603052454</v>
      </c>
      <c r="J118" s="7">
        <f t="shared" si="6"/>
        <v>-4267</v>
      </c>
      <c r="K118" s="7">
        <f t="shared" si="7"/>
        <v>676.50706030524543</v>
      </c>
    </row>
    <row r="119" spans="3:11">
      <c r="C119" s="9">
        <v>44986</v>
      </c>
      <c r="D119">
        <v>3.2500000000000001E-2</v>
      </c>
      <c r="E119" s="6">
        <f t="shared" si="5"/>
        <v>2.7625E-2</v>
      </c>
      <c r="F119" s="6">
        <f t="shared" si="8"/>
        <v>2.3020833333333335E-3</v>
      </c>
      <c r="G119" s="5">
        <v>63</v>
      </c>
      <c r="H119">
        <v>-4267</v>
      </c>
      <c r="I119" s="7">
        <f t="shared" si="9"/>
        <v>4932.1528334698623</v>
      </c>
      <c r="J119" s="7">
        <f t="shared" si="6"/>
        <v>-4267</v>
      </c>
      <c r="K119" s="7">
        <f t="shared" si="7"/>
        <v>665.15283346986234</v>
      </c>
    </row>
    <row r="120" spans="3:11">
      <c r="C120" s="9">
        <v>45017</v>
      </c>
      <c r="D120">
        <v>3.2500000000000001E-2</v>
      </c>
      <c r="E120" s="6">
        <f t="shared" si="5"/>
        <v>2.7625E-2</v>
      </c>
      <c r="F120" s="6">
        <f t="shared" si="8"/>
        <v>2.3020833333333335E-3</v>
      </c>
      <c r="G120" s="5">
        <v>62</v>
      </c>
      <c r="H120">
        <v>-4267</v>
      </c>
      <c r="I120" s="7">
        <f t="shared" si="9"/>
        <v>4920.8246849763227</v>
      </c>
      <c r="J120" s="7">
        <f t="shared" si="6"/>
        <v>-4267</v>
      </c>
      <c r="K120" s="7">
        <f t="shared" si="7"/>
        <v>653.82468497632271</v>
      </c>
    </row>
    <row r="121" spans="3:11">
      <c r="C121" s="9">
        <v>45047</v>
      </c>
      <c r="D121">
        <v>3.2500000000000001E-2</v>
      </c>
      <c r="E121" s="6">
        <f t="shared" si="5"/>
        <v>2.7625E-2</v>
      </c>
      <c r="F121" s="6">
        <f t="shared" si="8"/>
        <v>2.3020833333333335E-3</v>
      </c>
      <c r="G121" s="5">
        <v>61</v>
      </c>
      <c r="H121">
        <v>-4267</v>
      </c>
      <c r="I121" s="7">
        <f t="shared" si="9"/>
        <v>4909.5225549279976</v>
      </c>
      <c r="J121" s="7">
        <f t="shared" si="6"/>
        <v>-4267</v>
      </c>
      <c r="K121" s="7">
        <f t="shared" si="7"/>
        <v>642.52255492799759</v>
      </c>
    </row>
    <row r="122" spans="3:11">
      <c r="C122" s="9">
        <v>45078</v>
      </c>
      <c r="D122">
        <v>3.2500000000000001E-2</v>
      </c>
      <c r="E122" s="6">
        <f t="shared" si="5"/>
        <v>2.7625E-2</v>
      </c>
      <c r="F122" s="6">
        <f t="shared" si="8"/>
        <v>2.3020833333333335E-3</v>
      </c>
      <c r="G122" s="5">
        <v>60</v>
      </c>
      <c r="H122">
        <v>-4267</v>
      </c>
      <c r="I122" s="7">
        <f t="shared" si="9"/>
        <v>4898.24638356583</v>
      </c>
      <c r="J122" s="7">
        <f t="shared" si="6"/>
        <v>-4267</v>
      </c>
      <c r="K122" s="7">
        <f t="shared" si="7"/>
        <v>631.24638356583</v>
      </c>
    </row>
    <row r="123" spans="3:11">
      <c r="C123" s="9">
        <v>45108</v>
      </c>
      <c r="D123">
        <v>3.2500000000000001E-2</v>
      </c>
      <c r="E123" s="6">
        <f t="shared" si="5"/>
        <v>2.7625E-2</v>
      </c>
      <c r="F123" s="6">
        <f t="shared" si="8"/>
        <v>2.3020833333333335E-3</v>
      </c>
      <c r="G123" s="5">
        <v>59</v>
      </c>
      <c r="H123">
        <v>-4267</v>
      </c>
      <c r="I123" s="7">
        <f t="shared" si="9"/>
        <v>4886.9961112680176</v>
      </c>
      <c r="J123" s="7">
        <f t="shared" si="6"/>
        <v>-4267</v>
      </c>
      <c r="K123" s="7">
        <f t="shared" si="7"/>
        <v>619.99611126801756</v>
      </c>
    </row>
    <row r="124" spans="3:11">
      <c r="C124" s="9">
        <v>45139</v>
      </c>
      <c r="D124">
        <v>3.2500000000000001E-2</v>
      </c>
      <c r="E124" s="6">
        <f t="shared" si="5"/>
        <v>2.7625E-2</v>
      </c>
      <c r="F124" s="6">
        <f t="shared" si="8"/>
        <v>2.3020833333333335E-3</v>
      </c>
      <c r="G124" s="5">
        <v>58</v>
      </c>
      <c r="H124">
        <v>-4267</v>
      </c>
      <c r="I124" s="7">
        <f t="shared" si="9"/>
        <v>4875.7716785496896</v>
      </c>
      <c r="J124" s="7">
        <f t="shared" si="6"/>
        <v>-4267</v>
      </c>
      <c r="K124" s="7">
        <f t="shared" si="7"/>
        <v>608.77167854968957</v>
      </c>
    </row>
    <row r="125" spans="3:11">
      <c r="C125" s="9">
        <v>45170</v>
      </c>
      <c r="D125">
        <v>3.2500000000000001E-2</v>
      </c>
      <c r="E125" s="6">
        <f t="shared" si="5"/>
        <v>2.7625E-2</v>
      </c>
      <c r="F125" s="6">
        <f t="shared" si="8"/>
        <v>2.3020833333333335E-3</v>
      </c>
      <c r="G125" s="5">
        <v>57</v>
      </c>
      <c r="H125">
        <v>-4267</v>
      </c>
      <c r="I125" s="7">
        <f t="shared" si="9"/>
        <v>4864.573026062606</v>
      </c>
      <c r="J125" s="7">
        <f t="shared" si="6"/>
        <v>-4267</v>
      </c>
      <c r="K125" s="7">
        <f t="shared" si="7"/>
        <v>597.573026062606</v>
      </c>
    </row>
    <row r="126" spans="3:11">
      <c r="C126" s="9">
        <v>45200</v>
      </c>
      <c r="D126">
        <v>3.2500000000000001E-2</v>
      </c>
      <c r="E126" s="6">
        <f t="shared" si="5"/>
        <v>2.7625E-2</v>
      </c>
      <c r="F126" s="6">
        <f t="shared" si="8"/>
        <v>2.3020833333333335E-3</v>
      </c>
      <c r="G126" s="5">
        <v>56</v>
      </c>
      <c r="H126">
        <v>-4267</v>
      </c>
      <c r="I126" s="7">
        <f t="shared" si="9"/>
        <v>4853.400094594841</v>
      </c>
      <c r="J126" s="7">
        <f t="shared" si="6"/>
        <v>-4267</v>
      </c>
      <c r="K126" s="7">
        <f t="shared" si="7"/>
        <v>586.40009459484099</v>
      </c>
    </row>
    <row r="127" spans="3:11">
      <c r="C127" s="9">
        <v>45231</v>
      </c>
      <c r="D127">
        <v>3.2500000000000001E-2</v>
      </c>
      <c r="E127" s="6">
        <f t="shared" si="5"/>
        <v>2.7625E-2</v>
      </c>
      <c r="F127" s="6">
        <f t="shared" si="8"/>
        <v>2.3020833333333335E-3</v>
      </c>
      <c r="G127" s="5">
        <v>55</v>
      </c>
      <c r="H127">
        <v>-4267</v>
      </c>
      <c r="I127" s="7">
        <f t="shared" si="9"/>
        <v>4842.2528250704609</v>
      </c>
      <c r="J127" s="7">
        <f t="shared" si="6"/>
        <v>-4267</v>
      </c>
      <c r="K127" s="7">
        <f t="shared" si="7"/>
        <v>575.25282507046086</v>
      </c>
    </row>
    <row r="128" spans="3:11">
      <c r="C128" s="9">
        <v>45261</v>
      </c>
      <c r="D128">
        <v>3.2500000000000001E-2</v>
      </c>
      <c r="E128" s="6">
        <f t="shared" si="5"/>
        <v>2.7625E-2</v>
      </c>
      <c r="F128" s="6">
        <f t="shared" si="8"/>
        <v>2.3020833333333335E-3</v>
      </c>
      <c r="G128" s="5">
        <v>54</v>
      </c>
      <c r="H128">
        <v>-4267</v>
      </c>
      <c r="I128" s="7">
        <f t="shared" si="9"/>
        <v>4831.1311585492167</v>
      </c>
      <c r="J128" s="7">
        <f t="shared" si="6"/>
        <v>-4267</v>
      </c>
      <c r="K128" s="7">
        <f t="shared" si="7"/>
        <v>564.13115854921671</v>
      </c>
    </row>
    <row r="129" spans="3:11">
      <c r="C129" s="9">
        <v>45292</v>
      </c>
      <c r="D129">
        <v>3.2500000000000001E-2</v>
      </c>
      <c r="E129" s="6">
        <f t="shared" si="5"/>
        <v>2.7625E-2</v>
      </c>
      <c r="F129" s="6">
        <f t="shared" si="8"/>
        <v>2.3020833333333335E-3</v>
      </c>
      <c r="G129" s="5">
        <v>53</v>
      </c>
      <c r="H129">
        <v>-4267</v>
      </c>
      <c r="I129" s="7">
        <f t="shared" si="9"/>
        <v>4820.035036226237</v>
      </c>
      <c r="J129" s="7">
        <f t="shared" si="6"/>
        <v>-4267</v>
      </c>
      <c r="K129" s="7">
        <f t="shared" si="7"/>
        <v>553.03503622623703</v>
      </c>
    </row>
    <row r="130" spans="3:11">
      <c r="C130" s="9">
        <v>45323</v>
      </c>
      <c r="D130">
        <v>3.2500000000000001E-2</v>
      </c>
      <c r="E130" s="6">
        <f t="shared" si="5"/>
        <v>2.7625E-2</v>
      </c>
      <c r="F130" s="6">
        <f t="shared" si="8"/>
        <v>2.3020833333333335E-3</v>
      </c>
      <c r="G130" s="5">
        <v>52</v>
      </c>
      <c r="H130">
        <v>-4267</v>
      </c>
      <c r="I130" s="7">
        <f t="shared" si="9"/>
        <v>4808.9643994317121</v>
      </c>
      <c r="J130" s="7">
        <f t="shared" si="6"/>
        <v>-4267</v>
      </c>
      <c r="K130" s="7">
        <f t="shared" si="7"/>
        <v>541.96439943171208</v>
      </c>
    </row>
    <row r="131" spans="3:11">
      <c r="C131" s="9">
        <v>45352</v>
      </c>
      <c r="D131">
        <v>3.2500000000000001E-2</v>
      </c>
      <c r="E131" s="6">
        <f t="shared" ref="E131:E182" si="10">D131*0.85</f>
        <v>2.7625E-2</v>
      </c>
      <c r="F131" s="6">
        <f t="shared" si="8"/>
        <v>2.3020833333333335E-3</v>
      </c>
      <c r="G131" s="5">
        <v>51</v>
      </c>
      <c r="H131">
        <v>-4267</v>
      </c>
      <c r="I131" s="7">
        <f t="shared" si="9"/>
        <v>4797.9191896305829</v>
      </c>
      <c r="J131" s="7">
        <f t="shared" ref="J131:J182" si="11">H131</f>
        <v>-4267</v>
      </c>
      <c r="K131" s="7">
        <f t="shared" ref="K131:K182" si="12">I131+J131</f>
        <v>530.91918963058288</v>
      </c>
    </row>
    <row r="132" spans="3:11">
      <c r="C132" s="9">
        <v>45383</v>
      </c>
      <c r="D132">
        <v>3.2500000000000001E-2</v>
      </c>
      <c r="E132" s="6">
        <f t="shared" si="10"/>
        <v>2.7625E-2</v>
      </c>
      <c r="F132" s="6">
        <f t="shared" ref="F132:F182" si="13">E132/12</f>
        <v>2.3020833333333335E-3</v>
      </c>
      <c r="G132" s="5">
        <v>50</v>
      </c>
      <c r="H132">
        <v>-4267</v>
      </c>
      <c r="I132" s="7">
        <f t="shared" ref="I132:I182" si="14">FV(F132,G132,0,H132)</f>
        <v>4786.8993484222365</v>
      </c>
      <c r="J132" s="7">
        <f t="shared" si="11"/>
        <v>-4267</v>
      </c>
      <c r="K132" s="7">
        <f t="shared" si="12"/>
        <v>519.89934842223647</v>
      </c>
    </row>
    <row r="133" spans="3:11">
      <c r="C133" s="9">
        <v>45413</v>
      </c>
      <c r="D133">
        <v>3.2500000000000001E-2</v>
      </c>
      <c r="E133" s="6">
        <f t="shared" si="10"/>
        <v>2.7625E-2</v>
      </c>
      <c r="F133" s="6">
        <f t="shared" si="13"/>
        <v>2.3020833333333335E-3</v>
      </c>
      <c r="G133" s="5">
        <v>49</v>
      </c>
      <c r="H133">
        <v>-4267</v>
      </c>
      <c r="I133" s="7">
        <f t="shared" si="14"/>
        <v>4775.9048175401904</v>
      </c>
      <c r="J133" s="7">
        <f t="shared" si="11"/>
        <v>-4267</v>
      </c>
      <c r="K133" s="7">
        <f t="shared" si="12"/>
        <v>508.90481754019038</v>
      </c>
    </row>
    <row r="134" spans="3:11">
      <c r="C134" s="9">
        <v>45444</v>
      </c>
      <c r="D134">
        <v>3.2500000000000001E-2</v>
      </c>
      <c r="E134" s="6">
        <f t="shared" si="10"/>
        <v>2.7625E-2</v>
      </c>
      <c r="F134" s="6">
        <f t="shared" si="13"/>
        <v>2.3020833333333335E-3</v>
      </c>
      <c r="G134" s="5">
        <v>48</v>
      </c>
      <c r="H134">
        <v>-4267</v>
      </c>
      <c r="I134" s="7">
        <f t="shared" si="14"/>
        <v>4764.9355388517915</v>
      </c>
      <c r="J134" s="7">
        <f t="shared" si="11"/>
        <v>-4267</v>
      </c>
      <c r="K134" s="7">
        <f t="shared" si="12"/>
        <v>497.93553885179153</v>
      </c>
    </row>
    <row r="135" spans="3:11">
      <c r="C135" s="9">
        <v>45474</v>
      </c>
      <c r="D135">
        <v>3.2500000000000001E-2</v>
      </c>
      <c r="E135" s="6">
        <f t="shared" si="10"/>
        <v>2.7625E-2</v>
      </c>
      <c r="F135" s="6">
        <f t="shared" si="13"/>
        <v>2.3020833333333335E-3</v>
      </c>
      <c r="G135" s="5">
        <v>47</v>
      </c>
      <c r="H135">
        <v>-4267</v>
      </c>
      <c r="I135" s="7">
        <f t="shared" si="14"/>
        <v>4753.9914543579062</v>
      </c>
      <c r="J135" s="7">
        <f t="shared" si="11"/>
        <v>-4267</v>
      </c>
      <c r="K135" s="7">
        <f t="shared" si="12"/>
        <v>486.99145435790615</v>
      </c>
    </row>
    <row r="136" spans="3:11">
      <c r="C136" s="9">
        <v>45505</v>
      </c>
      <c r="D136">
        <v>3.2500000000000001E-2</v>
      </c>
      <c r="E136" s="6">
        <f t="shared" si="10"/>
        <v>2.7625E-2</v>
      </c>
      <c r="F136" s="6">
        <f t="shared" si="13"/>
        <v>2.3020833333333335E-3</v>
      </c>
      <c r="G136" s="5">
        <v>46</v>
      </c>
      <c r="H136">
        <v>-4267</v>
      </c>
      <c r="I136" s="7">
        <f t="shared" si="14"/>
        <v>4743.0725061926078</v>
      </c>
      <c r="J136" s="7">
        <f t="shared" si="11"/>
        <v>-4267</v>
      </c>
      <c r="K136" s="7">
        <f t="shared" si="12"/>
        <v>476.07250619260776</v>
      </c>
    </row>
    <row r="137" spans="3:11">
      <c r="C137" s="9">
        <v>45536</v>
      </c>
      <c r="D137">
        <v>3.2500000000000001E-2</v>
      </c>
      <c r="E137" s="6">
        <f t="shared" si="10"/>
        <v>2.7625E-2</v>
      </c>
      <c r="F137" s="6">
        <f t="shared" si="13"/>
        <v>2.3020833333333335E-3</v>
      </c>
      <c r="G137" s="5">
        <v>45</v>
      </c>
      <c r="H137">
        <v>-4267</v>
      </c>
      <c r="I137" s="7">
        <f t="shared" si="14"/>
        <v>4732.1786366228816</v>
      </c>
      <c r="J137" s="7">
        <f t="shared" si="11"/>
        <v>-4267</v>
      </c>
      <c r="K137" s="7">
        <f t="shared" si="12"/>
        <v>465.17863662288164</v>
      </c>
    </row>
    <row r="138" spans="3:11">
      <c r="C138" s="9">
        <v>45566</v>
      </c>
      <c r="D138">
        <v>3.2500000000000001E-2</v>
      </c>
      <c r="E138" s="6">
        <f t="shared" si="10"/>
        <v>2.7625E-2</v>
      </c>
      <c r="F138" s="6">
        <f t="shared" si="13"/>
        <v>2.3020833333333335E-3</v>
      </c>
      <c r="G138" s="5">
        <v>44</v>
      </c>
      <c r="H138">
        <v>-4267</v>
      </c>
      <c r="I138" s="7">
        <f t="shared" si="14"/>
        <v>4721.3097880483128</v>
      </c>
      <c r="J138" s="7">
        <f t="shared" si="11"/>
        <v>-4267</v>
      </c>
      <c r="K138" s="7">
        <f t="shared" si="12"/>
        <v>454.30978804831284</v>
      </c>
    </row>
    <row r="139" spans="3:11">
      <c r="C139" s="9">
        <v>45597</v>
      </c>
      <c r="D139">
        <v>3.2500000000000001E-2</v>
      </c>
      <c r="E139" s="6">
        <f t="shared" si="10"/>
        <v>2.7625E-2</v>
      </c>
      <c r="F139" s="6">
        <f t="shared" si="13"/>
        <v>2.3020833333333335E-3</v>
      </c>
      <c r="G139" s="5">
        <v>43</v>
      </c>
      <c r="H139">
        <v>-4267</v>
      </c>
      <c r="I139" s="7">
        <f t="shared" si="14"/>
        <v>4710.4659030007806</v>
      </c>
      <c r="J139" s="7">
        <f t="shared" si="11"/>
        <v>-4267</v>
      </c>
      <c r="K139" s="7">
        <f t="shared" si="12"/>
        <v>443.4659030007806</v>
      </c>
    </row>
    <row r="140" spans="3:11">
      <c r="C140" s="9">
        <v>45627</v>
      </c>
      <c r="D140">
        <v>3.2500000000000001E-2</v>
      </c>
      <c r="E140" s="6">
        <f t="shared" si="10"/>
        <v>2.7625E-2</v>
      </c>
      <c r="F140" s="6">
        <f t="shared" si="13"/>
        <v>2.3020833333333335E-3</v>
      </c>
      <c r="G140" s="5">
        <v>42</v>
      </c>
      <c r="H140">
        <v>-4267</v>
      </c>
      <c r="I140" s="7">
        <f t="shared" si="14"/>
        <v>4699.6469241441564</v>
      </c>
      <c r="J140" s="7">
        <f t="shared" si="11"/>
        <v>-4267</v>
      </c>
      <c r="K140" s="7">
        <f t="shared" si="12"/>
        <v>432.6469241441564</v>
      </c>
    </row>
    <row r="141" spans="3:11">
      <c r="C141" s="9">
        <v>45658</v>
      </c>
      <c r="D141">
        <v>3.2500000000000001E-2</v>
      </c>
      <c r="E141" s="6">
        <f t="shared" si="10"/>
        <v>2.7625E-2</v>
      </c>
      <c r="F141" s="6">
        <f t="shared" si="13"/>
        <v>2.3020833333333335E-3</v>
      </c>
      <c r="G141" s="5">
        <v>41</v>
      </c>
      <c r="H141">
        <v>-4267</v>
      </c>
      <c r="I141" s="7">
        <f t="shared" si="14"/>
        <v>4688.8527942740047</v>
      </c>
      <c r="J141" s="7">
        <f t="shared" si="11"/>
        <v>-4267</v>
      </c>
      <c r="K141" s="7">
        <f t="shared" si="12"/>
        <v>421.85279427400474</v>
      </c>
    </row>
    <row r="142" spans="3:11">
      <c r="C142" s="9">
        <v>45689</v>
      </c>
      <c r="D142">
        <v>3.2500000000000001E-2</v>
      </c>
      <c r="E142" s="6">
        <f t="shared" si="10"/>
        <v>2.7625E-2</v>
      </c>
      <c r="F142" s="6">
        <f t="shared" si="13"/>
        <v>2.3020833333333335E-3</v>
      </c>
      <c r="G142" s="5">
        <v>40</v>
      </c>
      <c r="H142">
        <v>-4267</v>
      </c>
      <c r="I142" s="7">
        <f t="shared" si="14"/>
        <v>4678.0834563172739</v>
      </c>
      <c r="J142" s="7">
        <f t="shared" si="11"/>
        <v>-4267</v>
      </c>
      <c r="K142" s="7">
        <f t="shared" si="12"/>
        <v>411.08345631727389</v>
      </c>
    </row>
    <row r="143" spans="3:11">
      <c r="C143" s="9">
        <v>45717</v>
      </c>
      <c r="D143">
        <v>3.2500000000000001E-2</v>
      </c>
      <c r="E143" s="6">
        <f t="shared" si="10"/>
        <v>2.7625E-2</v>
      </c>
      <c r="F143" s="6">
        <f t="shared" si="13"/>
        <v>2.3020833333333335E-3</v>
      </c>
      <c r="G143" s="5">
        <v>39</v>
      </c>
      <c r="H143">
        <v>-4267</v>
      </c>
      <c r="I143" s="7">
        <f t="shared" si="14"/>
        <v>4667.3388533320003</v>
      </c>
      <c r="J143" s="7">
        <f t="shared" si="11"/>
        <v>-4267</v>
      </c>
      <c r="K143" s="7">
        <f t="shared" si="12"/>
        <v>400.33885333200033</v>
      </c>
    </row>
    <row r="144" spans="3:11">
      <c r="C144" s="9">
        <v>45748</v>
      </c>
      <c r="D144">
        <v>3.2500000000000001E-2</v>
      </c>
      <c r="E144" s="6">
        <f t="shared" si="10"/>
        <v>2.7625E-2</v>
      </c>
      <c r="F144" s="6">
        <f t="shared" si="13"/>
        <v>2.3020833333333335E-3</v>
      </c>
      <c r="G144" s="5">
        <v>38</v>
      </c>
      <c r="H144">
        <v>-4267</v>
      </c>
      <c r="I144" s="7">
        <f t="shared" si="14"/>
        <v>4656.6189285069986</v>
      </c>
      <c r="J144" s="7">
        <f t="shared" si="11"/>
        <v>-4267</v>
      </c>
      <c r="K144" s="7">
        <f t="shared" si="12"/>
        <v>389.6189285069986</v>
      </c>
    </row>
    <row r="145" spans="3:11">
      <c r="C145" s="9">
        <v>45778</v>
      </c>
      <c r="D145">
        <v>3.2500000000000001E-2</v>
      </c>
      <c r="E145" s="6">
        <f t="shared" si="10"/>
        <v>2.7625E-2</v>
      </c>
      <c r="F145" s="6">
        <f t="shared" si="13"/>
        <v>2.3020833333333335E-3</v>
      </c>
      <c r="G145" s="5">
        <v>37</v>
      </c>
      <c r="H145">
        <v>-4267</v>
      </c>
      <c r="I145" s="7">
        <f t="shared" si="14"/>
        <v>4645.9236251615748</v>
      </c>
      <c r="J145" s="7">
        <f t="shared" si="11"/>
        <v>-4267</v>
      </c>
      <c r="K145" s="7">
        <f t="shared" si="12"/>
        <v>378.92362516157482</v>
      </c>
    </row>
    <row r="146" spans="3:11">
      <c r="C146" s="9">
        <v>45809</v>
      </c>
      <c r="D146">
        <v>3.2500000000000001E-2</v>
      </c>
      <c r="E146" s="6">
        <f t="shared" si="10"/>
        <v>2.7625E-2</v>
      </c>
      <c r="F146" s="6">
        <f t="shared" si="13"/>
        <v>2.3020833333333335E-3</v>
      </c>
      <c r="G146" s="5">
        <v>36</v>
      </c>
      <c r="H146">
        <v>-4267</v>
      </c>
      <c r="I146" s="7">
        <f t="shared" si="14"/>
        <v>4635.2528867452129</v>
      </c>
      <c r="J146" s="7">
        <f t="shared" si="11"/>
        <v>-4267</v>
      </c>
      <c r="K146" s="7">
        <f t="shared" si="12"/>
        <v>368.25288674521289</v>
      </c>
    </row>
    <row r="147" spans="3:11">
      <c r="C147" s="9">
        <v>45839</v>
      </c>
      <c r="D147">
        <v>3.2500000000000001E-2</v>
      </c>
      <c r="E147" s="6">
        <f t="shared" si="10"/>
        <v>2.7625E-2</v>
      </c>
      <c r="F147" s="6">
        <f t="shared" si="13"/>
        <v>2.3020833333333335E-3</v>
      </c>
      <c r="G147" s="5">
        <v>35</v>
      </c>
      <c r="H147">
        <v>-4267</v>
      </c>
      <c r="I147" s="7">
        <f t="shared" si="14"/>
        <v>4624.6066568372862</v>
      </c>
      <c r="J147" s="7">
        <f t="shared" si="11"/>
        <v>-4267</v>
      </c>
      <c r="K147" s="7">
        <f t="shared" si="12"/>
        <v>357.60665683728621</v>
      </c>
    </row>
    <row r="148" spans="3:11">
      <c r="C148" s="9">
        <v>45870</v>
      </c>
      <c r="D148">
        <v>3.2500000000000001E-2</v>
      </c>
      <c r="E148" s="6">
        <f t="shared" si="10"/>
        <v>2.7625E-2</v>
      </c>
      <c r="F148" s="6">
        <f t="shared" si="13"/>
        <v>2.3020833333333335E-3</v>
      </c>
      <c r="G148" s="5">
        <v>34</v>
      </c>
      <c r="H148">
        <v>-4267</v>
      </c>
      <c r="I148" s="7">
        <f t="shared" si="14"/>
        <v>4613.9848791467502</v>
      </c>
      <c r="J148" s="7">
        <f t="shared" si="11"/>
        <v>-4267</v>
      </c>
      <c r="K148" s="7">
        <f t="shared" si="12"/>
        <v>346.98487914675025</v>
      </c>
    </row>
    <row r="149" spans="3:11">
      <c r="C149" s="9">
        <v>45901</v>
      </c>
      <c r="D149">
        <v>3.2500000000000001E-2</v>
      </c>
      <c r="E149" s="6">
        <f t="shared" si="10"/>
        <v>2.7625E-2</v>
      </c>
      <c r="F149" s="6">
        <f t="shared" si="13"/>
        <v>2.3020833333333335E-3</v>
      </c>
      <c r="G149" s="5">
        <v>33</v>
      </c>
      <c r="H149">
        <v>-4267</v>
      </c>
      <c r="I149" s="7">
        <f t="shared" si="14"/>
        <v>4603.3874975118533</v>
      </c>
      <c r="J149" s="7">
        <f t="shared" si="11"/>
        <v>-4267</v>
      </c>
      <c r="K149" s="7">
        <f t="shared" si="12"/>
        <v>336.38749751185333</v>
      </c>
    </row>
    <row r="150" spans="3:11">
      <c r="C150" s="9">
        <v>45931</v>
      </c>
      <c r="D150">
        <v>3.2500000000000001E-2</v>
      </c>
      <c r="E150" s="6">
        <f t="shared" si="10"/>
        <v>2.7625E-2</v>
      </c>
      <c r="F150" s="6">
        <f t="shared" si="13"/>
        <v>2.3020833333333335E-3</v>
      </c>
      <c r="G150" s="5">
        <v>32</v>
      </c>
      <c r="H150">
        <v>-4267</v>
      </c>
      <c r="I150" s="7">
        <f t="shared" si="14"/>
        <v>4592.8144558998329</v>
      </c>
      <c r="J150" s="7">
        <f t="shared" si="11"/>
        <v>-4267</v>
      </c>
      <c r="K150" s="7">
        <f t="shared" si="12"/>
        <v>325.81445589983286</v>
      </c>
    </row>
    <row r="151" spans="3:11">
      <c r="C151" s="9">
        <v>45962</v>
      </c>
      <c r="D151">
        <v>3.2500000000000001E-2</v>
      </c>
      <c r="E151" s="6">
        <f t="shared" si="10"/>
        <v>2.7625E-2</v>
      </c>
      <c r="F151" s="6">
        <f t="shared" si="13"/>
        <v>2.3020833333333335E-3</v>
      </c>
      <c r="G151" s="5">
        <v>31</v>
      </c>
      <c r="H151">
        <v>-4267</v>
      </c>
      <c r="I151" s="7">
        <f t="shared" si="14"/>
        <v>4582.2656984066271</v>
      </c>
      <c r="J151" s="7">
        <f t="shared" si="11"/>
        <v>-4267</v>
      </c>
      <c r="K151" s="7">
        <f t="shared" si="12"/>
        <v>315.26569840662705</v>
      </c>
    </row>
    <row r="152" spans="3:11">
      <c r="C152" s="9">
        <v>45992</v>
      </c>
      <c r="D152">
        <v>3.2500000000000001E-2</v>
      </c>
      <c r="E152" s="6">
        <f t="shared" si="10"/>
        <v>2.7625E-2</v>
      </c>
      <c r="F152" s="6">
        <f t="shared" si="13"/>
        <v>2.3020833333333335E-3</v>
      </c>
      <c r="G152" s="5">
        <v>30</v>
      </c>
      <c r="H152">
        <v>-4267</v>
      </c>
      <c r="I152" s="7">
        <f t="shared" si="14"/>
        <v>4571.7411692565674</v>
      </c>
      <c r="J152" s="7">
        <f t="shared" si="11"/>
        <v>-4267</v>
      </c>
      <c r="K152" s="7">
        <f t="shared" si="12"/>
        <v>304.74116925656745</v>
      </c>
    </row>
    <row r="153" spans="3:11">
      <c r="C153" s="9">
        <v>46023</v>
      </c>
      <c r="D153">
        <v>3.2500000000000001E-2</v>
      </c>
      <c r="E153" s="6">
        <f t="shared" si="10"/>
        <v>2.7625E-2</v>
      </c>
      <c r="F153" s="6">
        <f t="shared" si="13"/>
        <v>2.3020833333333335E-3</v>
      </c>
      <c r="G153" s="5">
        <v>29</v>
      </c>
      <c r="H153">
        <v>-4267</v>
      </c>
      <c r="I153" s="7">
        <f t="shared" si="14"/>
        <v>4561.2408128020952</v>
      </c>
      <c r="J153" s="7">
        <f t="shared" si="11"/>
        <v>-4267</v>
      </c>
      <c r="K153" s="7">
        <f t="shared" si="12"/>
        <v>294.24081280209521</v>
      </c>
    </row>
    <row r="154" spans="3:11">
      <c r="C154" s="9">
        <v>46054</v>
      </c>
      <c r="D154">
        <v>3.2500000000000001E-2</v>
      </c>
      <c r="E154" s="6">
        <f t="shared" si="10"/>
        <v>2.7625E-2</v>
      </c>
      <c r="F154" s="6">
        <f t="shared" si="13"/>
        <v>2.3020833333333335E-3</v>
      </c>
      <c r="G154" s="5">
        <v>28</v>
      </c>
      <c r="H154">
        <v>-4267</v>
      </c>
      <c r="I154" s="7">
        <f t="shared" si="14"/>
        <v>4550.7645735234628</v>
      </c>
      <c r="J154" s="7">
        <f t="shared" si="11"/>
        <v>-4267</v>
      </c>
      <c r="K154" s="7">
        <f t="shared" si="12"/>
        <v>283.76457352346279</v>
      </c>
    </row>
    <row r="155" spans="3:11">
      <c r="C155" s="9">
        <v>46082</v>
      </c>
      <c r="D155">
        <v>3.2500000000000001E-2</v>
      </c>
      <c r="E155" s="6">
        <f t="shared" si="10"/>
        <v>2.7625E-2</v>
      </c>
      <c r="F155" s="6">
        <f t="shared" si="13"/>
        <v>2.3020833333333335E-3</v>
      </c>
      <c r="G155" s="5">
        <v>27</v>
      </c>
      <c r="H155">
        <v>-4267</v>
      </c>
      <c r="I155" s="7">
        <f t="shared" si="14"/>
        <v>4540.3123960284402</v>
      </c>
      <c r="J155" s="7">
        <f t="shared" si="11"/>
        <v>-4267</v>
      </c>
      <c r="K155" s="7">
        <f t="shared" si="12"/>
        <v>273.31239602844016</v>
      </c>
    </row>
    <row r="156" spans="3:11">
      <c r="C156" s="9">
        <v>46113</v>
      </c>
      <c r="D156">
        <v>3.2500000000000001E-2</v>
      </c>
      <c r="E156" s="6">
        <f t="shared" si="10"/>
        <v>2.7625E-2</v>
      </c>
      <c r="F156" s="6">
        <f t="shared" si="13"/>
        <v>2.3020833333333335E-3</v>
      </c>
      <c r="G156" s="5">
        <v>26</v>
      </c>
      <c r="H156">
        <v>-4267</v>
      </c>
      <c r="I156" s="7">
        <f t="shared" si="14"/>
        <v>4529.8842250520183</v>
      </c>
      <c r="J156" s="7">
        <f t="shared" si="11"/>
        <v>-4267</v>
      </c>
      <c r="K156" s="7">
        <f t="shared" si="12"/>
        <v>262.88422505201834</v>
      </c>
    </row>
    <row r="157" spans="3:11">
      <c r="C157" s="9">
        <v>46143</v>
      </c>
      <c r="D157">
        <v>3.2500000000000001E-2</v>
      </c>
      <c r="E157" s="6">
        <f t="shared" si="10"/>
        <v>2.7625E-2</v>
      </c>
      <c r="F157" s="6">
        <f t="shared" si="13"/>
        <v>2.3020833333333335E-3</v>
      </c>
      <c r="G157" s="5">
        <v>25</v>
      </c>
      <c r="H157">
        <v>-4267</v>
      </c>
      <c r="I157" s="7">
        <f t="shared" si="14"/>
        <v>4519.4800054561238</v>
      </c>
      <c r="J157" s="7">
        <f t="shared" si="11"/>
        <v>-4267</v>
      </c>
      <c r="K157" s="7">
        <f t="shared" si="12"/>
        <v>252.48000545612376</v>
      </c>
    </row>
    <row r="158" spans="3:11">
      <c r="C158" s="9">
        <v>46174</v>
      </c>
      <c r="D158">
        <v>3.2500000000000001E-2</v>
      </c>
      <c r="E158" s="6">
        <f t="shared" si="10"/>
        <v>2.7625E-2</v>
      </c>
      <c r="F158" s="6">
        <f t="shared" si="13"/>
        <v>2.3020833333333335E-3</v>
      </c>
      <c r="G158" s="5">
        <v>24</v>
      </c>
      <c r="H158">
        <v>-4267</v>
      </c>
      <c r="I158" s="7">
        <f t="shared" si="14"/>
        <v>4509.0996822293246</v>
      </c>
      <c r="J158" s="7">
        <f t="shared" si="11"/>
        <v>-4267</v>
      </c>
      <c r="K158" s="7">
        <f t="shared" si="12"/>
        <v>242.09968222932457</v>
      </c>
    </row>
    <row r="159" spans="3:11">
      <c r="C159" s="9">
        <v>46204</v>
      </c>
      <c r="D159">
        <v>3.2500000000000001E-2</v>
      </c>
      <c r="E159" s="6">
        <f t="shared" si="10"/>
        <v>2.7625E-2</v>
      </c>
      <c r="F159" s="6">
        <f t="shared" si="13"/>
        <v>2.3020833333333335E-3</v>
      </c>
      <c r="G159" s="5">
        <v>23</v>
      </c>
      <c r="H159">
        <v>-4267</v>
      </c>
      <c r="I159" s="7">
        <f t="shared" si="14"/>
        <v>4498.7432004865386</v>
      </c>
      <c r="J159" s="7">
        <f t="shared" si="11"/>
        <v>-4267</v>
      </c>
      <c r="K159" s="7">
        <f t="shared" si="12"/>
        <v>231.74320048653863</v>
      </c>
    </row>
    <row r="160" spans="3:11">
      <c r="C160" s="9">
        <v>46235</v>
      </c>
      <c r="D160">
        <v>3.2500000000000001E-2</v>
      </c>
      <c r="E160" s="6">
        <f t="shared" si="10"/>
        <v>2.7625E-2</v>
      </c>
      <c r="F160" s="6">
        <f t="shared" si="13"/>
        <v>2.3020833333333335E-3</v>
      </c>
      <c r="G160" s="5">
        <v>22</v>
      </c>
      <c r="H160">
        <v>-4267</v>
      </c>
      <c r="I160" s="7">
        <f t="shared" si="14"/>
        <v>4488.4105054687398</v>
      </c>
      <c r="J160" s="7">
        <f t="shared" si="11"/>
        <v>-4267</v>
      </c>
      <c r="K160" s="7">
        <f t="shared" si="12"/>
        <v>221.41050546873976</v>
      </c>
    </row>
    <row r="161" spans="3:11">
      <c r="C161" s="9">
        <v>46266</v>
      </c>
      <c r="D161">
        <v>3.2500000000000001E-2</v>
      </c>
      <c r="E161" s="6">
        <f t="shared" si="10"/>
        <v>2.7625E-2</v>
      </c>
      <c r="F161" s="6">
        <f t="shared" si="13"/>
        <v>2.3020833333333335E-3</v>
      </c>
      <c r="G161" s="5">
        <v>21</v>
      </c>
      <c r="H161">
        <v>-4267</v>
      </c>
      <c r="I161" s="7">
        <f t="shared" si="14"/>
        <v>4478.1015425426785</v>
      </c>
      <c r="J161" s="7">
        <f t="shared" si="11"/>
        <v>-4267</v>
      </c>
      <c r="K161" s="7">
        <f t="shared" si="12"/>
        <v>211.10154254267854</v>
      </c>
    </row>
    <row r="162" spans="3:11">
      <c r="C162" s="9">
        <v>46296</v>
      </c>
      <c r="D162">
        <v>3.2500000000000001E-2</v>
      </c>
      <c r="E162" s="6">
        <f t="shared" si="10"/>
        <v>2.7625E-2</v>
      </c>
      <c r="F162" s="6">
        <f t="shared" si="13"/>
        <v>2.3020833333333335E-3</v>
      </c>
      <c r="G162" s="5">
        <v>20</v>
      </c>
      <c r="H162">
        <v>-4267</v>
      </c>
      <c r="I162" s="7">
        <f t="shared" si="14"/>
        <v>4467.8162572005813</v>
      </c>
      <c r="J162" s="7">
        <f t="shared" si="11"/>
        <v>-4267</v>
      </c>
      <c r="K162" s="7">
        <f t="shared" si="12"/>
        <v>200.81625720058128</v>
      </c>
    </row>
    <row r="163" spans="3:11">
      <c r="C163" s="9">
        <v>46327</v>
      </c>
      <c r="D163">
        <v>3.2500000000000001E-2</v>
      </c>
      <c r="E163" s="6">
        <f t="shared" si="10"/>
        <v>2.7625E-2</v>
      </c>
      <c r="F163" s="6">
        <f t="shared" si="13"/>
        <v>2.3020833333333335E-3</v>
      </c>
      <c r="G163" s="5">
        <v>19</v>
      </c>
      <c r="H163">
        <v>-4267</v>
      </c>
      <c r="I163" s="7">
        <f t="shared" si="14"/>
        <v>4457.5545950598707</v>
      </c>
      <c r="J163" s="7">
        <f t="shared" si="11"/>
        <v>-4267</v>
      </c>
      <c r="K163" s="7">
        <f t="shared" si="12"/>
        <v>190.55459505987073</v>
      </c>
    </row>
    <row r="164" spans="3:11">
      <c r="C164" s="9">
        <v>46357</v>
      </c>
      <c r="D164">
        <v>3.2500000000000001E-2</v>
      </c>
      <c r="E164" s="6">
        <f t="shared" si="10"/>
        <v>2.7625E-2</v>
      </c>
      <c r="F164" s="6">
        <f t="shared" si="13"/>
        <v>2.3020833333333335E-3</v>
      </c>
      <c r="G164" s="5">
        <v>18</v>
      </c>
      <c r="H164">
        <v>-4267</v>
      </c>
      <c r="I164" s="7">
        <f t="shared" si="14"/>
        <v>4447.3165018628733</v>
      </c>
      <c r="J164" s="7">
        <f t="shared" si="11"/>
        <v>-4267</v>
      </c>
      <c r="K164" s="7">
        <f t="shared" si="12"/>
        <v>180.31650186287334</v>
      </c>
    </row>
    <row r="165" spans="3:11">
      <c r="C165" s="9">
        <v>46388</v>
      </c>
      <c r="D165">
        <v>3.2500000000000001E-2</v>
      </c>
      <c r="E165" s="6">
        <f t="shared" si="10"/>
        <v>2.7625E-2</v>
      </c>
      <c r="F165" s="6">
        <f t="shared" si="13"/>
        <v>2.3020833333333335E-3</v>
      </c>
      <c r="G165" s="5">
        <v>17</v>
      </c>
      <c r="H165">
        <v>-4267</v>
      </c>
      <c r="I165" s="7">
        <f t="shared" si="14"/>
        <v>4437.1019234765372</v>
      </c>
      <c r="J165" s="7">
        <f t="shared" si="11"/>
        <v>-4267</v>
      </c>
      <c r="K165" s="7">
        <f t="shared" si="12"/>
        <v>170.10192347653719</v>
      </c>
    </row>
    <row r="166" spans="3:11">
      <c r="C166" s="9">
        <v>46419</v>
      </c>
      <c r="D166">
        <v>3.2500000000000001E-2</v>
      </c>
      <c r="E166" s="6">
        <f t="shared" si="10"/>
        <v>2.7625E-2</v>
      </c>
      <c r="F166" s="6">
        <f t="shared" si="13"/>
        <v>2.3020833333333335E-3</v>
      </c>
      <c r="G166" s="5">
        <v>16</v>
      </c>
      <c r="H166">
        <v>-4267</v>
      </c>
      <c r="I166" s="7">
        <f t="shared" si="14"/>
        <v>4426.9108058921393</v>
      </c>
      <c r="J166" s="7">
        <f t="shared" si="11"/>
        <v>-4267</v>
      </c>
      <c r="K166" s="7">
        <f t="shared" si="12"/>
        <v>159.91080589213925</v>
      </c>
    </row>
    <row r="167" spans="3:11">
      <c r="C167" s="9">
        <v>46447</v>
      </c>
      <c r="D167">
        <v>3.2500000000000001E-2</v>
      </c>
      <c r="E167" s="6">
        <f t="shared" si="10"/>
        <v>2.7625E-2</v>
      </c>
      <c r="F167" s="6">
        <f t="shared" si="13"/>
        <v>2.3020833333333335E-3</v>
      </c>
      <c r="G167" s="5">
        <v>15</v>
      </c>
      <c r="H167">
        <v>-4267</v>
      </c>
      <c r="I167" s="7">
        <f t="shared" si="14"/>
        <v>4416.743095225007</v>
      </c>
      <c r="J167" s="7">
        <f t="shared" si="11"/>
        <v>-4267</v>
      </c>
      <c r="K167" s="7">
        <f t="shared" si="12"/>
        <v>149.74309522500698</v>
      </c>
    </row>
    <row r="168" spans="3:11">
      <c r="C168" s="9">
        <v>46478</v>
      </c>
      <c r="D168">
        <v>3.2500000000000001E-2</v>
      </c>
      <c r="E168" s="6">
        <f t="shared" si="10"/>
        <v>2.7625E-2</v>
      </c>
      <c r="F168" s="6">
        <f t="shared" si="13"/>
        <v>2.3020833333333335E-3</v>
      </c>
      <c r="G168" s="5">
        <v>14</v>
      </c>
      <c r="H168">
        <v>-4267</v>
      </c>
      <c r="I168" s="7">
        <f t="shared" si="14"/>
        <v>4406.5987377142264</v>
      </c>
      <c r="J168" s="7">
        <f t="shared" si="11"/>
        <v>-4267</v>
      </c>
      <c r="K168" s="7">
        <f t="shared" si="12"/>
        <v>139.59873771422644</v>
      </c>
    </row>
    <row r="169" spans="3:11">
      <c r="C169" s="9">
        <v>46508</v>
      </c>
      <c r="D169">
        <v>3.2500000000000001E-2</v>
      </c>
      <c r="E169" s="6">
        <f t="shared" si="10"/>
        <v>2.7625E-2</v>
      </c>
      <c r="F169" s="6">
        <f t="shared" si="13"/>
        <v>2.3020833333333335E-3</v>
      </c>
      <c r="G169" s="5">
        <v>13</v>
      </c>
      <c r="H169">
        <v>-4267</v>
      </c>
      <c r="I169" s="7">
        <f t="shared" si="14"/>
        <v>4396.4776797223658</v>
      </c>
      <c r="J169" s="7">
        <f t="shared" si="11"/>
        <v>-4267</v>
      </c>
      <c r="K169" s="7">
        <f t="shared" si="12"/>
        <v>129.47767972236579</v>
      </c>
    </row>
    <row r="170" spans="3:11">
      <c r="C170" s="9">
        <v>46539</v>
      </c>
      <c r="D170">
        <v>3.2500000000000001E-2</v>
      </c>
      <c r="E170" s="6">
        <f t="shared" si="10"/>
        <v>2.7625E-2</v>
      </c>
      <c r="F170" s="6">
        <f t="shared" si="13"/>
        <v>2.3020833333333335E-3</v>
      </c>
      <c r="G170" s="5">
        <v>12</v>
      </c>
      <c r="H170">
        <v>-4267</v>
      </c>
      <c r="I170" s="7">
        <f t="shared" si="14"/>
        <v>4386.3798677351833</v>
      </c>
      <c r="J170" s="7">
        <f t="shared" si="11"/>
        <v>-4267</v>
      </c>
      <c r="K170" s="7">
        <f t="shared" si="12"/>
        <v>119.37986773518332</v>
      </c>
    </row>
    <row r="171" spans="3:11">
      <c r="C171" s="9">
        <v>46569</v>
      </c>
      <c r="D171">
        <v>3.2500000000000001E-2</v>
      </c>
      <c r="E171" s="6">
        <f t="shared" si="10"/>
        <v>2.7625E-2</v>
      </c>
      <c r="F171" s="6">
        <f t="shared" si="13"/>
        <v>2.3020833333333335E-3</v>
      </c>
      <c r="G171" s="5">
        <v>11</v>
      </c>
      <c r="H171">
        <v>-4267</v>
      </c>
      <c r="I171" s="7">
        <f t="shared" si="14"/>
        <v>4376.3052483613528</v>
      </c>
      <c r="J171" s="7">
        <f t="shared" si="11"/>
        <v>-4267</v>
      </c>
      <c r="K171" s="7">
        <f t="shared" si="12"/>
        <v>109.30524836135282</v>
      </c>
    </row>
    <row r="172" spans="3:11">
      <c r="C172" s="9">
        <v>46600</v>
      </c>
      <c r="D172">
        <v>3.2500000000000001E-2</v>
      </c>
      <c r="E172" s="6">
        <f t="shared" si="10"/>
        <v>2.7625E-2</v>
      </c>
      <c r="F172" s="6">
        <f t="shared" si="13"/>
        <v>2.3020833333333335E-3</v>
      </c>
      <c r="G172" s="5">
        <v>10</v>
      </c>
      <c r="H172">
        <v>-4267</v>
      </c>
      <c r="I172" s="7">
        <f t="shared" si="14"/>
        <v>4366.2537683321707</v>
      </c>
      <c r="J172" s="7">
        <f t="shared" si="11"/>
        <v>-4267</v>
      </c>
      <c r="K172" s="7">
        <f t="shared" si="12"/>
        <v>99.253768332170694</v>
      </c>
    </row>
    <row r="173" spans="3:11">
      <c r="C173" s="9">
        <v>46631</v>
      </c>
      <c r="D173">
        <v>3.2500000000000001E-2</v>
      </c>
      <c r="E173" s="6">
        <f t="shared" si="10"/>
        <v>2.7625E-2</v>
      </c>
      <c r="F173" s="6">
        <f t="shared" si="13"/>
        <v>2.3020833333333335E-3</v>
      </c>
      <c r="G173" s="5">
        <v>9</v>
      </c>
      <c r="H173">
        <v>-4267</v>
      </c>
      <c r="I173" s="7">
        <f t="shared" si="14"/>
        <v>4356.2253745012877</v>
      </c>
      <c r="J173" s="7">
        <f t="shared" si="11"/>
        <v>-4267</v>
      </c>
      <c r="K173" s="7">
        <f t="shared" si="12"/>
        <v>89.225374501287661</v>
      </c>
    </row>
    <row r="174" spans="3:11">
      <c r="C174" s="9">
        <v>46661</v>
      </c>
      <c r="D174">
        <v>3.2500000000000001E-2</v>
      </c>
      <c r="E174" s="6">
        <f t="shared" si="10"/>
        <v>2.7625E-2</v>
      </c>
      <c r="F174" s="6">
        <f t="shared" si="13"/>
        <v>2.3020833333333335E-3</v>
      </c>
      <c r="G174" s="5">
        <v>8</v>
      </c>
      <c r="H174">
        <v>-4267</v>
      </c>
      <c r="I174" s="7">
        <f t="shared" si="14"/>
        <v>4346.2200138444159</v>
      </c>
      <c r="J174" s="7">
        <f t="shared" si="11"/>
        <v>-4267</v>
      </c>
      <c r="K174" s="7">
        <f t="shared" si="12"/>
        <v>79.220013844415917</v>
      </c>
    </row>
    <row r="175" spans="3:11">
      <c r="C175" s="9">
        <v>46692</v>
      </c>
      <c r="D175">
        <v>3.2500000000000001E-2</v>
      </c>
      <c r="E175" s="6">
        <f t="shared" si="10"/>
        <v>2.7625E-2</v>
      </c>
      <c r="F175" s="6">
        <f t="shared" si="13"/>
        <v>2.3020833333333335E-3</v>
      </c>
      <c r="G175" s="5">
        <v>7</v>
      </c>
      <c r="H175">
        <v>-4267</v>
      </c>
      <c r="I175" s="7">
        <f t="shared" si="14"/>
        <v>4336.2376334590581</v>
      </c>
      <c r="J175" s="7">
        <f t="shared" si="11"/>
        <v>-4267</v>
      </c>
      <c r="K175" s="7">
        <f t="shared" si="12"/>
        <v>69.237633459058088</v>
      </c>
    </row>
    <row r="176" spans="3:11">
      <c r="C176" s="9">
        <v>46722</v>
      </c>
      <c r="D176">
        <v>3.2500000000000001E-2</v>
      </c>
      <c r="E176" s="6">
        <f t="shared" si="10"/>
        <v>2.7625E-2</v>
      </c>
      <c r="F176" s="6">
        <f t="shared" si="13"/>
        <v>2.3020833333333335E-3</v>
      </c>
      <c r="G176" s="5">
        <v>6</v>
      </c>
      <c r="H176">
        <v>-4267</v>
      </c>
      <c r="I176" s="7">
        <f t="shared" si="14"/>
        <v>4326.2781805642171</v>
      </c>
      <c r="J176" s="7">
        <f t="shared" si="11"/>
        <v>-4267</v>
      </c>
      <c r="K176" s="7">
        <f t="shared" si="12"/>
        <v>59.278180564217109</v>
      </c>
    </row>
    <row r="177" spans="3:12">
      <c r="C177" s="9">
        <v>46753</v>
      </c>
      <c r="D177">
        <v>3.2500000000000001E-2</v>
      </c>
      <c r="E177" s="6">
        <f t="shared" si="10"/>
        <v>2.7625E-2</v>
      </c>
      <c r="F177" s="6">
        <f t="shared" si="13"/>
        <v>2.3020833333333335E-3</v>
      </c>
      <c r="G177" s="5">
        <v>5</v>
      </c>
      <c r="H177">
        <v>-4267</v>
      </c>
      <c r="I177" s="7">
        <f t="shared" si="14"/>
        <v>4316.3416025001279</v>
      </c>
      <c r="J177" s="7">
        <f t="shared" si="11"/>
        <v>-4267</v>
      </c>
      <c r="K177" s="7">
        <f t="shared" si="12"/>
        <v>49.341602500127919</v>
      </c>
    </row>
    <row r="178" spans="3:12">
      <c r="C178" s="9">
        <v>46784</v>
      </c>
      <c r="D178">
        <v>3.2500000000000001E-2</v>
      </c>
      <c r="E178" s="6">
        <f t="shared" si="10"/>
        <v>2.7625E-2</v>
      </c>
      <c r="F178" s="6">
        <f t="shared" si="13"/>
        <v>2.3020833333333335E-3</v>
      </c>
      <c r="G178" s="5">
        <v>4</v>
      </c>
      <c r="H178">
        <v>-4267</v>
      </c>
      <c r="I178" s="7">
        <f t="shared" si="14"/>
        <v>4306.4278467279728</v>
      </c>
      <c r="J178" s="7">
        <f t="shared" si="11"/>
        <v>-4267</v>
      </c>
      <c r="K178" s="7">
        <f t="shared" si="12"/>
        <v>39.427846727972792</v>
      </c>
    </row>
    <row r="179" spans="3:12">
      <c r="C179" s="9">
        <v>46813</v>
      </c>
      <c r="D179">
        <v>3.2500000000000001E-2</v>
      </c>
      <c r="E179" s="6">
        <f t="shared" si="10"/>
        <v>2.7625E-2</v>
      </c>
      <c r="F179" s="6">
        <f t="shared" si="13"/>
        <v>2.3020833333333335E-3</v>
      </c>
      <c r="G179" s="5">
        <v>3</v>
      </c>
      <c r="H179">
        <v>-4267</v>
      </c>
      <c r="I179" s="7">
        <f t="shared" si="14"/>
        <v>4296.5368608296048</v>
      </c>
      <c r="J179" s="7">
        <f t="shared" si="11"/>
        <v>-4267</v>
      </c>
      <c r="K179" s="7">
        <f t="shared" si="12"/>
        <v>29.536860829604848</v>
      </c>
    </row>
    <row r="180" spans="3:12">
      <c r="C180" s="9">
        <v>46844</v>
      </c>
      <c r="D180">
        <v>3.2500000000000001E-2</v>
      </c>
      <c r="E180" s="6">
        <f t="shared" si="10"/>
        <v>2.7625E-2</v>
      </c>
      <c r="F180" s="6">
        <f t="shared" si="13"/>
        <v>2.3020833333333335E-3</v>
      </c>
      <c r="G180" s="5">
        <v>2</v>
      </c>
      <c r="H180">
        <v>-4267</v>
      </c>
      <c r="I180" s="7">
        <f t="shared" si="14"/>
        <v>4286.6685925072698</v>
      </c>
      <c r="J180" s="7">
        <f t="shared" si="11"/>
        <v>-4267</v>
      </c>
      <c r="K180" s="7">
        <f t="shared" si="12"/>
        <v>19.66859250726975</v>
      </c>
    </row>
    <row r="181" spans="3:12">
      <c r="C181" s="9">
        <v>46874</v>
      </c>
      <c r="D181">
        <v>3.2500000000000001E-2</v>
      </c>
      <c r="E181" s="6">
        <f t="shared" si="10"/>
        <v>2.7625E-2</v>
      </c>
      <c r="F181" s="6">
        <f t="shared" si="13"/>
        <v>2.3020833333333335E-3</v>
      </c>
      <c r="G181" s="5">
        <v>1</v>
      </c>
      <c r="H181">
        <v>-4267</v>
      </c>
      <c r="I181" s="7">
        <f t="shared" si="14"/>
        <v>4276.8229895833338</v>
      </c>
      <c r="J181" s="7">
        <f t="shared" si="11"/>
        <v>-4267</v>
      </c>
      <c r="K181" s="7">
        <f t="shared" si="12"/>
        <v>9.822989583333765</v>
      </c>
    </row>
    <row r="182" spans="3:12">
      <c r="C182" s="9">
        <v>46905</v>
      </c>
      <c r="D182">
        <v>3.2500000000000001E-2</v>
      </c>
      <c r="E182" s="6">
        <f t="shared" si="10"/>
        <v>2.7625E-2</v>
      </c>
      <c r="F182" s="6">
        <f t="shared" si="13"/>
        <v>2.3020833333333335E-3</v>
      </c>
      <c r="G182" s="5">
        <v>0</v>
      </c>
      <c r="H182">
        <v>-4267</v>
      </c>
      <c r="I182" s="7">
        <f t="shared" si="14"/>
        <v>4267</v>
      </c>
      <c r="J182" s="7">
        <f t="shared" si="11"/>
        <v>-4267</v>
      </c>
      <c r="K182" s="7">
        <f t="shared" si="12"/>
        <v>0</v>
      </c>
    </row>
    <row r="183" spans="3:12">
      <c r="C183" s="9"/>
      <c r="E183" s="6"/>
      <c r="F183" s="6"/>
      <c r="G183" s="5"/>
      <c r="H183" s="15"/>
      <c r="I183" s="7"/>
      <c r="J183" s="7"/>
      <c r="K183" s="7"/>
    </row>
    <row r="184" spans="3:12">
      <c r="C184" s="9"/>
      <c r="E184" s="6"/>
      <c r="F184" s="6"/>
      <c r="G184" s="5"/>
      <c r="H184" s="15" t="s">
        <v>27</v>
      </c>
      <c r="I184" s="7" t="s">
        <v>28</v>
      </c>
      <c r="J184" s="7"/>
      <c r="K184" s="7" t="s">
        <v>35</v>
      </c>
      <c r="L184" s="7" t="s">
        <v>33</v>
      </c>
    </row>
    <row r="185" spans="3:12">
      <c r="C185" s="9"/>
      <c r="E185" s="6"/>
      <c r="F185" s="6"/>
      <c r="G185" s="5"/>
      <c r="H185" s="15"/>
      <c r="I185" s="7"/>
      <c r="J185" s="7"/>
      <c r="K185" s="7"/>
    </row>
    <row r="187" spans="3:12">
      <c r="G187" t="s">
        <v>58</v>
      </c>
      <c r="H187" s="2">
        <f>SUM(H2:H182)</f>
        <v>-777720</v>
      </c>
      <c r="I187" s="2">
        <f>SUM(I2:I182)</f>
        <v>993438.8887805182</v>
      </c>
      <c r="J187" s="2"/>
      <c r="K187" s="2">
        <f>SUM(K2:K182)</f>
        <v>215718.88878051925</v>
      </c>
      <c r="L187" s="2">
        <v>786000</v>
      </c>
    </row>
    <row r="188" spans="3:12">
      <c r="H188" s="2"/>
      <c r="I188" s="2"/>
      <c r="J188" s="2"/>
      <c r="K188" s="2">
        <f>SUM(K3:K182)</f>
        <v>215718.88878051925</v>
      </c>
      <c r="L188" s="2"/>
    </row>
    <row r="190" spans="3:12">
      <c r="E190" t="s">
        <v>8</v>
      </c>
      <c r="F190" t="s">
        <v>15</v>
      </c>
      <c r="G190" t="s">
        <v>16</v>
      </c>
      <c r="H190" t="s">
        <v>17</v>
      </c>
      <c r="I190" t="s">
        <v>18</v>
      </c>
      <c r="J190" t="s">
        <v>59</v>
      </c>
      <c r="K190" t="s">
        <v>19</v>
      </c>
    </row>
    <row r="191" spans="3:12">
      <c r="D191" t="s">
        <v>14</v>
      </c>
      <c r="E191">
        <v>600000</v>
      </c>
      <c r="F191" s="2">
        <f>H187</f>
        <v>-777720</v>
      </c>
      <c r="G191" s="16">
        <f>(F191+E191)</f>
        <v>-177720</v>
      </c>
      <c r="H191" s="2">
        <f>K187</f>
        <v>215718.88878051925</v>
      </c>
      <c r="I191" s="2">
        <f>-G191+H191</f>
        <v>393438.88878051925</v>
      </c>
      <c r="J191" s="17">
        <f>I191/E191</f>
        <v>0.65573148130086545</v>
      </c>
      <c r="K191" s="17">
        <f>J191/15</f>
        <v>4.3715432086724362E-2</v>
      </c>
    </row>
    <row r="192" spans="3:12">
      <c r="J192" t="s">
        <v>20</v>
      </c>
    </row>
    <row r="193" spans="6:11">
      <c r="J193" s="17">
        <f>-G191/E191</f>
        <v>0.29620000000000002</v>
      </c>
      <c r="K193" s="17">
        <f>J193/15</f>
        <v>1.9746666666666669E-2</v>
      </c>
    </row>
    <row r="195" spans="6:11">
      <c r="F195" t="s">
        <v>21</v>
      </c>
      <c r="G195" s="18" t="s">
        <v>22</v>
      </c>
      <c r="H195" t="s">
        <v>23</v>
      </c>
    </row>
    <row r="196" spans="6:11">
      <c r="H196" t="s">
        <v>24</v>
      </c>
    </row>
    <row r="197" spans="6:11">
      <c r="F197" t="s">
        <v>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K4"/>
  <sheetViews>
    <sheetView topLeftCell="A7" workbookViewId="0">
      <selection activeCell="H3" sqref="H3"/>
    </sheetView>
  </sheetViews>
  <sheetFormatPr defaultRowHeight="13.5"/>
  <cols>
    <col min="5" max="5" width="11" bestFit="1" customWidth="1"/>
    <col min="6" max="6" width="7.125" bestFit="1" customWidth="1"/>
    <col min="7" max="7" width="15" bestFit="1" customWidth="1"/>
    <col min="8" max="8" width="15" customWidth="1"/>
    <col min="9" max="9" width="13.875" bestFit="1" customWidth="1"/>
    <col min="10" max="10" width="12.75" bestFit="1" customWidth="1"/>
    <col min="11" max="11" width="13" bestFit="1" customWidth="1"/>
  </cols>
  <sheetData>
    <row r="1" spans="2:11">
      <c r="B1" t="s">
        <v>198</v>
      </c>
      <c r="C1" t="s">
        <v>201</v>
      </c>
      <c r="D1" t="s">
        <v>61</v>
      </c>
      <c r="E1" t="s">
        <v>62</v>
      </c>
      <c r="F1" t="s">
        <v>63</v>
      </c>
      <c r="G1" t="s">
        <v>199</v>
      </c>
      <c r="H1" t="s">
        <v>200</v>
      </c>
      <c r="I1" t="s">
        <v>65</v>
      </c>
      <c r="J1" t="s">
        <v>66</v>
      </c>
      <c r="K1" t="s">
        <v>67</v>
      </c>
    </row>
    <row r="2" spans="2:11">
      <c r="B2">
        <v>1000</v>
      </c>
      <c r="C2" s="19">
        <v>0.1</v>
      </c>
      <c r="D2">
        <f>C2/12</f>
        <v>8.3333333333333332E-3</v>
      </c>
      <c r="E2">
        <v>1</v>
      </c>
      <c r="F2">
        <v>12</v>
      </c>
      <c r="G2" s="1">
        <f>FV(D2,F2,,-I2,1)</f>
        <v>1104.7130674412967</v>
      </c>
      <c r="H2" s="1">
        <f>B2*C2</f>
        <v>100</v>
      </c>
      <c r="I2" s="21">
        <f>B2</f>
        <v>1000</v>
      </c>
      <c r="J2" s="19">
        <f>(G2-I2)/I2</f>
        <v>0.10471306744129674</v>
      </c>
      <c r="K2" s="19">
        <f t="shared" ref="K2:K3" si="0">J2/E2</f>
        <v>0.10471306744129674</v>
      </c>
    </row>
    <row r="3" spans="2:11">
      <c r="B3">
        <v>1000</v>
      </c>
      <c r="C3" s="19">
        <v>0.12</v>
      </c>
      <c r="D3">
        <f>0.03</f>
        <v>0.03</v>
      </c>
      <c r="E3">
        <v>1</v>
      </c>
      <c r="F3">
        <v>4</v>
      </c>
      <c r="G3" s="1">
        <f>FV(D3,F3,,-I3,1)</f>
        <v>1125.5088099999998</v>
      </c>
      <c r="H3" s="1">
        <f>B3*C3</f>
        <v>120</v>
      </c>
      <c r="I3" s="21">
        <f>B3</f>
        <v>1000</v>
      </c>
      <c r="J3" s="19">
        <f>(G3-I3)/I3</f>
        <v>0.1255088099999998</v>
      </c>
      <c r="K3" s="19">
        <f t="shared" si="0"/>
        <v>0.1255088099999998</v>
      </c>
    </row>
    <row r="4" spans="2:11">
      <c r="B4">
        <v>1000</v>
      </c>
      <c r="C4" s="19">
        <v>0.12</v>
      </c>
      <c r="D4">
        <v>0.01</v>
      </c>
      <c r="E4">
        <v>1</v>
      </c>
      <c r="F4">
        <v>12</v>
      </c>
      <c r="G4" s="1">
        <f>FV(D4,F4,,-I4,1)</f>
        <v>1126.8250301319697</v>
      </c>
      <c r="I4" s="21">
        <f>B4</f>
        <v>1000</v>
      </c>
      <c r="J4" s="19">
        <f>(G4-I4)/I4</f>
        <v>0.12682503013196969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L20"/>
  <sheetViews>
    <sheetView workbookViewId="0">
      <selection activeCell="N8" sqref="N8"/>
    </sheetView>
  </sheetViews>
  <sheetFormatPr defaultRowHeight="13.5"/>
  <cols>
    <col min="2" max="2" width="16.125" bestFit="1" customWidth="1"/>
    <col min="3" max="3" width="16.125" customWidth="1"/>
    <col min="4" max="4" width="16.125" bestFit="1" customWidth="1"/>
    <col min="5" max="5" width="10.375" customWidth="1"/>
    <col min="7" max="7" width="16.125" bestFit="1" customWidth="1"/>
    <col min="8" max="8" width="13.875" bestFit="1" customWidth="1"/>
    <col min="9" max="9" width="13.875" customWidth="1"/>
    <col min="10" max="10" width="12.125" bestFit="1" customWidth="1"/>
    <col min="11" max="11" width="14.25" customWidth="1"/>
    <col min="12" max="12" width="17.375" customWidth="1"/>
  </cols>
  <sheetData>
    <row r="1" spans="2:12">
      <c r="B1" t="s">
        <v>60</v>
      </c>
      <c r="C1" t="s">
        <v>202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204</v>
      </c>
      <c r="J1" t="s">
        <v>203</v>
      </c>
      <c r="K1" t="s">
        <v>67</v>
      </c>
    </row>
    <row r="2" spans="2:12">
      <c r="B2">
        <v>-1000</v>
      </c>
      <c r="C2">
        <f>D2*12</f>
        <v>0.113868</v>
      </c>
      <c r="D2">
        <v>9.4889999999999992E-3</v>
      </c>
      <c r="E2">
        <v>25</v>
      </c>
      <c r="F2">
        <f t="shared" ref="F2:F13" si="0">E2*12</f>
        <v>300</v>
      </c>
      <c r="G2" s="1">
        <f t="shared" ref="G2:G13" si="1">FV(D2,F2,B2,0,1)</f>
        <v>1702281.0715593474</v>
      </c>
      <c r="H2" s="21">
        <f t="shared" ref="H2:H13" si="2">B2*F2</f>
        <v>-300000</v>
      </c>
      <c r="I2" s="19">
        <f>-G2/H2</f>
        <v>5.6742702385311583</v>
      </c>
      <c r="J2" s="19">
        <f t="shared" ref="J2:J13" si="3">-G2/H2-1</f>
        <v>4.6742702385311583</v>
      </c>
      <c r="K2" s="19">
        <f t="shared" ref="K2:K13" si="4">J2/E2</f>
        <v>0.18697080954124634</v>
      </c>
    </row>
    <row r="3" spans="2:12">
      <c r="B3">
        <v>-1000</v>
      </c>
      <c r="C3">
        <f t="shared" ref="C3:C20" si="5">D3*12</f>
        <v>0.12</v>
      </c>
      <c r="D3">
        <v>0.01</v>
      </c>
      <c r="E3">
        <v>25</v>
      </c>
      <c r="F3">
        <f t="shared" si="0"/>
        <v>300</v>
      </c>
      <c r="G3" s="1">
        <f t="shared" si="1"/>
        <v>1897635.0924543699</v>
      </c>
      <c r="H3" s="21">
        <f t="shared" si="2"/>
        <v>-300000</v>
      </c>
      <c r="I3" s="19">
        <f t="shared" ref="I3:I20" si="6">-G3/H3</f>
        <v>6.3254503081812326</v>
      </c>
      <c r="J3" s="19">
        <f t="shared" si="3"/>
        <v>5.3254503081812326</v>
      </c>
      <c r="K3" s="19">
        <f t="shared" si="4"/>
        <v>0.21301801232724929</v>
      </c>
    </row>
    <row r="4" spans="2:12">
      <c r="B4">
        <v>-1000</v>
      </c>
      <c r="C4">
        <f t="shared" si="5"/>
        <v>0.113868</v>
      </c>
      <c r="D4">
        <v>9.4889999999999992E-3</v>
      </c>
      <c r="E4">
        <v>30</v>
      </c>
      <c r="F4">
        <f t="shared" si="0"/>
        <v>360</v>
      </c>
      <c r="G4" s="1">
        <f t="shared" si="1"/>
        <v>3081141.9774014703</v>
      </c>
      <c r="H4" s="21">
        <f t="shared" si="2"/>
        <v>-360000</v>
      </c>
      <c r="I4" s="19">
        <f t="shared" si="6"/>
        <v>8.5587277150040837</v>
      </c>
      <c r="J4" s="19">
        <f t="shared" si="3"/>
        <v>7.5587277150040837</v>
      </c>
      <c r="K4" s="19">
        <f t="shared" si="4"/>
        <v>0.25195759050013611</v>
      </c>
    </row>
    <row r="5" spans="2:12">
      <c r="B5">
        <v>-1000</v>
      </c>
      <c r="C5">
        <f t="shared" si="5"/>
        <v>0.12</v>
      </c>
      <c r="D5">
        <v>0.01</v>
      </c>
      <c r="E5">
        <v>30</v>
      </c>
      <c r="F5">
        <f t="shared" si="0"/>
        <v>360</v>
      </c>
      <c r="G5" s="1">
        <f t="shared" si="1"/>
        <v>3529913.7740961914</v>
      </c>
      <c r="H5" s="21">
        <f t="shared" si="2"/>
        <v>-360000</v>
      </c>
      <c r="I5" s="19">
        <f t="shared" si="6"/>
        <v>9.8053160391560876</v>
      </c>
      <c r="J5" s="19">
        <f t="shared" si="3"/>
        <v>8.8053160391560876</v>
      </c>
      <c r="K5" s="19">
        <f t="shared" si="4"/>
        <v>0.29351053463853627</v>
      </c>
    </row>
    <row r="6" spans="2:12">
      <c r="B6">
        <v>-1000</v>
      </c>
      <c r="C6">
        <f t="shared" si="5"/>
        <v>0.113868</v>
      </c>
      <c r="D6">
        <v>9.4889999999999992E-3</v>
      </c>
      <c r="E6">
        <v>20</v>
      </c>
      <c r="F6">
        <f t="shared" si="0"/>
        <v>240</v>
      </c>
      <c r="G6" s="1">
        <f t="shared" si="1"/>
        <v>919887.99236745015</v>
      </c>
      <c r="H6" s="21">
        <f t="shared" si="2"/>
        <v>-240000</v>
      </c>
      <c r="I6" s="19">
        <f t="shared" si="6"/>
        <v>3.8328666348643754</v>
      </c>
      <c r="J6" s="19">
        <f t="shared" si="3"/>
        <v>2.8328666348643754</v>
      </c>
      <c r="K6" s="19">
        <f t="shared" si="4"/>
        <v>0.14164333174321878</v>
      </c>
    </row>
    <row r="7" spans="2:12">
      <c r="B7">
        <v>-1000</v>
      </c>
      <c r="C7">
        <f t="shared" si="5"/>
        <v>0.12</v>
      </c>
      <c r="D7">
        <v>0.01</v>
      </c>
      <c r="E7">
        <v>20</v>
      </c>
      <c r="F7">
        <f t="shared" si="0"/>
        <v>240</v>
      </c>
      <c r="G7" s="1">
        <f t="shared" si="1"/>
        <v>999147.91904123663</v>
      </c>
      <c r="H7" s="21">
        <f t="shared" si="2"/>
        <v>-240000</v>
      </c>
      <c r="I7" s="19">
        <f t="shared" si="6"/>
        <v>4.1631163293384859</v>
      </c>
      <c r="J7" s="19">
        <f t="shared" si="3"/>
        <v>3.1631163293384859</v>
      </c>
      <c r="K7" s="19">
        <f t="shared" si="4"/>
        <v>0.15815581646692428</v>
      </c>
    </row>
    <row r="8" spans="2:12">
      <c r="B8">
        <v>-1000</v>
      </c>
      <c r="C8">
        <f t="shared" si="5"/>
        <v>7.2000000000000008E-2</v>
      </c>
      <c r="D8">
        <v>6.0000000000000001E-3</v>
      </c>
      <c r="E8">
        <v>20</v>
      </c>
      <c r="F8">
        <f t="shared" si="0"/>
        <v>240</v>
      </c>
      <c r="G8" s="1">
        <f t="shared" si="1"/>
        <v>536964.91289953934</v>
      </c>
      <c r="H8" s="21">
        <f t="shared" si="2"/>
        <v>-240000</v>
      </c>
      <c r="I8" s="19">
        <f t="shared" si="6"/>
        <v>2.2373538037480807</v>
      </c>
      <c r="J8" s="19">
        <f t="shared" si="3"/>
        <v>1.2373538037480807</v>
      </c>
      <c r="K8" s="19">
        <f t="shared" si="4"/>
        <v>6.1867690187404033E-2</v>
      </c>
      <c r="L8" s="1"/>
    </row>
    <row r="9" spans="2:12">
      <c r="B9">
        <v>-1000</v>
      </c>
      <c r="C9">
        <f t="shared" si="5"/>
        <v>7.2000000000000008E-2</v>
      </c>
      <c r="D9">
        <v>6.0000000000000001E-3</v>
      </c>
      <c r="E9">
        <v>25</v>
      </c>
      <c r="F9">
        <f t="shared" si="0"/>
        <v>300</v>
      </c>
      <c r="G9" s="1">
        <f t="shared" si="1"/>
        <v>841216.66370038653</v>
      </c>
      <c r="H9" s="21">
        <f t="shared" si="2"/>
        <v>-300000</v>
      </c>
      <c r="I9" s="19">
        <f t="shared" si="6"/>
        <v>2.8040555456679552</v>
      </c>
      <c r="J9" s="19">
        <f t="shared" si="3"/>
        <v>1.8040555456679552</v>
      </c>
      <c r="K9" s="19">
        <f t="shared" si="4"/>
        <v>7.2162221826718206E-2</v>
      </c>
    </row>
    <row r="10" spans="2:12">
      <c r="B10">
        <v>-1000</v>
      </c>
      <c r="C10">
        <f t="shared" si="5"/>
        <v>7.2000000000000008E-2</v>
      </c>
      <c r="D10">
        <v>6.0000000000000001E-3</v>
      </c>
      <c r="E10">
        <v>30</v>
      </c>
      <c r="F10">
        <f t="shared" si="0"/>
        <v>360</v>
      </c>
      <c r="G10" s="1">
        <f t="shared" si="1"/>
        <v>1276840.7948341863</v>
      </c>
      <c r="H10" s="21">
        <f t="shared" si="2"/>
        <v>-360000</v>
      </c>
      <c r="I10" s="19">
        <f t="shared" si="6"/>
        <v>3.5467799856505176</v>
      </c>
      <c r="J10" s="19">
        <f t="shared" si="3"/>
        <v>2.5467799856505176</v>
      </c>
      <c r="K10" s="19">
        <f t="shared" si="4"/>
        <v>8.4892666188350591E-2</v>
      </c>
    </row>
    <row r="11" spans="2:12">
      <c r="B11">
        <v>-1000</v>
      </c>
      <c r="C11">
        <f t="shared" si="5"/>
        <v>0.06</v>
      </c>
      <c r="D11">
        <v>5.0000000000000001E-3</v>
      </c>
      <c r="E11">
        <v>20</v>
      </c>
      <c r="F11">
        <f t="shared" si="0"/>
        <v>240</v>
      </c>
      <c r="G11" s="1">
        <f t="shared" si="1"/>
        <v>464351.09963727271</v>
      </c>
      <c r="H11" s="21">
        <f t="shared" si="2"/>
        <v>-240000</v>
      </c>
      <c r="I11" s="19">
        <f t="shared" si="6"/>
        <v>1.9347962484886363</v>
      </c>
      <c r="J11" s="19">
        <f t="shared" si="3"/>
        <v>0.93479624848863629</v>
      </c>
      <c r="K11" s="19">
        <f t="shared" si="4"/>
        <v>4.6739812424431815E-2</v>
      </c>
    </row>
    <row r="12" spans="2:12">
      <c r="B12">
        <v>-1000</v>
      </c>
      <c r="C12">
        <f t="shared" si="5"/>
        <v>0.06</v>
      </c>
      <c r="D12">
        <v>5.0000000000000001E-3</v>
      </c>
      <c r="E12">
        <v>25</v>
      </c>
      <c r="F12">
        <f t="shared" si="0"/>
        <v>300</v>
      </c>
      <c r="G12" s="1">
        <f t="shared" si="1"/>
        <v>696458.93224458245</v>
      </c>
      <c r="H12" s="21">
        <f t="shared" si="2"/>
        <v>-300000</v>
      </c>
      <c r="I12" s="19">
        <f t="shared" si="6"/>
        <v>2.3215297741486083</v>
      </c>
      <c r="J12" s="19">
        <f t="shared" si="3"/>
        <v>1.3215297741486083</v>
      </c>
      <c r="K12" s="19">
        <f t="shared" si="4"/>
        <v>5.2861190965944334E-2</v>
      </c>
    </row>
    <row r="13" spans="2:12">
      <c r="B13">
        <v>-1000</v>
      </c>
      <c r="C13">
        <f t="shared" si="5"/>
        <v>0.06</v>
      </c>
      <c r="D13">
        <v>5.0000000000000001E-3</v>
      </c>
      <c r="E13">
        <v>30</v>
      </c>
      <c r="F13">
        <f t="shared" si="0"/>
        <v>360</v>
      </c>
      <c r="G13" s="1">
        <f t="shared" si="1"/>
        <v>1009537.6176648403</v>
      </c>
      <c r="H13" s="21">
        <f t="shared" si="2"/>
        <v>-360000</v>
      </c>
      <c r="I13" s="19">
        <f t="shared" si="6"/>
        <v>2.8042711601801118</v>
      </c>
      <c r="J13" s="19">
        <f t="shared" si="3"/>
        <v>1.8042711601801118</v>
      </c>
      <c r="K13" s="19">
        <f t="shared" si="4"/>
        <v>6.0142372006003725E-2</v>
      </c>
    </row>
    <row r="14" spans="2:12">
      <c r="I14" s="19"/>
      <c r="J14" s="19"/>
      <c r="K14" s="19"/>
    </row>
    <row r="15" spans="2:12">
      <c r="I15" s="19"/>
      <c r="J15" s="19"/>
      <c r="K15" s="19"/>
    </row>
    <row r="16" spans="2:12">
      <c r="B16">
        <v>-1000</v>
      </c>
      <c r="C16">
        <f t="shared" si="5"/>
        <v>7.9920000000000005E-2</v>
      </c>
      <c r="D16">
        <v>6.6600000000000001E-3</v>
      </c>
      <c r="E16">
        <v>1</v>
      </c>
      <c r="F16">
        <f t="shared" ref="F16:F20" si="7">E16*12</f>
        <v>12</v>
      </c>
      <c r="G16" s="1">
        <f t="shared" ref="G16:G20" si="8">FV(D16,F16,B16,0,1)</f>
        <v>12532.379473235767</v>
      </c>
      <c r="H16" s="21">
        <f t="shared" ref="H16:H20" si="9">B16*F16</f>
        <v>-12000</v>
      </c>
      <c r="I16" s="19">
        <f t="shared" si="6"/>
        <v>1.0443649561029806</v>
      </c>
      <c r="J16" s="19">
        <f>-G16/H16-1</f>
        <v>4.4364956102980635E-2</v>
      </c>
      <c r="K16" s="19">
        <f>J16/E16</f>
        <v>4.4364956102980635E-2</v>
      </c>
    </row>
    <row r="17" spans="2:11">
      <c r="B17">
        <v>-1000</v>
      </c>
      <c r="C17">
        <f t="shared" si="5"/>
        <v>7.9920000000000005E-2</v>
      </c>
      <c r="D17">
        <v>6.6600000000000001E-3</v>
      </c>
      <c r="E17">
        <v>2</v>
      </c>
      <c r="F17">
        <f t="shared" ref="F17:F19" si="10">E17*12</f>
        <v>24</v>
      </c>
      <c r="G17" s="1">
        <f t="shared" ref="G17:G19" si="11">FV(D17,F17,B17,0,1)</f>
        <v>26103.861687058681</v>
      </c>
      <c r="H17" s="21">
        <f t="shared" ref="H17:H19" si="12">B17*F17</f>
        <v>-24000</v>
      </c>
      <c r="I17" s="19">
        <f t="shared" si="6"/>
        <v>1.0876609036274449</v>
      </c>
      <c r="J17" s="19">
        <f>-G17/H17-1</f>
        <v>8.7660903627444942E-2</v>
      </c>
      <c r="K17" s="19">
        <f>J17/E17</f>
        <v>4.3830451813722471E-2</v>
      </c>
    </row>
    <row r="18" spans="2:11">
      <c r="B18">
        <v>-1000</v>
      </c>
      <c r="C18">
        <f t="shared" si="5"/>
        <v>7.9920000000000005E-2</v>
      </c>
      <c r="D18">
        <v>6.6600000000000001E-3</v>
      </c>
      <c r="E18">
        <v>3</v>
      </c>
      <c r="F18">
        <f t="shared" si="7"/>
        <v>36</v>
      </c>
      <c r="G18" s="1">
        <f t="shared" si="8"/>
        <v>40800.602228107469</v>
      </c>
      <c r="H18" s="21">
        <f t="shared" si="9"/>
        <v>-36000</v>
      </c>
      <c r="I18" s="19">
        <f t="shared" si="6"/>
        <v>1.1333500618918741</v>
      </c>
      <c r="J18" s="19">
        <f t="shared" ref="J18:J20" si="13">-G18/H18-1</f>
        <v>0.13335006189187415</v>
      </c>
      <c r="K18" s="19">
        <f t="shared" ref="K18:K20" si="14">J18/E18</f>
        <v>4.4450020630624719E-2</v>
      </c>
    </row>
    <row r="19" spans="2:11">
      <c r="B19">
        <v>-1000</v>
      </c>
      <c r="C19">
        <f t="shared" si="5"/>
        <v>7.9920000000000005E-2</v>
      </c>
      <c r="D19">
        <v>6.6600000000000001E-3</v>
      </c>
      <c r="E19">
        <v>4</v>
      </c>
      <c r="F19">
        <f t="shared" si="10"/>
        <v>48</v>
      </c>
      <c r="G19" s="1">
        <f t="shared" si="11"/>
        <v>56715.900139407961</v>
      </c>
      <c r="H19" s="21">
        <f t="shared" si="12"/>
        <v>-48000</v>
      </c>
      <c r="I19" s="19">
        <f t="shared" si="6"/>
        <v>1.1815812529043326</v>
      </c>
      <c r="J19" s="19">
        <f t="shared" si="13"/>
        <v>0.18158125290433258</v>
      </c>
      <c r="K19" s="19">
        <f t="shared" si="14"/>
        <v>4.5395313226083145E-2</v>
      </c>
    </row>
    <row r="20" spans="2:11">
      <c r="B20">
        <v>-1000</v>
      </c>
      <c r="C20">
        <f t="shared" si="5"/>
        <v>7.9920000000000005E-2</v>
      </c>
      <c r="D20">
        <v>6.6600000000000001E-3</v>
      </c>
      <c r="E20">
        <v>5</v>
      </c>
      <c r="F20">
        <f t="shared" si="7"/>
        <v>60</v>
      </c>
      <c r="G20" s="1">
        <f t="shared" si="8"/>
        <v>73950.79020894233</v>
      </c>
      <c r="H20" s="21">
        <f t="shared" si="9"/>
        <v>-60000</v>
      </c>
      <c r="I20" s="19">
        <f t="shared" si="6"/>
        <v>1.2325131701490388</v>
      </c>
      <c r="J20" s="19">
        <f t="shared" si="13"/>
        <v>0.23251317014903883</v>
      </c>
      <c r="K20" s="19">
        <f t="shared" si="14"/>
        <v>4.6502634029807768E-2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28"/>
  <sheetViews>
    <sheetView workbookViewId="0">
      <selection activeCell="K13" sqref="K13"/>
    </sheetView>
  </sheetViews>
  <sheetFormatPr defaultRowHeight="13.5"/>
  <cols>
    <col min="2" max="2" width="14.625" bestFit="1" customWidth="1"/>
    <col min="3" max="3" width="15" bestFit="1" customWidth="1"/>
    <col min="4" max="4" width="15" customWidth="1"/>
    <col min="7" max="7" width="11.25" customWidth="1"/>
    <col min="8" max="8" width="16" customWidth="1"/>
  </cols>
  <sheetData>
    <row r="1" spans="1:9" ht="14.25" thickBot="1">
      <c r="A1" s="32" t="s">
        <v>132</v>
      </c>
      <c r="B1" s="54">
        <v>42258</v>
      </c>
      <c r="C1" s="55"/>
      <c r="D1" s="55"/>
      <c r="E1" s="55"/>
      <c r="F1" s="55"/>
      <c r="G1" s="56"/>
      <c r="H1" s="56"/>
      <c r="I1" s="56"/>
    </row>
    <row r="2" spans="1:9">
      <c r="A2" s="58" t="s">
        <v>77</v>
      </c>
      <c r="B2" s="59"/>
      <c r="C2" s="59"/>
      <c r="D2" s="59"/>
      <c r="E2" s="60"/>
      <c r="F2" s="61" t="s">
        <v>112</v>
      </c>
      <c r="G2" s="59"/>
      <c r="H2" s="59"/>
      <c r="I2" s="62"/>
    </row>
    <row r="3" spans="1:9">
      <c r="A3" s="63" t="s">
        <v>108</v>
      </c>
      <c r="B3" s="64"/>
      <c r="C3" s="24" t="s">
        <v>78</v>
      </c>
      <c r="D3" s="24" t="s">
        <v>145</v>
      </c>
      <c r="E3" s="24" t="s">
        <v>79</v>
      </c>
      <c r="F3" s="64" t="s">
        <v>108</v>
      </c>
      <c r="G3" s="64"/>
      <c r="H3" s="24" t="s">
        <v>78</v>
      </c>
      <c r="I3" s="27" t="s">
        <v>142</v>
      </c>
    </row>
    <row r="4" spans="1:9">
      <c r="A4" s="50" t="s">
        <v>113</v>
      </c>
      <c r="B4" s="26" t="s">
        <v>80</v>
      </c>
      <c r="C4" s="37">
        <v>2000</v>
      </c>
      <c r="D4" s="33">
        <f>C4/C23</f>
        <v>4.7799879114105722E-4</v>
      </c>
      <c r="E4" s="22"/>
      <c r="F4" s="52" t="s">
        <v>85</v>
      </c>
      <c r="G4" s="22" t="s">
        <v>140</v>
      </c>
      <c r="H4" s="37">
        <v>5000</v>
      </c>
      <c r="I4" s="33">
        <f>H4/H23</f>
        <v>4.5648885208574323E-3</v>
      </c>
    </row>
    <row r="5" spans="1:9">
      <c r="A5" s="51"/>
      <c r="B5" s="26" t="s">
        <v>81</v>
      </c>
      <c r="C5" s="37"/>
      <c r="D5" s="33">
        <f>C5/C23</f>
        <v>0</v>
      </c>
      <c r="E5" s="22"/>
      <c r="F5" s="53"/>
      <c r="G5" s="22"/>
      <c r="H5" s="37"/>
      <c r="I5" s="33">
        <f>H5/H23</f>
        <v>0</v>
      </c>
    </row>
    <row r="6" spans="1:9">
      <c r="A6" s="51"/>
      <c r="B6" s="26" t="s">
        <v>138</v>
      </c>
      <c r="C6" s="37">
        <v>40000</v>
      </c>
      <c r="D6" s="33">
        <f>C6/C23</f>
        <v>9.5599758228211446E-3</v>
      </c>
      <c r="E6" s="33">
        <v>3.5000000000000003E-2</v>
      </c>
      <c r="F6" s="53"/>
      <c r="G6" s="22"/>
      <c r="H6" s="37"/>
      <c r="I6" s="33">
        <f>H6/H23</f>
        <v>0</v>
      </c>
    </row>
    <row r="7" spans="1:9">
      <c r="A7" s="51"/>
      <c r="B7" s="26" t="s">
        <v>137</v>
      </c>
      <c r="C7" s="37"/>
      <c r="D7" s="33">
        <f>C7/C23</f>
        <v>0</v>
      </c>
      <c r="E7" s="22"/>
      <c r="F7" s="53"/>
      <c r="G7" s="22"/>
      <c r="H7" s="37"/>
      <c r="I7" s="33">
        <f>H7/H23</f>
        <v>0</v>
      </c>
    </row>
    <row r="8" spans="1:9">
      <c r="A8" s="51"/>
      <c r="B8" s="26"/>
      <c r="C8" s="37"/>
      <c r="D8" s="33">
        <f>C8/C23</f>
        <v>0</v>
      </c>
      <c r="E8" s="22"/>
      <c r="F8" s="25" t="s">
        <v>109</v>
      </c>
      <c r="G8" s="22" t="s">
        <v>146</v>
      </c>
      <c r="H8" s="37">
        <v>533290</v>
      </c>
      <c r="I8" s="33">
        <f>H8/H23</f>
        <v>0.486881879857612</v>
      </c>
    </row>
    <row r="9" spans="1:9">
      <c r="A9" s="51"/>
      <c r="B9" s="26"/>
      <c r="C9" s="37"/>
      <c r="D9" s="33">
        <f>C9/C23</f>
        <v>0</v>
      </c>
      <c r="E9" s="22"/>
      <c r="F9" s="25"/>
      <c r="G9" s="22" t="s">
        <v>147</v>
      </c>
      <c r="H9" s="37">
        <v>557027</v>
      </c>
      <c r="I9" s="33">
        <f>H9/H23</f>
        <v>0.50855323162153054</v>
      </c>
    </row>
    <row r="10" spans="1:9">
      <c r="A10" s="51"/>
      <c r="B10" s="26"/>
      <c r="C10" s="37"/>
      <c r="D10" s="33">
        <f>C10/C23</f>
        <v>0</v>
      </c>
      <c r="E10" s="22"/>
      <c r="F10" s="25" t="s">
        <v>110</v>
      </c>
      <c r="G10" s="22"/>
      <c r="H10" s="37"/>
      <c r="I10" s="33">
        <f>H10/H23</f>
        <v>0</v>
      </c>
    </row>
    <row r="11" spans="1:9">
      <c r="A11" s="50" t="s">
        <v>114</v>
      </c>
      <c r="B11" s="26" t="s">
        <v>82</v>
      </c>
      <c r="C11" s="37"/>
      <c r="D11" s="33">
        <f>C11/C23</f>
        <v>0</v>
      </c>
      <c r="E11" s="22"/>
      <c r="F11" s="25"/>
      <c r="G11" s="22"/>
      <c r="H11" s="37"/>
      <c r="I11" s="33">
        <f>H11/H23</f>
        <v>0</v>
      </c>
    </row>
    <row r="12" spans="1:9">
      <c r="A12" s="51"/>
      <c r="B12" s="26" t="s">
        <v>83</v>
      </c>
      <c r="C12" s="37"/>
      <c r="D12" s="33">
        <f>C12/C23</f>
        <v>0</v>
      </c>
      <c r="E12" s="22"/>
      <c r="F12" s="25"/>
      <c r="G12" s="22"/>
      <c r="H12" s="37"/>
      <c r="I12" s="33">
        <f>H12/H23</f>
        <v>0</v>
      </c>
    </row>
    <row r="13" spans="1:9">
      <c r="A13" s="51"/>
      <c r="B13" s="26" t="s">
        <v>134</v>
      </c>
      <c r="C13" s="37">
        <v>11111</v>
      </c>
      <c r="D13" s="33">
        <f>C13/C23</f>
        <v>2.6555222841841432E-3</v>
      </c>
      <c r="E13" s="22"/>
      <c r="F13" s="25"/>
      <c r="G13" s="22"/>
      <c r="H13" s="37"/>
      <c r="I13" s="33">
        <f>H13/H23</f>
        <v>0</v>
      </c>
    </row>
    <row r="14" spans="1:9">
      <c r="A14" s="51"/>
      <c r="B14" s="26" t="s">
        <v>135</v>
      </c>
      <c r="C14" s="37">
        <v>110000</v>
      </c>
      <c r="D14" s="33">
        <f>C14/C23</f>
        <v>2.6289933512758146E-2</v>
      </c>
      <c r="E14" s="34">
        <v>0.05</v>
      </c>
      <c r="F14" s="25"/>
      <c r="G14" s="22"/>
      <c r="H14" s="37"/>
      <c r="I14" s="33">
        <f>H14/H23</f>
        <v>0</v>
      </c>
    </row>
    <row r="15" spans="1:9">
      <c r="A15" s="51"/>
      <c r="B15" s="26" t="s">
        <v>133</v>
      </c>
      <c r="C15" s="37">
        <v>10000</v>
      </c>
      <c r="D15" s="33">
        <f>C15/C23</f>
        <v>2.3899939557052862E-3</v>
      </c>
      <c r="E15" s="34">
        <v>7.0000000000000007E-2</v>
      </c>
      <c r="F15" s="25"/>
      <c r="G15" s="22"/>
      <c r="H15" s="37"/>
      <c r="I15" s="33">
        <f>H15/H23</f>
        <v>0</v>
      </c>
    </row>
    <row r="16" spans="1:9">
      <c r="A16" s="51"/>
      <c r="B16" s="26" t="s">
        <v>136</v>
      </c>
      <c r="C16" s="37">
        <v>6000</v>
      </c>
      <c r="D16" s="33">
        <f>C16/C23</f>
        <v>1.4339963734231716E-3</v>
      </c>
      <c r="E16" s="34">
        <v>0.06</v>
      </c>
      <c r="F16" s="25"/>
      <c r="G16" s="22"/>
      <c r="H16" s="37"/>
      <c r="I16" s="33">
        <f>H16/H23</f>
        <v>0</v>
      </c>
    </row>
    <row r="17" spans="1:9">
      <c r="A17" s="51"/>
      <c r="B17" s="26" t="s">
        <v>139</v>
      </c>
      <c r="C17" s="37">
        <v>5000</v>
      </c>
      <c r="D17" s="33">
        <f>C17/C23</f>
        <v>1.1949969778526431E-3</v>
      </c>
      <c r="E17" s="34">
        <v>7.0000000000000007E-2</v>
      </c>
      <c r="F17" s="25"/>
      <c r="G17" s="22"/>
      <c r="H17" s="37"/>
      <c r="I17" s="33">
        <f>H17/H23</f>
        <v>0</v>
      </c>
    </row>
    <row r="18" spans="1:9">
      <c r="A18" s="28"/>
      <c r="B18" s="26"/>
      <c r="C18" s="37"/>
      <c r="D18" s="33">
        <f>C18/C23</f>
        <v>0</v>
      </c>
      <c r="E18" s="22"/>
      <c r="F18" s="25"/>
      <c r="G18" s="22"/>
      <c r="H18" s="37"/>
      <c r="I18" s="33">
        <f>H18/H23</f>
        <v>0</v>
      </c>
    </row>
    <row r="19" spans="1:9">
      <c r="A19" s="50" t="s">
        <v>115</v>
      </c>
      <c r="B19" s="26" t="s">
        <v>84</v>
      </c>
      <c r="C19" s="37"/>
      <c r="D19" s="33">
        <f>C19/C23</f>
        <v>0</v>
      </c>
      <c r="E19" s="22"/>
      <c r="F19" s="25"/>
      <c r="G19" s="22"/>
      <c r="H19" s="37"/>
      <c r="I19" s="33">
        <f>H19/H23</f>
        <v>0</v>
      </c>
    </row>
    <row r="20" spans="1:9">
      <c r="A20" s="51"/>
      <c r="B20" s="26" t="s">
        <v>107</v>
      </c>
      <c r="C20" s="37">
        <v>4000000</v>
      </c>
      <c r="D20" s="33">
        <f>C20/C23</f>
        <v>0.9559975822821144</v>
      </c>
      <c r="E20" s="22"/>
      <c r="F20" s="25"/>
      <c r="G20" s="22"/>
      <c r="H20" s="37"/>
      <c r="I20" s="33">
        <f>H20/H23</f>
        <v>0</v>
      </c>
    </row>
    <row r="21" spans="1:9">
      <c r="A21" s="51"/>
      <c r="B21" s="26"/>
      <c r="C21" s="37"/>
      <c r="D21" s="33">
        <f>C21/C23</f>
        <v>0</v>
      </c>
      <c r="E21" s="22"/>
      <c r="F21" s="25"/>
      <c r="G21" s="22"/>
      <c r="H21" s="37"/>
      <c r="I21" s="33">
        <f>H21/H23</f>
        <v>0</v>
      </c>
    </row>
    <row r="22" spans="1:9" ht="14.25" thickBot="1">
      <c r="A22" s="51"/>
      <c r="B22" s="26"/>
      <c r="C22" s="37"/>
      <c r="D22" s="33">
        <f>C22/C23</f>
        <v>0</v>
      </c>
      <c r="E22" s="22"/>
      <c r="F22" s="25"/>
      <c r="G22" s="22"/>
      <c r="H22" s="37"/>
      <c r="I22" s="33">
        <f>H22/H23</f>
        <v>0</v>
      </c>
    </row>
    <row r="23" spans="1:9">
      <c r="A23" s="48" t="s">
        <v>144</v>
      </c>
      <c r="B23" s="49"/>
      <c r="C23" s="37">
        <f>SUM(C4:C22)</f>
        <v>4184111</v>
      </c>
      <c r="D23" s="33">
        <f>SUM(D4:D22)</f>
        <v>1</v>
      </c>
      <c r="F23" s="46" t="s">
        <v>143</v>
      </c>
      <c r="G23" s="47"/>
      <c r="H23" s="37">
        <f>SUM(H4:H22)</f>
        <v>1095317</v>
      </c>
      <c r="I23" s="33">
        <f>SUM(I4:I22)</f>
        <v>1</v>
      </c>
    </row>
    <row r="24" spans="1:9">
      <c r="A24" s="29"/>
      <c r="B24" s="22"/>
      <c r="C24" s="22"/>
      <c r="D24" s="22"/>
      <c r="E24" s="22"/>
      <c r="F24" s="35"/>
      <c r="G24" s="57" t="s">
        <v>141</v>
      </c>
      <c r="H24" s="57"/>
      <c r="I24" s="57"/>
    </row>
    <row r="25" spans="1:9" ht="14.25" thickBot="1">
      <c r="A25" s="30"/>
      <c r="B25" s="31"/>
      <c r="C25" s="31"/>
      <c r="D25" s="31"/>
      <c r="E25" s="31"/>
      <c r="F25" s="36" t="s">
        <v>111</v>
      </c>
      <c r="G25" s="44">
        <f>C23-H23</f>
        <v>3088794</v>
      </c>
      <c r="H25" s="45"/>
      <c r="I25" s="45"/>
    </row>
    <row r="28" spans="1:9">
      <c r="A28" t="s">
        <v>131</v>
      </c>
    </row>
  </sheetData>
  <mergeCells count="13">
    <mergeCell ref="F4:F7"/>
    <mergeCell ref="B1:I1"/>
    <mergeCell ref="G24:I24"/>
    <mergeCell ref="A2:E2"/>
    <mergeCell ref="F2:I2"/>
    <mergeCell ref="A3:B3"/>
    <mergeCell ref="F3:G3"/>
    <mergeCell ref="A4:A10"/>
    <mergeCell ref="G25:I25"/>
    <mergeCell ref="F23:G23"/>
    <mergeCell ref="A23:B23"/>
    <mergeCell ref="A11:A17"/>
    <mergeCell ref="A19:A2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J18"/>
  <sheetViews>
    <sheetView workbookViewId="0">
      <selection activeCell="C13" sqref="C13"/>
    </sheetView>
  </sheetViews>
  <sheetFormatPr defaultRowHeight="13.5"/>
  <cols>
    <col min="1" max="1" width="19" customWidth="1"/>
    <col min="2" max="2" width="27.625" customWidth="1"/>
    <col min="3" max="3" width="14.25" customWidth="1"/>
    <col min="5" max="5" width="12.25" customWidth="1"/>
    <col min="6" max="6" width="10.625" customWidth="1"/>
    <col min="7" max="7" width="11.625" bestFit="1" customWidth="1"/>
  </cols>
  <sheetData>
    <row r="2" spans="1:10">
      <c r="A2" s="25" t="s">
        <v>86</v>
      </c>
      <c r="B2" s="25" t="s">
        <v>130</v>
      </c>
      <c r="C2" s="25" t="s">
        <v>87</v>
      </c>
      <c r="D2" s="25" t="s">
        <v>116</v>
      </c>
      <c r="E2" s="25" t="s">
        <v>88</v>
      </c>
      <c r="F2" s="25" t="s">
        <v>129</v>
      </c>
      <c r="G2" s="25" t="s">
        <v>89</v>
      </c>
      <c r="H2" s="25" t="s">
        <v>117</v>
      </c>
      <c r="I2" s="25" t="s">
        <v>90</v>
      </c>
      <c r="J2" s="25" t="s">
        <v>91</v>
      </c>
    </row>
    <row r="3" spans="1:10">
      <c r="A3" s="25" t="s">
        <v>118</v>
      </c>
      <c r="B3" s="23" t="s">
        <v>152</v>
      </c>
      <c r="C3" s="37">
        <v>10500</v>
      </c>
      <c r="D3" s="33">
        <f>C3/C13</f>
        <v>0.46357615894039733</v>
      </c>
      <c r="E3" s="25" t="s">
        <v>121</v>
      </c>
      <c r="F3" s="23" t="s">
        <v>158</v>
      </c>
      <c r="G3" s="37">
        <v>8000</v>
      </c>
      <c r="H3" s="33">
        <f>G3/G17</f>
        <v>0.64</v>
      </c>
      <c r="I3" s="22"/>
      <c r="J3" s="22"/>
    </row>
    <row r="4" spans="1:10">
      <c r="A4" s="25"/>
      <c r="B4" s="23" t="s">
        <v>148</v>
      </c>
      <c r="C4" s="37">
        <v>8500</v>
      </c>
      <c r="D4" s="33">
        <f>C4/C13</f>
        <v>0.37527593818984545</v>
      </c>
      <c r="E4" s="25"/>
      <c r="F4" s="23"/>
      <c r="G4" s="37"/>
      <c r="H4" s="33">
        <f>G4/G17</f>
        <v>0</v>
      </c>
      <c r="I4" s="22"/>
      <c r="J4" s="22"/>
    </row>
    <row r="5" spans="1:10">
      <c r="A5" s="25"/>
      <c r="B5" s="23" t="s">
        <v>153</v>
      </c>
      <c r="C5" s="37">
        <v>2250</v>
      </c>
      <c r="D5" s="33">
        <f>C5/C13</f>
        <v>9.9337748344370855E-2</v>
      </c>
      <c r="E5" s="25"/>
      <c r="F5" s="23" t="s">
        <v>122</v>
      </c>
      <c r="G5" s="37"/>
      <c r="H5" s="33">
        <f>G5/G17</f>
        <v>0</v>
      </c>
      <c r="I5" s="22"/>
      <c r="J5" s="22"/>
    </row>
    <row r="6" spans="1:10">
      <c r="A6" s="25"/>
      <c r="B6" s="23" t="s">
        <v>149</v>
      </c>
      <c r="C6" s="37">
        <v>1000</v>
      </c>
      <c r="D6" s="33">
        <f>C6/C13</f>
        <v>4.4150110375275942E-2</v>
      </c>
      <c r="E6" s="25"/>
      <c r="F6" s="23"/>
      <c r="G6" s="37"/>
      <c r="H6" s="33">
        <f>G6/G17</f>
        <v>0</v>
      </c>
      <c r="I6" s="22"/>
      <c r="J6" s="22"/>
    </row>
    <row r="7" spans="1:10">
      <c r="A7" s="25"/>
      <c r="B7" s="23" t="s">
        <v>159</v>
      </c>
      <c r="C7" s="37">
        <v>400</v>
      </c>
      <c r="D7" s="33">
        <f>C7/C13</f>
        <v>1.7660044150110375E-2</v>
      </c>
      <c r="E7" s="25"/>
      <c r="F7" s="23"/>
      <c r="G7" s="37"/>
      <c r="H7" s="33"/>
      <c r="I7" s="22"/>
      <c r="J7" s="22"/>
    </row>
    <row r="8" spans="1:10" ht="27">
      <c r="A8" s="25"/>
      <c r="B8" s="39" t="s">
        <v>157</v>
      </c>
      <c r="C8" s="37"/>
      <c r="D8" s="33">
        <f>C8/C13</f>
        <v>0</v>
      </c>
      <c r="E8" s="25"/>
      <c r="F8" s="23" t="s">
        <v>123</v>
      </c>
      <c r="G8" s="37"/>
      <c r="H8" s="33">
        <f>G8/G17</f>
        <v>0</v>
      </c>
      <c r="I8" s="22"/>
      <c r="J8" s="22"/>
    </row>
    <row r="9" spans="1:10">
      <c r="A9" s="38"/>
      <c r="B9" s="23"/>
      <c r="C9" s="37"/>
      <c r="D9" s="33">
        <f>C9/C13</f>
        <v>0</v>
      </c>
      <c r="E9" s="25"/>
      <c r="F9" s="23" t="s">
        <v>124</v>
      </c>
      <c r="G9" s="37"/>
      <c r="H9" s="33">
        <f>G9/G17</f>
        <v>0</v>
      </c>
      <c r="I9" s="22"/>
      <c r="J9" s="22"/>
    </row>
    <row r="10" spans="1:10">
      <c r="A10" s="25" t="s">
        <v>119</v>
      </c>
      <c r="B10" s="23" t="s">
        <v>154</v>
      </c>
      <c r="C10" s="37"/>
      <c r="D10" s="33">
        <f>C10/C13</f>
        <v>0</v>
      </c>
      <c r="E10" s="25"/>
      <c r="F10" s="23" t="s">
        <v>125</v>
      </c>
      <c r="G10" s="37">
        <v>4000</v>
      </c>
      <c r="H10" s="33">
        <f>G10/G17</f>
        <v>0.32</v>
      </c>
      <c r="I10" s="22"/>
      <c r="J10" s="22"/>
    </row>
    <row r="11" spans="1:10">
      <c r="A11" s="25"/>
      <c r="B11" s="23" t="s">
        <v>155</v>
      </c>
      <c r="C11" s="37"/>
      <c r="D11" s="33">
        <f>C11/C13</f>
        <v>0</v>
      </c>
      <c r="E11" s="25"/>
      <c r="F11" s="23" t="s">
        <v>92</v>
      </c>
      <c r="G11" s="37"/>
      <c r="H11" s="33">
        <f>G11/G17</f>
        <v>0</v>
      </c>
      <c r="I11" s="22"/>
      <c r="J11" s="22"/>
    </row>
    <row r="12" spans="1:10">
      <c r="A12" s="25"/>
      <c r="B12" s="23"/>
      <c r="C12" s="37"/>
      <c r="D12" s="33">
        <f>C12/C13</f>
        <v>0</v>
      </c>
      <c r="E12" s="25"/>
      <c r="F12" s="23" t="s">
        <v>93</v>
      </c>
      <c r="G12" s="37">
        <v>500</v>
      </c>
      <c r="H12" s="33">
        <f>G12/G17</f>
        <v>0.04</v>
      </c>
      <c r="I12" s="22"/>
      <c r="J12" s="22"/>
    </row>
    <row r="13" spans="1:10">
      <c r="A13" s="25"/>
      <c r="B13" s="23" t="s">
        <v>156</v>
      </c>
      <c r="C13" s="37">
        <f>SUM(C3:C12)</f>
        <v>22650</v>
      </c>
      <c r="D13" s="33">
        <f>SUM(D3:D12)</f>
        <v>0.99999999999999989</v>
      </c>
      <c r="E13" s="25"/>
      <c r="F13" s="23" t="s">
        <v>94</v>
      </c>
      <c r="G13" s="37"/>
      <c r="H13" s="33">
        <f>G13/G17</f>
        <v>0</v>
      </c>
      <c r="I13" s="22"/>
      <c r="J13" s="22"/>
    </row>
    <row r="14" spans="1:10">
      <c r="A14" s="25"/>
      <c r="B14" s="22"/>
      <c r="C14" s="37"/>
      <c r="D14" s="22"/>
      <c r="E14" s="25"/>
      <c r="F14" s="23"/>
      <c r="G14" s="37"/>
      <c r="H14" s="33">
        <f>G14/G17</f>
        <v>0</v>
      </c>
      <c r="I14" s="22"/>
      <c r="J14" s="22"/>
    </row>
    <row r="15" spans="1:10">
      <c r="A15" s="25"/>
      <c r="B15" s="22"/>
      <c r="C15" s="37"/>
      <c r="D15" s="22"/>
      <c r="E15" s="25" t="s">
        <v>126</v>
      </c>
      <c r="F15" s="23" t="s">
        <v>127</v>
      </c>
      <c r="G15" s="37"/>
      <c r="H15" s="33">
        <f>G15/G17</f>
        <v>0</v>
      </c>
      <c r="I15" s="22"/>
      <c r="J15" s="22"/>
    </row>
    <row r="16" spans="1:10">
      <c r="A16" s="25"/>
      <c r="B16" s="22"/>
      <c r="C16" s="37"/>
      <c r="D16" s="22"/>
      <c r="E16" s="25"/>
      <c r="F16" s="23" t="s">
        <v>128</v>
      </c>
      <c r="G16" s="37"/>
      <c r="H16" s="33">
        <f>G16/G17</f>
        <v>0</v>
      </c>
      <c r="I16" s="22"/>
      <c r="J16" s="22"/>
    </row>
    <row r="17" spans="1:10">
      <c r="A17" s="25"/>
      <c r="B17" s="22"/>
      <c r="C17" s="37"/>
      <c r="D17" s="22" t="s">
        <v>150</v>
      </c>
      <c r="E17" s="25"/>
      <c r="F17" s="22" t="s">
        <v>151</v>
      </c>
      <c r="G17" s="37">
        <f>SUM(G3:G16)</f>
        <v>12500</v>
      </c>
      <c r="H17" s="33">
        <f>SUM(H3:H16)</f>
        <v>1</v>
      </c>
      <c r="I17" s="22"/>
      <c r="J17" s="22"/>
    </row>
    <row r="18" spans="1:10">
      <c r="A18" s="25" t="s">
        <v>120</v>
      </c>
      <c r="B18" s="37">
        <f>C13-G17</f>
        <v>10150</v>
      </c>
      <c r="C18" s="37"/>
      <c r="D18" s="22"/>
      <c r="E18" s="25"/>
      <c r="F18" s="22"/>
      <c r="G18" s="37"/>
      <c r="H18" s="33"/>
      <c r="I18" s="22"/>
      <c r="J18" s="2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b-测试</vt:lpstr>
      <vt:lpstr>不提前还贷</vt:lpstr>
      <vt:lpstr>提前还贷</vt:lpstr>
      <vt:lpstr>对比</vt:lpstr>
      <vt:lpstr>公积金</vt:lpstr>
      <vt:lpstr>复利测算</vt:lpstr>
      <vt:lpstr>定投测算</vt:lpstr>
      <vt:lpstr>1-清点资产-时点-资产负债表</vt:lpstr>
      <vt:lpstr>2-时段-收支表</vt:lpstr>
      <vt:lpstr>3-测算</vt:lpstr>
      <vt:lpstr>公司帐</vt:lpstr>
      <vt:lpstr>指数分析</vt:lpstr>
      <vt:lpstr>newSheet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</cp:lastModifiedBy>
  <dcterms:created xsi:type="dcterms:W3CDTF">2015-08-22T10:43:40Z</dcterms:created>
  <dcterms:modified xsi:type="dcterms:W3CDTF">2016-09-30T08:03:06Z</dcterms:modified>
</cp:coreProperties>
</file>