
<file path=[Content_Types].xml><?xml version="1.0" encoding="utf-8"?>
<Types xmlns="http://schemas.openxmlformats.org/package/2006/content-types">
  <Default Extension="bin" ContentType="application/vnd.openxmlformats-officedocument.oleObject"/>
  <Default Extension="png" ContentType="image/png"/>
  <Default Extension="emf" ContentType="image/x-emf"/>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rinterSettings/printerSettings1.bin" ContentType="application/vnd.openxmlformats-officedocument.spreadsheetml.printerSettings"/>
  <Override PartName="/xl/drawings/drawing2.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printerSettings/printerSettings2.bin" ContentType="application/vnd.openxmlformats-officedocument.spreadsheetml.printerSettings"/>
  <Override PartName="/xl/drawings/drawing3.xml" ContentType="application/vnd.openxmlformats-officedocument.drawing+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python\data_analysis_method\2.regression\"/>
    </mc:Choice>
  </mc:AlternateContent>
  <bookViews>
    <workbookView xWindow="0" yWindow="0" windowWidth="25600" windowHeight="10700" activeTab="2"/>
  </bookViews>
  <sheets>
    <sheet name="2.1回归方程的参数估计和误差方差计算" sheetId="3" r:id="rId1"/>
    <sheet name="2.2回归方程的F值检验" sheetId="2" r:id="rId2"/>
    <sheet name="2.3 预测和统计推断(机算)-ppt20页" sheetId="1" r:id="rId3"/>
  </sheets>
  <externalReferences>
    <externalReference r:id="rId4"/>
  </externalReferenc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131" i="1" l="1"/>
  <c r="I131" i="1"/>
  <c r="H131" i="1"/>
  <c r="F131" i="1"/>
  <c r="H7" i="1" l="1"/>
  <c r="O8" i="2"/>
  <c r="L22" i="1" l="1"/>
  <c r="K18" i="2" l="1"/>
  <c r="A131" i="1"/>
  <c r="B131" i="1"/>
  <c r="C131" i="1"/>
  <c r="D131" i="1"/>
  <c r="A132" i="1"/>
  <c r="B132" i="1"/>
  <c r="C132" i="1"/>
  <c r="D132" i="1"/>
  <c r="A133" i="1"/>
  <c r="B133" i="1"/>
  <c r="C133" i="1"/>
  <c r="D133" i="1"/>
  <c r="B130" i="1"/>
  <c r="C130" i="1"/>
  <c r="D130" i="1"/>
  <c r="A130" i="1"/>
  <c r="A124" i="1" a="1"/>
  <c r="B124" i="1" s="1"/>
  <c r="A124" i="1"/>
  <c r="D124" i="1"/>
  <c r="A125" i="1"/>
  <c r="D125" i="1"/>
  <c r="A126" i="1"/>
  <c r="D126" i="1"/>
  <c r="A127" i="1"/>
  <c r="D127" i="1"/>
  <c r="A118" i="1" a="1"/>
  <c r="A118" i="1" s="1"/>
  <c r="C127" i="1" l="1"/>
  <c r="C126" i="1"/>
  <c r="C125" i="1"/>
  <c r="C124" i="1"/>
  <c r="B127" i="1"/>
  <c r="B126" i="1"/>
  <c r="B125" i="1"/>
  <c r="C120" i="1"/>
  <c r="C119" i="1"/>
  <c r="C118" i="1"/>
  <c r="B121" i="1"/>
  <c r="B120" i="1"/>
  <c r="B119" i="1"/>
  <c r="B118" i="1"/>
  <c r="D121" i="1"/>
  <c r="D120" i="1"/>
  <c r="D119" i="1"/>
  <c r="D118" i="1"/>
  <c r="C121" i="1"/>
  <c r="A121" i="1"/>
  <c r="A120" i="1"/>
  <c r="A119" i="1"/>
  <c r="O22" i="1"/>
  <c r="N22" i="1"/>
  <c r="E3" i="3" l="1"/>
  <c r="F3" i="3" s="1"/>
  <c r="E4" i="3"/>
  <c r="F4" i="3" s="1"/>
  <c r="E5" i="3"/>
  <c r="F5" i="3" s="1"/>
  <c r="E6" i="3"/>
  <c r="F6" i="3" s="1"/>
  <c r="E7" i="3"/>
  <c r="F7" i="3" s="1"/>
  <c r="E8" i="3"/>
  <c r="F8" i="3" s="1"/>
  <c r="E9" i="3"/>
  <c r="F9" i="3" s="1"/>
  <c r="E10" i="3"/>
  <c r="F10" i="3" s="1"/>
  <c r="E11" i="3"/>
  <c r="F11" i="3" s="1"/>
  <c r="E12" i="3"/>
  <c r="F12" i="3" s="1"/>
  <c r="E13" i="3"/>
  <c r="F13" i="3" s="1"/>
  <c r="E14" i="3"/>
  <c r="F14" i="3" s="1"/>
  <c r="E15" i="3"/>
  <c r="F15" i="3" s="1"/>
  <c r="E16" i="3"/>
  <c r="F16" i="3" s="1"/>
  <c r="E17" i="3"/>
  <c r="F17" i="3" s="1"/>
  <c r="F18" i="3"/>
  <c r="A32" i="3" a="1"/>
  <c r="A32" i="3" s="1"/>
  <c r="C32" i="3"/>
  <c r="A33" i="3"/>
  <c r="B34" i="3"/>
  <c r="C34" i="3"/>
  <c r="F19" i="2"/>
  <c r="G14" i="3" l="1"/>
  <c r="H14" i="3"/>
  <c r="G10" i="3"/>
  <c r="H10" i="3"/>
  <c r="G6" i="3"/>
  <c r="H6" i="3"/>
  <c r="G17" i="3"/>
  <c r="H17" i="3"/>
  <c r="G13" i="3"/>
  <c r="H13" i="3"/>
  <c r="G9" i="3"/>
  <c r="H9" i="3"/>
  <c r="G5" i="3"/>
  <c r="H5" i="3"/>
  <c r="G16" i="3"/>
  <c r="H16" i="3"/>
  <c r="G12" i="3"/>
  <c r="H12" i="3"/>
  <c r="G8" i="3"/>
  <c r="H8" i="3"/>
  <c r="G4" i="3"/>
  <c r="H4" i="3"/>
  <c r="G15" i="3"/>
  <c r="H15" i="3"/>
  <c r="G11" i="3"/>
  <c r="H11" i="3"/>
  <c r="G7" i="3"/>
  <c r="H7" i="3"/>
  <c r="G3" i="3"/>
  <c r="G18" i="3" s="1"/>
  <c r="H20" i="3" s="1"/>
  <c r="H3" i="3"/>
  <c r="H18" i="3" s="1"/>
  <c r="A34" i="3"/>
  <c r="C33" i="3"/>
  <c r="B32" i="3"/>
  <c r="B33" i="3"/>
  <c r="B29" i="2"/>
  <c r="F24" i="2"/>
  <c r="F22" i="2"/>
  <c r="E32" i="3" l="1" a="1"/>
  <c r="D18" i="2"/>
  <c r="I3" i="2" s="1"/>
  <c r="E32" i="3" l="1"/>
  <c r="G33" i="3"/>
  <c r="E34" i="3"/>
  <c r="F32" i="3"/>
  <c r="F34" i="3"/>
  <c r="F33" i="3"/>
  <c r="G32" i="3"/>
  <c r="E33" i="3"/>
  <c r="G34" i="3"/>
  <c r="I16" i="2"/>
  <c r="I12" i="2"/>
  <c r="I8" i="2"/>
  <c r="I4" i="2"/>
  <c r="I18" i="2" s="1"/>
  <c r="J17" i="2"/>
  <c r="J13" i="2"/>
  <c r="J9" i="2"/>
  <c r="J5" i="2"/>
  <c r="J16" i="2"/>
  <c r="J14" i="2"/>
  <c r="J12" i="2"/>
  <c r="J10" i="2"/>
  <c r="J8" i="2"/>
  <c r="J6" i="2"/>
  <c r="J4" i="2"/>
  <c r="I14" i="2"/>
  <c r="I10" i="2"/>
  <c r="I6" i="2"/>
  <c r="J15" i="2"/>
  <c r="J11" i="2"/>
  <c r="J7" i="2"/>
  <c r="J3" i="2"/>
  <c r="I17" i="2"/>
  <c r="I15" i="2"/>
  <c r="I13" i="2"/>
  <c r="I11" i="2"/>
  <c r="I9" i="2"/>
  <c r="I7" i="2"/>
  <c r="I5" i="2"/>
  <c r="A37" i="3" l="1" a="1"/>
  <c r="A47" i="3" a="1"/>
  <c r="J18" i="2"/>
  <c r="B25" i="2" s="1"/>
  <c r="C47" i="3" l="1"/>
  <c r="G47" i="3"/>
  <c r="K47" i="3"/>
  <c r="O47" i="3"/>
  <c r="D48" i="3"/>
  <c r="H48" i="3"/>
  <c r="L48" i="3"/>
  <c r="A49" i="3"/>
  <c r="E49" i="3"/>
  <c r="I49" i="3"/>
  <c r="M49" i="3"/>
  <c r="E47" i="3"/>
  <c r="J47" i="3"/>
  <c r="A48" i="3"/>
  <c r="F48" i="3"/>
  <c r="K48" i="3"/>
  <c r="B49" i="3"/>
  <c r="G49" i="3"/>
  <c r="L49" i="3"/>
  <c r="A47" i="3"/>
  <c r="F47" i="3"/>
  <c r="L47" i="3"/>
  <c r="B48" i="3"/>
  <c r="G48" i="3"/>
  <c r="M48" i="3"/>
  <c r="C49" i="3"/>
  <c r="H49" i="3"/>
  <c r="N49" i="3"/>
  <c r="B47" i="3"/>
  <c r="H47" i="3"/>
  <c r="M47" i="3"/>
  <c r="C48" i="3"/>
  <c r="I48" i="3"/>
  <c r="N48" i="3"/>
  <c r="D49" i="3"/>
  <c r="J49" i="3"/>
  <c r="O49" i="3"/>
  <c r="D47" i="3"/>
  <c r="I47" i="3"/>
  <c r="N47" i="3"/>
  <c r="E48" i="3"/>
  <c r="J48" i="3"/>
  <c r="O48" i="3"/>
  <c r="F49" i="3"/>
  <c r="K49" i="3"/>
  <c r="A37" i="3"/>
  <c r="E37" i="3"/>
  <c r="I37" i="3"/>
  <c r="M37" i="3"/>
  <c r="B38" i="3"/>
  <c r="F38" i="3"/>
  <c r="J38" i="3"/>
  <c r="N38" i="3"/>
  <c r="C39" i="3"/>
  <c r="G39" i="3"/>
  <c r="K39" i="3"/>
  <c r="O39" i="3"/>
  <c r="B37" i="3"/>
  <c r="F37" i="3"/>
  <c r="J37" i="3"/>
  <c r="N37" i="3"/>
  <c r="C38" i="3"/>
  <c r="H37" i="3"/>
  <c r="A38" i="3"/>
  <c r="H38" i="3"/>
  <c r="M38" i="3"/>
  <c r="D39" i="3"/>
  <c r="I39" i="3"/>
  <c r="N39" i="3"/>
  <c r="C37" i="3"/>
  <c r="K37" i="3"/>
  <c r="D38" i="3"/>
  <c r="I38" i="3"/>
  <c r="O38" i="3"/>
  <c r="E39" i="3"/>
  <c r="J39" i="3"/>
  <c r="D37" i="3"/>
  <c r="L37" i="3"/>
  <c r="E38" i="3"/>
  <c r="K38" i="3"/>
  <c r="A39" i="3"/>
  <c r="F39" i="3"/>
  <c r="L39" i="3"/>
  <c r="G37" i="3"/>
  <c r="O37" i="3"/>
  <c r="G38" i="3"/>
  <c r="L38" i="3"/>
  <c r="B39" i="3"/>
  <c r="H39" i="3"/>
  <c r="M39" i="3"/>
  <c r="I22" i="2"/>
  <c r="A42" i="3" l="1" a="1"/>
  <c r="A52" i="3" a="1"/>
  <c r="A52" i="3" l="1"/>
  <c r="A69" i="3" s="1"/>
  <c r="E52" i="3"/>
  <c r="E69" i="3" s="1"/>
  <c r="I52" i="3"/>
  <c r="I69" i="3" s="1"/>
  <c r="M52" i="3"/>
  <c r="M69" i="3" s="1"/>
  <c r="B53" i="3"/>
  <c r="B70" i="3" s="1"/>
  <c r="F53" i="3"/>
  <c r="F70" i="3" s="1"/>
  <c r="J53" i="3"/>
  <c r="J70" i="3" s="1"/>
  <c r="N53" i="3"/>
  <c r="N70" i="3" s="1"/>
  <c r="C54" i="3"/>
  <c r="C71" i="3" s="1"/>
  <c r="G54" i="3"/>
  <c r="G71" i="3" s="1"/>
  <c r="K54" i="3"/>
  <c r="K71" i="3" s="1"/>
  <c r="O54" i="3"/>
  <c r="O71" i="3" s="1"/>
  <c r="D55" i="3"/>
  <c r="D72" i="3" s="1"/>
  <c r="H55" i="3"/>
  <c r="H72" i="3" s="1"/>
  <c r="L55" i="3"/>
  <c r="L72" i="3" s="1"/>
  <c r="A56" i="3"/>
  <c r="A73" i="3" s="1"/>
  <c r="E56" i="3"/>
  <c r="E73" i="3" s="1"/>
  <c r="I56" i="3"/>
  <c r="I73" i="3" s="1"/>
  <c r="M56" i="3"/>
  <c r="M73" i="3" s="1"/>
  <c r="B57" i="3"/>
  <c r="B74" i="3" s="1"/>
  <c r="F57" i="3"/>
  <c r="F74" i="3" s="1"/>
  <c r="J57" i="3"/>
  <c r="J74" i="3" s="1"/>
  <c r="N57" i="3"/>
  <c r="N74" i="3" s="1"/>
  <c r="C58" i="3"/>
  <c r="C75" i="3" s="1"/>
  <c r="G58" i="3"/>
  <c r="G75" i="3" s="1"/>
  <c r="K58" i="3"/>
  <c r="K75" i="3" s="1"/>
  <c r="O58" i="3"/>
  <c r="O75" i="3" s="1"/>
  <c r="D59" i="3"/>
  <c r="D76" i="3" s="1"/>
  <c r="H59" i="3"/>
  <c r="H76" i="3" s="1"/>
  <c r="L59" i="3"/>
  <c r="L76" i="3" s="1"/>
  <c r="A60" i="3"/>
  <c r="A77" i="3" s="1"/>
  <c r="E60" i="3"/>
  <c r="E77" i="3" s="1"/>
  <c r="I60" i="3"/>
  <c r="I77" i="3" s="1"/>
  <c r="M60" i="3"/>
  <c r="M77" i="3" s="1"/>
  <c r="B61" i="3"/>
  <c r="B78" i="3" s="1"/>
  <c r="F61" i="3"/>
  <c r="F78" i="3" s="1"/>
  <c r="J61" i="3"/>
  <c r="J78" i="3" s="1"/>
  <c r="N61" i="3"/>
  <c r="N78" i="3" s="1"/>
  <c r="C62" i="3"/>
  <c r="C79" i="3" s="1"/>
  <c r="G62" i="3"/>
  <c r="G79" i="3" s="1"/>
  <c r="B52" i="3"/>
  <c r="B69" i="3" s="1"/>
  <c r="G52" i="3"/>
  <c r="G69" i="3" s="1"/>
  <c r="L52" i="3"/>
  <c r="L69" i="3" s="1"/>
  <c r="C53" i="3"/>
  <c r="C70" i="3" s="1"/>
  <c r="H53" i="3"/>
  <c r="H70" i="3" s="1"/>
  <c r="M53" i="3"/>
  <c r="M70" i="3" s="1"/>
  <c r="D54" i="3"/>
  <c r="D71" i="3" s="1"/>
  <c r="I54" i="3"/>
  <c r="I71" i="3" s="1"/>
  <c r="N54" i="3"/>
  <c r="N71" i="3" s="1"/>
  <c r="E55" i="3"/>
  <c r="E72" i="3" s="1"/>
  <c r="J55" i="3"/>
  <c r="J72" i="3" s="1"/>
  <c r="O55" i="3"/>
  <c r="O72" i="3" s="1"/>
  <c r="F56" i="3"/>
  <c r="F73" i="3" s="1"/>
  <c r="K56" i="3"/>
  <c r="K73" i="3" s="1"/>
  <c r="A57" i="3"/>
  <c r="A74" i="3" s="1"/>
  <c r="G57" i="3"/>
  <c r="G74" i="3" s="1"/>
  <c r="L57" i="3"/>
  <c r="L74" i="3" s="1"/>
  <c r="B58" i="3"/>
  <c r="B75" i="3" s="1"/>
  <c r="H58" i="3"/>
  <c r="H75" i="3" s="1"/>
  <c r="M58" i="3"/>
  <c r="M75" i="3" s="1"/>
  <c r="C59" i="3"/>
  <c r="C76" i="3" s="1"/>
  <c r="I59" i="3"/>
  <c r="I76" i="3" s="1"/>
  <c r="N59" i="3"/>
  <c r="N76" i="3" s="1"/>
  <c r="D60" i="3"/>
  <c r="D77" i="3" s="1"/>
  <c r="J60" i="3"/>
  <c r="J77" i="3" s="1"/>
  <c r="O60" i="3"/>
  <c r="O77" i="3" s="1"/>
  <c r="E61" i="3"/>
  <c r="E78" i="3" s="1"/>
  <c r="K61" i="3"/>
  <c r="K78" i="3" s="1"/>
  <c r="A62" i="3"/>
  <c r="A79" i="3" s="1"/>
  <c r="F62" i="3"/>
  <c r="F79" i="3" s="1"/>
  <c r="K62" i="3"/>
  <c r="K79" i="3" s="1"/>
  <c r="O62" i="3"/>
  <c r="O79" i="3" s="1"/>
  <c r="D63" i="3"/>
  <c r="D80" i="3" s="1"/>
  <c r="H63" i="3"/>
  <c r="H80" i="3" s="1"/>
  <c r="L63" i="3"/>
  <c r="L80" i="3" s="1"/>
  <c r="A64" i="3"/>
  <c r="A81" i="3" s="1"/>
  <c r="E64" i="3"/>
  <c r="E81" i="3" s="1"/>
  <c r="I64" i="3"/>
  <c r="I81" i="3" s="1"/>
  <c r="M64" i="3"/>
  <c r="M81" i="3" s="1"/>
  <c r="B65" i="3"/>
  <c r="B82" i="3" s="1"/>
  <c r="F65" i="3"/>
  <c r="F82" i="3" s="1"/>
  <c r="J65" i="3"/>
  <c r="J82" i="3" s="1"/>
  <c r="N65" i="3"/>
  <c r="N82" i="3" s="1"/>
  <c r="C66" i="3"/>
  <c r="C83" i="3" s="1"/>
  <c r="G66" i="3"/>
  <c r="G83" i="3" s="1"/>
  <c r="K66" i="3"/>
  <c r="K83" i="3" s="1"/>
  <c r="O66" i="3"/>
  <c r="O83" i="3" s="1"/>
  <c r="C52" i="3"/>
  <c r="C69" i="3" s="1"/>
  <c r="H52" i="3"/>
  <c r="H69" i="3" s="1"/>
  <c r="N52" i="3"/>
  <c r="N69" i="3" s="1"/>
  <c r="D53" i="3"/>
  <c r="D70" i="3" s="1"/>
  <c r="I53" i="3"/>
  <c r="I70" i="3" s="1"/>
  <c r="O53" i="3"/>
  <c r="O70" i="3" s="1"/>
  <c r="E54" i="3"/>
  <c r="E71" i="3" s="1"/>
  <c r="J54" i="3"/>
  <c r="J71" i="3" s="1"/>
  <c r="A55" i="3"/>
  <c r="A72" i="3" s="1"/>
  <c r="F55" i="3"/>
  <c r="F72" i="3" s="1"/>
  <c r="K55" i="3"/>
  <c r="K72" i="3" s="1"/>
  <c r="B56" i="3"/>
  <c r="B73" i="3" s="1"/>
  <c r="G56" i="3"/>
  <c r="G73" i="3" s="1"/>
  <c r="L56" i="3"/>
  <c r="L73" i="3" s="1"/>
  <c r="C57" i="3"/>
  <c r="C74" i="3" s="1"/>
  <c r="H57" i="3"/>
  <c r="H74" i="3" s="1"/>
  <c r="M57" i="3"/>
  <c r="M74" i="3" s="1"/>
  <c r="D58" i="3"/>
  <c r="D75" i="3" s="1"/>
  <c r="I58" i="3"/>
  <c r="I75" i="3" s="1"/>
  <c r="N58" i="3"/>
  <c r="N75" i="3" s="1"/>
  <c r="E59" i="3"/>
  <c r="E76" i="3" s="1"/>
  <c r="J59" i="3"/>
  <c r="J76" i="3" s="1"/>
  <c r="O59" i="3"/>
  <c r="O76" i="3" s="1"/>
  <c r="F60" i="3"/>
  <c r="F77" i="3" s="1"/>
  <c r="K60" i="3"/>
  <c r="K77" i="3" s="1"/>
  <c r="A61" i="3"/>
  <c r="A78" i="3" s="1"/>
  <c r="G61" i="3"/>
  <c r="G78" i="3" s="1"/>
  <c r="L61" i="3"/>
  <c r="L78" i="3" s="1"/>
  <c r="B62" i="3"/>
  <c r="B79" i="3" s="1"/>
  <c r="H62" i="3"/>
  <c r="H79" i="3" s="1"/>
  <c r="L62" i="3"/>
  <c r="L79" i="3" s="1"/>
  <c r="A63" i="3"/>
  <c r="A80" i="3" s="1"/>
  <c r="E63" i="3"/>
  <c r="E80" i="3" s="1"/>
  <c r="I63" i="3"/>
  <c r="I80" i="3" s="1"/>
  <c r="M63" i="3"/>
  <c r="M80" i="3" s="1"/>
  <c r="B64" i="3"/>
  <c r="B81" i="3" s="1"/>
  <c r="F64" i="3"/>
  <c r="F81" i="3" s="1"/>
  <c r="J64" i="3"/>
  <c r="J81" i="3" s="1"/>
  <c r="N64" i="3"/>
  <c r="N81" i="3" s="1"/>
  <c r="C65" i="3"/>
  <c r="C82" i="3" s="1"/>
  <c r="G65" i="3"/>
  <c r="G82" i="3" s="1"/>
  <c r="K65" i="3"/>
  <c r="K82" i="3" s="1"/>
  <c r="O65" i="3"/>
  <c r="O82" i="3" s="1"/>
  <c r="D66" i="3"/>
  <c r="D83" i="3" s="1"/>
  <c r="H66" i="3"/>
  <c r="H83" i="3" s="1"/>
  <c r="L66" i="3"/>
  <c r="L83" i="3" s="1"/>
  <c r="D52" i="3"/>
  <c r="D69" i="3" s="1"/>
  <c r="J52" i="3"/>
  <c r="J69" i="3" s="1"/>
  <c r="O52" i="3"/>
  <c r="O69" i="3" s="1"/>
  <c r="E53" i="3"/>
  <c r="E70" i="3" s="1"/>
  <c r="K53" i="3"/>
  <c r="K70" i="3" s="1"/>
  <c r="A54" i="3"/>
  <c r="A71" i="3" s="1"/>
  <c r="F54" i="3"/>
  <c r="F71" i="3" s="1"/>
  <c r="L54" i="3"/>
  <c r="L71" i="3" s="1"/>
  <c r="B55" i="3"/>
  <c r="B72" i="3" s="1"/>
  <c r="G55" i="3"/>
  <c r="G72" i="3" s="1"/>
  <c r="M55" i="3"/>
  <c r="M72" i="3" s="1"/>
  <c r="C56" i="3"/>
  <c r="C73" i="3" s="1"/>
  <c r="H56" i="3"/>
  <c r="H73" i="3" s="1"/>
  <c r="N56" i="3"/>
  <c r="N73" i="3" s="1"/>
  <c r="D57" i="3"/>
  <c r="D74" i="3" s="1"/>
  <c r="I57" i="3"/>
  <c r="I74" i="3" s="1"/>
  <c r="O57" i="3"/>
  <c r="O74" i="3" s="1"/>
  <c r="E58" i="3"/>
  <c r="E75" i="3" s="1"/>
  <c r="J58" i="3"/>
  <c r="J75" i="3" s="1"/>
  <c r="A59" i="3"/>
  <c r="A76" i="3" s="1"/>
  <c r="F59" i="3"/>
  <c r="F76" i="3" s="1"/>
  <c r="K59" i="3"/>
  <c r="K76" i="3" s="1"/>
  <c r="B60" i="3"/>
  <c r="B77" i="3" s="1"/>
  <c r="G60" i="3"/>
  <c r="G77" i="3" s="1"/>
  <c r="L60" i="3"/>
  <c r="L77" i="3" s="1"/>
  <c r="C61" i="3"/>
  <c r="C78" i="3" s="1"/>
  <c r="H61" i="3"/>
  <c r="H78" i="3" s="1"/>
  <c r="M61" i="3"/>
  <c r="M78" i="3" s="1"/>
  <c r="D62" i="3"/>
  <c r="D79" i="3" s="1"/>
  <c r="I62" i="3"/>
  <c r="I79" i="3" s="1"/>
  <c r="M62" i="3"/>
  <c r="M79" i="3" s="1"/>
  <c r="B63" i="3"/>
  <c r="B80" i="3" s="1"/>
  <c r="F63" i="3"/>
  <c r="F80" i="3" s="1"/>
  <c r="J63" i="3"/>
  <c r="J80" i="3" s="1"/>
  <c r="N63" i="3"/>
  <c r="N80" i="3" s="1"/>
  <c r="C64" i="3"/>
  <c r="C81" i="3" s="1"/>
  <c r="G64" i="3"/>
  <c r="G81" i="3" s="1"/>
  <c r="K64" i="3"/>
  <c r="K81" i="3" s="1"/>
  <c r="O64" i="3"/>
  <c r="O81" i="3" s="1"/>
  <c r="D65" i="3"/>
  <c r="D82" i="3" s="1"/>
  <c r="H65" i="3"/>
  <c r="H82" i="3" s="1"/>
  <c r="L65" i="3"/>
  <c r="L82" i="3" s="1"/>
  <c r="A66" i="3"/>
  <c r="A83" i="3" s="1"/>
  <c r="E66" i="3"/>
  <c r="E83" i="3" s="1"/>
  <c r="I66" i="3"/>
  <c r="I83" i="3" s="1"/>
  <c r="M66" i="3"/>
  <c r="M83" i="3" s="1"/>
  <c r="F52" i="3"/>
  <c r="F69" i="3" s="1"/>
  <c r="L53" i="3"/>
  <c r="L70" i="3" s="1"/>
  <c r="C55" i="3"/>
  <c r="C72" i="3" s="1"/>
  <c r="J56" i="3"/>
  <c r="J73" i="3" s="1"/>
  <c r="A58" i="3"/>
  <c r="A75" i="3" s="1"/>
  <c r="G59" i="3"/>
  <c r="G76" i="3" s="1"/>
  <c r="N60" i="3"/>
  <c r="N77" i="3" s="1"/>
  <c r="E62" i="3"/>
  <c r="E79" i="3" s="1"/>
  <c r="G63" i="3"/>
  <c r="G80" i="3" s="1"/>
  <c r="H64" i="3"/>
  <c r="H81" i="3" s="1"/>
  <c r="I65" i="3"/>
  <c r="I82" i="3" s="1"/>
  <c r="J66" i="3"/>
  <c r="J83" i="3" s="1"/>
  <c r="K52" i="3"/>
  <c r="K69" i="3" s="1"/>
  <c r="B54" i="3"/>
  <c r="B71" i="3" s="1"/>
  <c r="I55" i="3"/>
  <c r="I72" i="3" s="1"/>
  <c r="O56" i="3"/>
  <c r="O73" i="3" s="1"/>
  <c r="F58" i="3"/>
  <c r="F75" i="3" s="1"/>
  <c r="M59" i="3"/>
  <c r="M76" i="3" s="1"/>
  <c r="D61" i="3"/>
  <c r="D78" i="3" s="1"/>
  <c r="J62" i="3"/>
  <c r="J79" i="3" s="1"/>
  <c r="K63" i="3"/>
  <c r="K80" i="3" s="1"/>
  <c r="L64" i="3"/>
  <c r="L81" i="3" s="1"/>
  <c r="M65" i="3"/>
  <c r="M82" i="3" s="1"/>
  <c r="N66" i="3"/>
  <c r="N83" i="3" s="1"/>
  <c r="A53" i="3"/>
  <c r="A70" i="3" s="1"/>
  <c r="H54" i="3"/>
  <c r="H71" i="3" s="1"/>
  <c r="N55" i="3"/>
  <c r="N72" i="3" s="1"/>
  <c r="E57" i="3"/>
  <c r="E74" i="3" s="1"/>
  <c r="L58" i="3"/>
  <c r="L75" i="3" s="1"/>
  <c r="C60" i="3"/>
  <c r="C77" i="3" s="1"/>
  <c r="I61" i="3"/>
  <c r="I78" i="3" s="1"/>
  <c r="N62" i="3"/>
  <c r="N79" i="3" s="1"/>
  <c r="O63" i="3"/>
  <c r="O80" i="3" s="1"/>
  <c r="A65" i="3"/>
  <c r="A82" i="3" s="1"/>
  <c r="B66" i="3"/>
  <c r="B83" i="3" s="1"/>
  <c r="G53" i="3"/>
  <c r="G70" i="3" s="1"/>
  <c r="M54" i="3"/>
  <c r="M71" i="3" s="1"/>
  <c r="D56" i="3"/>
  <c r="D73" i="3" s="1"/>
  <c r="K57" i="3"/>
  <c r="K74" i="3" s="1"/>
  <c r="B59" i="3"/>
  <c r="B76" i="3" s="1"/>
  <c r="H60" i="3"/>
  <c r="H77" i="3" s="1"/>
  <c r="O61" i="3"/>
  <c r="O78" i="3" s="1"/>
  <c r="C63" i="3"/>
  <c r="C80" i="3" s="1"/>
  <c r="D64" i="3"/>
  <c r="D81" i="3" s="1"/>
  <c r="E65" i="3"/>
  <c r="E82" i="3" s="1"/>
  <c r="F66" i="3"/>
  <c r="F83" i="3" s="1"/>
  <c r="A44" i="3"/>
  <c r="A42" i="3"/>
  <c r="A43" i="3"/>
  <c r="A87" i="3" l="1" a="1"/>
  <c r="D87" i="3" l="1"/>
  <c r="H87" i="3"/>
  <c r="L87" i="3"/>
  <c r="B87" i="3"/>
  <c r="G87" i="3"/>
  <c r="M87" i="3"/>
  <c r="C87" i="3"/>
  <c r="I87" i="3"/>
  <c r="N87" i="3"/>
  <c r="E87" i="3"/>
  <c r="J87" i="3"/>
  <c r="O87" i="3"/>
  <c r="K87" i="3"/>
  <c r="A87" i="3"/>
  <c r="F87" i="3"/>
  <c r="A90" i="3" l="1"/>
  <c r="A93" i="3" s="1"/>
</calcChain>
</file>

<file path=xl/sharedStrings.xml><?xml version="1.0" encoding="utf-8"?>
<sst xmlns="http://schemas.openxmlformats.org/spreadsheetml/2006/main" count="176" uniqueCount="145">
  <si>
    <t>SST-SSE-SSR=0</t>
    <phoneticPr fontId="3" type="noConversion"/>
  </si>
  <si>
    <t>★证明式子2.23</t>
    <phoneticPr fontId="3" type="noConversion"/>
  </si>
  <si>
    <t>SST=SSE+SSR</t>
    <phoneticPr fontId="3" type="noConversion"/>
  </si>
  <si>
    <t>σ^2:</t>
  </si>
  <si>
    <t>SSR</t>
    <phoneticPr fontId="3" type="noConversion"/>
  </si>
  <si>
    <t>SST</t>
    <phoneticPr fontId="3" type="noConversion"/>
  </si>
  <si>
    <t>近似SSE(式2.13,若误差均值为0)</t>
  </si>
  <si>
    <t>SSE</t>
  </si>
  <si>
    <t>ξ的mean</t>
  </si>
  <si>
    <t>y-mean</t>
    <phoneticPr fontId="3" type="noConversion"/>
  </si>
  <si>
    <t>yhat-ymean的平方</t>
    <phoneticPr fontId="3" type="noConversion"/>
  </si>
  <si>
    <t>y-ymean的平方</t>
    <phoneticPr fontId="3" type="noConversion"/>
  </si>
  <si>
    <t>误差方差</t>
  </si>
  <si>
    <t>误差平方</t>
  </si>
  <si>
    <t>误差ξ</t>
  </si>
  <si>
    <t>拟合y-hat</t>
  </si>
  <si>
    <t>销量y</t>
  </si>
  <si>
    <t>收入x2</t>
  </si>
  <si>
    <t>人数x1</t>
  </si>
  <si>
    <t>城市</t>
  </si>
  <si>
    <t>某公司管理人员为了解某化妆品在一个城市的月销售量Y（单位：箱）与该城市中适合使用该化妆品的人数X1（单位：万人）以及他们的人均月收入X2（单位：元）之间的关系，在某个月中对15个城市做了调查，得观察值如下表：</t>
  </si>
  <si>
    <t>y</t>
  </si>
  <si>
    <t>x1</t>
  </si>
  <si>
    <t>x2</t>
  </si>
  <si>
    <t>x3</t>
  </si>
  <si>
    <r>
      <t>F0:</t>
    </r>
    <r>
      <rPr>
        <sz val="11"/>
        <color rgb="FFFF0000"/>
        <rFont val="等线"/>
        <family val="3"/>
        <charset val="134"/>
        <scheme val="minor"/>
      </rPr>
      <t>★★</t>
    </r>
    <phoneticPr fontId="3" type="noConversion"/>
  </si>
  <si>
    <t>n</t>
    <phoneticPr fontId="2" type="noConversion"/>
  </si>
  <si>
    <t>p</t>
    <phoneticPr fontId="2" type="noConversion"/>
  </si>
  <si>
    <t>SUMMARY OUTPUT</t>
  </si>
  <si>
    <t>回归统计</t>
  </si>
  <si>
    <t>Multiple R</t>
  </si>
  <si>
    <t>R Square</t>
  </si>
  <si>
    <t>Adjusted R Square</t>
  </si>
  <si>
    <t>标准误差</t>
  </si>
  <si>
    <t>观测值</t>
  </si>
  <si>
    <t>方差分析</t>
  </si>
  <si>
    <t>回归分析</t>
  </si>
  <si>
    <t>残差</t>
  </si>
  <si>
    <t>总计</t>
  </si>
  <si>
    <t>Intercept</t>
  </si>
  <si>
    <t>df</t>
  </si>
  <si>
    <t>SS</t>
  </si>
  <si>
    <t>MS</t>
  </si>
  <si>
    <t>F</t>
  </si>
  <si>
    <t>Significance F</t>
  </si>
  <si>
    <t>Coefficients</t>
  </si>
  <si>
    <t>t Stat</t>
  </si>
  <si>
    <t>P-value</t>
  </si>
  <si>
    <t>Lower 95%</t>
  </si>
  <si>
    <t>Upper 95%</t>
  </si>
  <si>
    <t>下限 95.0%</t>
  </si>
  <si>
    <t>上限 95.0%</t>
  </si>
  <si>
    <t>X Variable 1</t>
  </si>
  <si>
    <t>X Variable 2</t>
  </si>
  <si>
    <t>X Variable 3</t>
  </si>
  <si>
    <t>RESIDUAL OUTPUT</t>
  </si>
  <si>
    <t>预测 Y</t>
  </si>
  <si>
    <t>标准残差</t>
  </si>
  <si>
    <t>PROBABILITY OUTPUT</t>
  </si>
  <si>
    <t>百分比排位</t>
  </si>
  <si>
    <t>Y</t>
  </si>
  <si>
    <t>自由度</t>
    <phoneticPr fontId="2" type="noConversion"/>
  </si>
  <si>
    <t>SST(n-1)</t>
    <phoneticPr fontId="2" type="noConversion"/>
  </si>
  <si>
    <t>SSR(p-1)</t>
    <phoneticPr fontId="2" type="noConversion"/>
  </si>
  <si>
    <t>SSE(n-p)</t>
    <phoneticPr fontId="2" type="noConversion"/>
  </si>
  <si>
    <t>H0:不线性相关，H1线性相关</t>
    <phoneticPr fontId="2" type="noConversion"/>
  </si>
  <si>
    <t>p&lt;显著性α=0.01，小概率触发，则应拒绝H0，接受H1</t>
    <phoneticPr fontId="2" type="noConversion"/>
  </si>
  <si>
    <r>
      <t>p-value:</t>
    </r>
    <r>
      <rPr>
        <sz val="11"/>
        <color rgb="FFFF0000"/>
        <rFont val="等线"/>
        <family val="3"/>
        <charset val="134"/>
        <scheme val="minor"/>
      </rPr>
      <t>★★</t>
    </r>
    <phoneticPr fontId="2" type="noConversion"/>
  </si>
  <si>
    <t>左边手算</t>
    <phoneticPr fontId="2" type="noConversion"/>
  </si>
  <si>
    <t>右边机算</t>
    <phoneticPr fontId="2" type="noConversion"/>
  </si>
  <si>
    <t>H1:β0、β1、β2至少有一个非零</t>
    <phoneticPr fontId="2" type="noConversion"/>
  </si>
  <si>
    <t>H0:β0=β1=β2=0</t>
    <phoneticPr fontId="2" type="noConversion"/>
  </si>
  <si>
    <t>1、 先看回归统计表，Multiple R即相关系数R的值，和我们之前做相关分析得到的值一样，大于0.8表示强正相关。</t>
  </si>
  <si>
    <t>2、 回归统计表中的R Square是R平方值，R平方即R的平方，又可以叫判定系数、拟合优度，取值范围是[0,1],R平方值越大，表示模型拟合的越好。一般大于70%就算拟合的不错，60%以下的就需要修正模型了。这个案例里R平方0.9054，相当不错。</t>
    <phoneticPr fontId="2" type="noConversion"/>
  </si>
  <si>
    <t>3、 Adjusted R是调整后的R方，这个值是用来修正因自变量个数增加而导致模型拟合效果过高的情况，多用于衡量多重线性回归。</t>
    <phoneticPr fontId="2" type="noConversion"/>
  </si>
  <si>
    <t>5、 残差是实际值与预测值之间的差，残差图用于回归诊断，回归模型在理想条件下的残差图是服从正态分布的。</t>
    <phoneticPr fontId="2" type="noConversion"/>
  </si>
  <si>
    <t>4、 第二张表，方差分析表，df是自由度，SS是平方和，MS是均方，F是F统计量，Significance F是回归方程总体的显著性检验，其中我们主要关注F检验的结果，即Significance F值，F检验主要是检验因变量与自变量之间的线性关系是否显著，用线性模型来描述他们之间的关系是否恰当，越小越显著。</t>
    <phoneticPr fontId="2" type="noConversion"/>
  </si>
  <si>
    <t>6、 第三张表我们重点关注P-value，也就是P值，用来检验回归方程系数的显著性，又叫T检验，T检验看P值，是在显著性水平α（常用取值0.01或0.05）下F的临界值，一般以此来衡量检验结果是否具有显著性，如果P值&gt;0.05，则结果不具有显著的统计学意义</t>
    <phoneticPr fontId="2" type="noConversion"/>
  </si>
  <si>
    <t>★★★用σ^2=YT(1-H)Y/(n-p)</t>
    <phoneticPr fontId="3" type="noConversion"/>
  </si>
  <si>
    <t>σ^2=YT(1-H)Y/(n-p)</t>
    <phoneticPr fontId="3" type="noConversion"/>
  </si>
  <si>
    <t>YT(1-H)Y</t>
    <phoneticPr fontId="3" type="noConversion"/>
  </si>
  <si>
    <t>YT(1-H)</t>
    <phoneticPr fontId="3" type="noConversion"/>
  </si>
  <si>
    <t>(I-H)</t>
    <phoneticPr fontId="3" type="noConversion"/>
  </si>
  <si>
    <t>H=X(XTX)^-1XT</t>
    <phoneticPr fontId="3" type="noConversion"/>
  </si>
  <si>
    <t>散点图★</t>
    <phoneticPr fontId="3" type="noConversion"/>
  </si>
  <si>
    <t>https://www.geogebra.org/classic/ftb22yfs</t>
    <phoneticPr fontId="3" type="noConversion"/>
  </si>
  <si>
    <t>(XTX)^-1XT</t>
    <phoneticPr fontId="3" type="noConversion"/>
  </si>
  <si>
    <t>★</t>
    <phoneticPr fontId="3" type="noConversion"/>
  </si>
  <si>
    <t>XTX^-1XTY</t>
    <phoneticPr fontId="3" type="noConversion"/>
  </si>
  <si>
    <t>XTX^-1XT</t>
    <phoneticPr fontId="3" type="noConversion"/>
  </si>
  <si>
    <t>XTX^-1</t>
    <phoneticPr fontId="3" type="noConversion"/>
  </si>
  <si>
    <t>XTX</t>
    <phoneticPr fontId="3" type="noConversion"/>
  </si>
  <si>
    <t>矩阵乘</t>
    <phoneticPr fontId="3" type="noConversion"/>
  </si>
  <si>
    <t>X</t>
    <phoneticPr fontId="3" type="noConversion"/>
  </si>
  <si>
    <t>XT</t>
    <phoneticPr fontId="3" type="noConversion"/>
  </si>
  <si>
    <t>YT</t>
    <phoneticPr fontId="3" type="noConversion"/>
  </si>
  <si>
    <r>
      <rPr>
        <i/>
        <sz val="11"/>
        <color theme="1"/>
        <rFont val="等线"/>
        <family val="3"/>
        <charset val="134"/>
        <scheme val="minor"/>
      </rPr>
      <t>p</t>
    </r>
    <r>
      <rPr>
        <sz val="11"/>
        <color theme="1"/>
        <rFont val="等线"/>
        <family val="3"/>
        <charset val="134"/>
        <scheme val="minor"/>
      </rPr>
      <t>为参数个数=3</t>
    </r>
    <phoneticPr fontId="3" type="noConversion"/>
  </si>
  <si>
    <t>σ^2:</t>
    <phoneticPr fontId="3" type="noConversion"/>
  </si>
  <si>
    <t>★★</t>
    <phoneticPr fontId="3" type="noConversion"/>
  </si>
  <si>
    <t>近似SSE(式2.13,若误差均值为0)</t>
    <phoneticPr fontId="3" type="noConversion"/>
  </si>
  <si>
    <r>
      <t>SSE</t>
    </r>
    <r>
      <rPr>
        <b/>
        <sz val="11"/>
        <color rgb="FFFF0000"/>
        <rFont val="等线"/>
        <family val="3"/>
        <charset val="134"/>
        <scheme val="minor"/>
      </rPr>
      <t>★★</t>
    </r>
    <phoneticPr fontId="3" type="noConversion"/>
  </si>
  <si>
    <t>ξ的mean</t>
    <phoneticPr fontId="3" type="noConversion"/>
  </si>
  <si>
    <t>★</t>
    <phoneticPr fontId="3" type="noConversion"/>
  </si>
  <si>
    <t>★</t>
    <phoneticPr fontId="3" type="noConversion"/>
  </si>
  <si>
    <t>ξ</t>
    <phoneticPr fontId="3" type="noConversion"/>
  </si>
  <si>
    <t>β2</t>
    <phoneticPr fontId="3" type="noConversion"/>
  </si>
  <si>
    <t>β1</t>
    <phoneticPr fontId="3" type="noConversion"/>
  </si>
  <si>
    <t>β0</t>
    <phoneticPr fontId="3" type="noConversion"/>
  </si>
  <si>
    <t>误差-误差均值的平方</t>
    <phoneticPr fontId="3" type="noConversion"/>
  </si>
  <si>
    <t>误差平方</t>
    <phoneticPr fontId="3" type="noConversion"/>
  </si>
  <si>
    <t>误差ξ</t>
    <phoneticPr fontId="3" type="noConversion"/>
  </si>
  <si>
    <t>拟合y-hat</t>
    <phoneticPr fontId="3" type="noConversion"/>
  </si>
  <si>
    <t>销量y</t>
    <phoneticPr fontId="3" type="noConversion"/>
  </si>
  <si>
    <t>收入x2</t>
    <phoneticPr fontId="3" type="noConversion"/>
  </si>
  <si>
    <t>人数x1</t>
    <phoneticPr fontId="3" type="noConversion"/>
  </si>
  <si>
    <t>城市</t>
    <phoneticPr fontId="3" type="noConversion"/>
  </si>
  <si>
    <t>某公司管理人员为了解某化妆品在一个城市的月销售量Y（单位：箱）与该城市中适合使用该化妆品的人数X1（单位：万人）以及他们的人均月收入X2（单位：元）之间的关系，在某个月中对15个城市做了调查，得观察值如下表：</t>
    <phoneticPr fontId="3" type="noConversion"/>
  </si>
  <si>
    <t>7、 从第三张表的第一列我们可以得到这个回归模型的方程：y=3.4526+4.9600x1+0.009199x2，此后对于每一个输入的自变量x,都可以根据这个回归方程来预测出因变量Y。</t>
    <phoneticPr fontId="2" type="noConversion"/>
  </si>
  <si>
    <t>★★★</t>
    <phoneticPr fontId="3" type="noConversion"/>
  </si>
  <si>
    <t>Intercept(常数项)</t>
    <phoneticPr fontId="2" type="noConversion"/>
  </si>
  <si>
    <r>
      <t>置信区间</t>
    </r>
    <r>
      <rPr>
        <sz val="11"/>
        <color rgb="FFFF0000"/>
        <rFont val="等线"/>
        <family val="3"/>
        <charset val="134"/>
        <scheme val="minor"/>
      </rPr>
      <t>★</t>
    </r>
    <phoneticPr fontId="2" type="noConversion"/>
  </si>
  <si>
    <t>p值小，就显著</t>
    <phoneticPr fontId="2" type="noConversion"/>
  </si>
  <si>
    <t>T检测：H0为βi= 0</t>
    <phoneticPr fontId="2" type="noConversion"/>
  </si>
  <si>
    <t>X</t>
    <phoneticPr fontId="2" type="noConversion"/>
  </si>
  <si>
    <t>XT</t>
    <phoneticPr fontId="2" type="noConversion"/>
  </si>
  <si>
    <t>XTX</t>
    <phoneticPr fontId="2" type="noConversion"/>
  </si>
  <si>
    <t>(XTX)-1</t>
    <phoneticPr fontId="2" type="noConversion"/>
  </si>
  <si>
    <t>sqrt(mse*(XTX)-1)</t>
    <phoneticPr fontId="2" type="noConversion"/>
  </si>
  <si>
    <r>
      <rPr>
        <sz val="11"/>
        <color rgb="FFFF0000"/>
        <rFont val="等线"/>
        <family val="3"/>
        <charset val="134"/>
        <scheme val="minor"/>
      </rPr>
      <t>★★</t>
    </r>
    <r>
      <rPr>
        <sz val="11"/>
        <color theme="1"/>
        <rFont val="等线"/>
        <family val="2"/>
        <charset val="134"/>
        <scheme val="minor"/>
      </rPr>
      <t>标准误机算过程如下</t>
    </r>
    <phoneticPr fontId="2" type="noConversion"/>
  </si>
  <si>
    <t>MSE</t>
    <phoneticPr fontId="2" type="noConversion"/>
  </si>
  <si>
    <t>标准误</t>
    <phoneticPr fontId="2" type="noConversion"/>
  </si>
  <si>
    <t>误平和</t>
    <phoneticPr fontId="2" type="noConversion"/>
  </si>
  <si>
    <t>degree freedom</t>
    <phoneticPr fontId="2" type="noConversion"/>
  </si>
  <si>
    <t>SS sum of square</t>
    <phoneticPr fontId="2" type="noConversion"/>
  </si>
  <si>
    <t>Mean S</t>
    <phoneticPr fontId="2" type="noConversion"/>
  </si>
  <si>
    <t>H1:β0、β1、β2、β3至少有一个非零</t>
    <phoneticPr fontId="2" type="noConversion"/>
  </si>
  <si>
    <t>★★标准误是MSE*(XTX)-1的主对角线的第k个元素的算数平方根</t>
    <phoneticPr fontId="2" type="noConversion"/>
  </si>
  <si>
    <t>Lower 95%</t>
    <phoneticPr fontId="2" type="noConversion"/>
  </si>
  <si>
    <t>H0:β0=β1=β2=β3=0</t>
    <phoneticPr fontId="2" type="noConversion"/>
  </si>
  <si>
    <t>x0</t>
    <phoneticPr fontId="2" type="noConversion"/>
  </si>
  <si>
    <t>x0T</t>
    <phoneticPr fontId="2" type="noConversion"/>
  </si>
  <si>
    <t>x0T(XTX)-1* x0</t>
    <phoneticPr fontId="2" type="noConversion"/>
  </si>
  <si>
    <t>y0</t>
    <phoneticPr fontId="2" type="noConversion"/>
  </si>
  <si>
    <t>y0-</t>
    <phoneticPr fontId="2" type="noConversion"/>
  </si>
  <si>
    <t>y0+</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</si>
</sst>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0.00000000_ "/>
  </numFmts>
  <fonts count="12" x14ac:knownFonts="1">
    <font>
      <sz val="11"/>
      <color theme="1"/>
      <name val="等线"/>
      <family val="2"/>
      <charset val="134"/>
      <scheme val="minor"/>
    </font>
    <font>
      <sz val="11"/>
      <color theme="1"/>
      <name val="等线"/>
      <family val="2"/>
      <scheme val="minor"/>
    </font>
    <font>
      <sz val="9"/>
      <name val="等线"/>
      <family val="2"/>
      <charset val="134"/>
      <scheme val="minor"/>
    </font>
    <font>
      <sz val="9"/>
      <name val="等线"/>
      <family val="3"/>
      <charset val="134"/>
      <scheme val="minor"/>
    </font>
    <font>
      <b/>
      <sz val="11"/>
      <color theme="1"/>
      <name val="等线"/>
      <family val="3"/>
      <charset val="134"/>
      <scheme val="minor"/>
    </font>
    <font>
      <b/>
      <sz val="11"/>
      <color rgb="FFFF0000"/>
      <name val="等线"/>
      <family val="3"/>
      <charset val="134"/>
      <scheme val="minor"/>
    </font>
    <font>
      <sz val="11"/>
      <color rgb="FFFF0000"/>
      <name val="等线"/>
      <family val="3"/>
      <charset val="134"/>
      <scheme val="minor"/>
    </font>
    <font>
      <sz val="11"/>
      <color rgb="FFFF0000"/>
      <name val="等线"/>
      <family val="2"/>
      <scheme val="minor"/>
    </font>
    <font>
      <sz val="11"/>
      <color rgb="FFFF0000"/>
      <name val="等线"/>
      <family val="2"/>
      <charset val="134"/>
      <scheme val="minor"/>
    </font>
    <font>
      <u/>
      <sz val="11"/>
      <color theme="10"/>
      <name val="等线"/>
      <family val="2"/>
      <scheme val="minor"/>
    </font>
    <font>
      <sz val="11"/>
      <color theme="1"/>
      <name val="等线"/>
      <family val="3"/>
      <charset val="134"/>
      <scheme val="minor"/>
    </font>
    <font>
      <i/>
      <sz val="11"/>
      <color theme="1"/>
      <name val="等线"/>
      <family val="3"/>
      <charset val="134"/>
      <scheme val="minor"/>
    </font>
  </fonts>
  <fills count="3">
    <fill>
      <patternFill patternType="none"/>
    </fill>
    <fill>
      <patternFill patternType="gray125"/>
    </fill>
    <fill>
      <patternFill patternType="solid">
        <fgColor rgb="FFFFFF0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top/>
      <bottom style="medium">
        <color indexed="64"/>
      </bottom>
      <diagonal/>
    </border>
    <border>
      <left/>
      <right/>
      <top style="medium">
        <color indexed="64"/>
      </top>
      <bottom style="thin">
        <color indexed="64"/>
      </bottom>
      <diagonal/>
    </border>
  </borders>
  <cellStyleXfs count="3">
    <xf numFmtId="0" fontId="0" fillId="0" borderId="0">
      <alignment vertical="center"/>
    </xf>
    <xf numFmtId="0" fontId="1" fillId="0" borderId="0"/>
    <xf numFmtId="0" fontId="9" fillId="0" borderId="0" applyNumberFormat="0" applyFill="0" applyBorder="0" applyAlignment="0" applyProtection="0"/>
  </cellStyleXfs>
  <cellXfs count="43">
    <xf numFmtId="0" fontId="0" fillId="0" borderId="0" xfId="0">
      <alignment vertical="center"/>
    </xf>
    <xf numFmtId="0" fontId="1" fillId="0" borderId="0" xfId="1"/>
    <xf numFmtId="0" fontId="4" fillId="0" borderId="0" xfId="1" applyFont="1"/>
    <xf numFmtId="0" fontId="5" fillId="0" borderId="0" xfId="1" applyFont="1"/>
    <xf numFmtId="176" fontId="5" fillId="0" borderId="0" xfId="1" applyNumberFormat="1" applyFont="1"/>
    <xf numFmtId="0" fontId="4" fillId="0" borderId="0" xfId="1" applyFont="1" applyAlignment="1">
      <alignment horizontal="center"/>
    </xf>
    <xf numFmtId="0" fontId="4" fillId="0" borderId="0" xfId="1" applyFont="1" applyAlignment="1">
      <alignment horizontal="left"/>
    </xf>
    <xf numFmtId="0" fontId="4" fillId="2" borderId="0" xfId="1" applyFont="1" applyFill="1" applyBorder="1" applyAlignment="1">
      <alignment horizontal="center"/>
    </xf>
    <xf numFmtId="0" fontId="1" fillId="0" borderId="0" xfId="1" applyFill="1" applyBorder="1" applyAlignment="1">
      <alignment horizontal="center"/>
    </xf>
    <xf numFmtId="0" fontId="4" fillId="0" borderId="0" xfId="1" applyFont="1" applyFill="1" applyBorder="1" applyAlignment="1">
      <alignment horizontal="center"/>
    </xf>
    <xf numFmtId="0" fontId="1" fillId="0" borderId="0" xfId="1" applyAlignment="1">
      <alignment horizontal="center"/>
    </xf>
    <xf numFmtId="0" fontId="4" fillId="2" borderId="1" xfId="1" applyFont="1" applyFill="1" applyBorder="1" applyAlignment="1">
      <alignment horizontal="center"/>
    </xf>
    <xf numFmtId="0" fontId="1" fillId="0" borderId="1" xfId="1" applyBorder="1" applyAlignment="1">
      <alignment horizontal="center"/>
    </xf>
    <xf numFmtId="0" fontId="4" fillId="0" borderId="2" xfId="1" applyFont="1" applyFill="1" applyBorder="1" applyAlignment="1">
      <alignment horizontal="center"/>
    </xf>
    <xf numFmtId="0" fontId="4" fillId="0" borderId="1" xfId="1" applyFont="1" applyFill="1" applyBorder="1" applyAlignment="1">
      <alignment horizontal="center"/>
    </xf>
    <xf numFmtId="0" fontId="4" fillId="0" borderId="1" xfId="1" applyFont="1" applyBorder="1" applyAlignment="1">
      <alignment horizontal="center"/>
    </xf>
    <xf numFmtId="0" fontId="4" fillId="0" borderId="0" xfId="0" applyFont="1" applyAlignment="1">
      <alignment horizontal="center" vertical="center"/>
    </xf>
    <xf numFmtId="0" fontId="7" fillId="0" borderId="0" xfId="1" applyFont="1"/>
    <xf numFmtId="0" fontId="5" fillId="0" borderId="1" xfId="1" applyFont="1" applyBorder="1"/>
    <xf numFmtId="0" fontId="5" fillId="0" borderId="1" xfId="1" applyFont="1" applyBorder="1" applyAlignment="1">
      <alignment horizontal="center"/>
    </xf>
    <xf numFmtId="0" fontId="5" fillId="0" borderId="1" xfId="1" applyFont="1" applyBorder="1" applyAlignment="1">
      <alignment horizontal="right"/>
    </xf>
    <xf numFmtId="0" fontId="0" fillId="0" borderId="1" xfId="0" applyBorder="1" applyAlignment="1">
      <alignment horizontal="center" vertical="center"/>
    </xf>
    <xf numFmtId="0" fontId="4" fillId="0" borderId="1" xfId="0" applyFont="1" applyBorder="1" applyAlignment="1">
      <alignment horizontal="center" vertical="center"/>
    </xf>
    <xf numFmtId="0" fontId="0" fillId="0" borderId="0" xfId="0" applyFill="1" applyBorder="1" applyAlignment="1">
      <alignment vertical="center"/>
    </xf>
    <xf numFmtId="0" fontId="0" fillId="0" borderId="3" xfId="0" applyFill="1" applyBorder="1" applyAlignment="1">
      <alignment vertical="center"/>
    </xf>
    <xf numFmtId="0" fontId="0" fillId="0" borderId="4" xfId="0" applyFont="1" applyFill="1" applyBorder="1" applyAlignment="1">
      <alignment horizontal="center" vertical="center"/>
    </xf>
    <xf numFmtId="0" fontId="0" fillId="0" borderId="4" xfId="0" applyFont="1" applyFill="1" applyBorder="1" applyAlignment="1">
      <alignment horizontal="centerContinuous" vertical="center"/>
    </xf>
    <xf numFmtId="0" fontId="1" fillId="0" borderId="1" xfId="1" applyBorder="1"/>
    <xf numFmtId="0" fontId="9" fillId="0" borderId="0" xfId="2"/>
    <xf numFmtId="0" fontId="10" fillId="0" borderId="0" xfId="1" applyFont="1"/>
    <xf numFmtId="0" fontId="4" fillId="0" borderId="2" xfId="1" applyFont="1" applyFill="1" applyBorder="1" applyAlignment="1">
      <alignment horizontal="left"/>
    </xf>
    <xf numFmtId="0" fontId="8" fillId="0" borderId="0" xfId="0" applyFont="1" applyFill="1" applyBorder="1" applyAlignment="1">
      <alignment vertical="center"/>
    </xf>
    <xf numFmtId="0" fontId="8" fillId="0" borderId="3" xfId="0" applyFont="1" applyFill="1" applyBorder="1" applyAlignment="1">
      <alignment vertical="center"/>
    </xf>
    <xf numFmtId="0" fontId="8" fillId="0" borderId="0" xfId="0" applyFont="1">
      <alignment vertical="center"/>
    </xf>
    <xf numFmtId="0" fontId="4" fillId="0" borderId="0" xfId="0" applyFont="1" applyBorder="1" applyAlignment="1">
      <alignment horizontal="center" vertical="center"/>
    </xf>
    <xf numFmtId="0" fontId="0" fillId="0" borderId="0" xfId="0" applyBorder="1" applyAlignment="1">
      <alignment horizontal="center" vertical="center"/>
    </xf>
    <xf numFmtId="0" fontId="10" fillId="0" borderId="0" xfId="0" applyFont="1">
      <alignment vertical="center"/>
    </xf>
    <xf numFmtId="0" fontId="5" fillId="0" borderId="0" xfId="1" applyFont="1" applyAlignment="1">
      <alignment horizontal="center"/>
    </xf>
    <xf numFmtId="0" fontId="5" fillId="0" borderId="0" xfId="0" applyFont="1" applyAlignment="1">
      <alignment horizontal="center" vertical="center"/>
    </xf>
    <xf numFmtId="9" fontId="0" fillId="0" borderId="0" xfId="0" applyNumberFormat="1">
      <alignment vertical="center"/>
    </xf>
    <xf numFmtId="0" fontId="0" fillId="0" borderId="0" xfId="0" applyAlignment="1">
      <alignment horizontal="left" vertical="center" wrapText="1"/>
    </xf>
    <xf numFmtId="0" fontId="8" fillId="0" borderId="0" xfId="0" applyFont="1" applyAlignment="1">
      <alignment horizontal="center" vertical="center"/>
    </xf>
    <xf numFmtId="0" fontId="6" fillId="0" borderId="0" xfId="0" applyFont="1" applyAlignment="1">
      <alignment horizontal="center" vertical="center"/>
    </xf>
  </cellXfs>
  <cellStyles count="3">
    <cellStyle name="常规" xfId="0" builtinId="0"/>
    <cellStyle name="常规 2" xfId="1"/>
    <cellStyle name="超链接" xfId="2"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气泡图</a:t>
            </a:r>
            <a:endParaRPr lang="en-US" altLang="zh-C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5.7079310875382323E-2"/>
          <c:y val="0.12946777486147565"/>
          <c:w val="0.9154445380721663"/>
          <c:h val="0.71220691163604555"/>
        </c:manualLayout>
      </c:layout>
      <c:bubbleChart>
        <c:varyColors val="0"/>
        <c:ser>
          <c:idx val="0"/>
          <c:order val="0"/>
          <c:spPr>
            <a:solidFill>
              <a:schemeClr val="accent1">
                <a:alpha val="75000"/>
              </a:schemeClr>
            </a:solidFill>
            <a:ln>
              <a:noFill/>
            </a:ln>
            <a:effectLst/>
          </c:spPr>
          <c:invertIfNegative val="0"/>
          <c:xVal>
            <c:numRef>
              <c:f>'2.1回归方程的参数估计和误差方差计算'!$B$3:$B$17</c:f>
              <c:numCache>
                <c:formatCode>General</c:formatCode>
                <c:ptCount val="15"/>
                <c:pt idx="0">
                  <c:v>27.4</c:v>
                </c:pt>
                <c:pt idx="1">
                  <c:v>18</c:v>
                </c:pt>
                <c:pt idx="2">
                  <c:v>37.5</c:v>
                </c:pt>
                <c:pt idx="3">
                  <c:v>20.5</c:v>
                </c:pt>
                <c:pt idx="4">
                  <c:v>8.6</c:v>
                </c:pt>
                <c:pt idx="5">
                  <c:v>26.5</c:v>
                </c:pt>
                <c:pt idx="6">
                  <c:v>9.8000000000000007</c:v>
                </c:pt>
                <c:pt idx="7">
                  <c:v>33</c:v>
                </c:pt>
                <c:pt idx="8">
                  <c:v>19.5</c:v>
                </c:pt>
                <c:pt idx="9">
                  <c:v>5.3</c:v>
                </c:pt>
                <c:pt idx="10">
                  <c:v>43</c:v>
                </c:pt>
                <c:pt idx="11">
                  <c:v>37.200000000000003</c:v>
                </c:pt>
                <c:pt idx="12">
                  <c:v>23.6</c:v>
                </c:pt>
                <c:pt idx="13">
                  <c:v>15.7</c:v>
                </c:pt>
                <c:pt idx="14">
                  <c:v>37</c:v>
                </c:pt>
              </c:numCache>
            </c:numRef>
          </c:xVal>
          <c:yVal>
            <c:numRef>
              <c:f>'2.1回归方程的参数估计和误差方差计算'!$C$3:$C$17</c:f>
              <c:numCache>
                <c:formatCode>General</c:formatCode>
                <c:ptCount val="15"/>
                <c:pt idx="0">
                  <c:v>2450</c:v>
                </c:pt>
                <c:pt idx="1">
                  <c:v>3254</c:v>
                </c:pt>
                <c:pt idx="2">
                  <c:v>3802</c:v>
                </c:pt>
                <c:pt idx="3">
                  <c:v>2838</c:v>
                </c:pt>
                <c:pt idx="4">
                  <c:v>2347</c:v>
                </c:pt>
                <c:pt idx="5">
                  <c:v>3782</c:v>
                </c:pt>
                <c:pt idx="6">
                  <c:v>3008</c:v>
                </c:pt>
                <c:pt idx="7">
                  <c:v>2450</c:v>
                </c:pt>
                <c:pt idx="8">
                  <c:v>2137</c:v>
                </c:pt>
                <c:pt idx="9">
                  <c:v>2560</c:v>
                </c:pt>
                <c:pt idx="10">
                  <c:v>4020</c:v>
                </c:pt>
                <c:pt idx="11">
                  <c:v>4427</c:v>
                </c:pt>
                <c:pt idx="12">
                  <c:v>2660</c:v>
                </c:pt>
                <c:pt idx="13">
                  <c:v>2088</c:v>
                </c:pt>
                <c:pt idx="14">
                  <c:v>2605</c:v>
                </c:pt>
              </c:numCache>
            </c:numRef>
          </c:yVal>
          <c:bubbleSize>
            <c:numRef>
              <c:f>'2.1回归方程的参数估计和误差方差计算'!$D$3:$D$17</c:f>
              <c:numCache>
                <c:formatCode>General</c:formatCode>
                <c:ptCount val="15"/>
                <c:pt idx="0">
                  <c:v>162</c:v>
                </c:pt>
                <c:pt idx="1">
                  <c:v>120</c:v>
                </c:pt>
                <c:pt idx="2">
                  <c:v>223</c:v>
                </c:pt>
                <c:pt idx="3">
                  <c:v>131</c:v>
                </c:pt>
                <c:pt idx="4">
                  <c:v>67</c:v>
                </c:pt>
                <c:pt idx="5">
                  <c:v>169</c:v>
                </c:pt>
                <c:pt idx="6">
                  <c:v>81</c:v>
                </c:pt>
                <c:pt idx="7">
                  <c:v>192</c:v>
                </c:pt>
                <c:pt idx="8">
                  <c:v>116</c:v>
                </c:pt>
                <c:pt idx="9">
                  <c:v>55</c:v>
                </c:pt>
                <c:pt idx="10">
                  <c:v>252</c:v>
                </c:pt>
                <c:pt idx="11">
                  <c:v>232</c:v>
                </c:pt>
                <c:pt idx="12">
                  <c:v>144</c:v>
                </c:pt>
                <c:pt idx="13">
                  <c:v>103</c:v>
                </c:pt>
                <c:pt idx="14">
                  <c:v>212</c:v>
                </c:pt>
              </c:numCache>
            </c:numRef>
          </c:bubbleSize>
          <c:bubble3D val="0"/>
          <c:extLst>
            <c:ext xmlns:c16="http://schemas.microsoft.com/office/drawing/2014/chart" uri="{C3380CC4-5D6E-409C-BE32-E72D297353CC}">
              <c16:uniqueId val="{00000000-B050-44DE-B50F-88F72B4178D5}"/>
            </c:ext>
          </c:extLst>
        </c:ser>
        <c:dLbls>
          <c:showLegendKey val="0"/>
          <c:showVal val="0"/>
          <c:showCatName val="0"/>
          <c:showSerName val="0"/>
          <c:showPercent val="0"/>
          <c:showBubbleSize val="0"/>
        </c:dLbls>
        <c:bubbleScale val="100"/>
        <c:showNegBubbles val="0"/>
        <c:axId val="1722095392"/>
        <c:axId val="1722075424"/>
      </c:bubbleChart>
      <c:valAx>
        <c:axId val="17220953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722075424"/>
        <c:crosses val="autoZero"/>
        <c:crossBetween val="midCat"/>
      </c:valAx>
      <c:valAx>
        <c:axId val="1722075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7220953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zh-CN"/>
              <a:t>X Variable 1 Residual Plot</a:t>
            </a:r>
          </a:p>
        </c:rich>
      </c:tx>
      <c:overlay val="0"/>
    </c:title>
    <c:autoTitleDeleted val="0"/>
    <c:plotArea>
      <c:layout/>
      <c:scatterChart>
        <c:scatterStyle val="lineMarker"/>
        <c:varyColors val="0"/>
        <c:ser>
          <c:idx val="0"/>
          <c:order val="0"/>
          <c:spPr>
            <a:ln w="19050">
              <a:noFill/>
            </a:ln>
          </c:spPr>
          <c:xVal>
            <c:numRef>
              <c:f>'2.2回归方程的F值检验'!$B$3:$B$17</c:f>
              <c:numCache>
                <c:formatCode>General</c:formatCode>
                <c:ptCount val="15"/>
                <c:pt idx="0">
                  <c:v>27.4</c:v>
                </c:pt>
                <c:pt idx="1">
                  <c:v>18</c:v>
                </c:pt>
                <c:pt idx="2">
                  <c:v>37.5</c:v>
                </c:pt>
                <c:pt idx="3">
                  <c:v>20.5</c:v>
                </c:pt>
                <c:pt idx="4">
                  <c:v>8.6</c:v>
                </c:pt>
                <c:pt idx="5">
                  <c:v>26.5</c:v>
                </c:pt>
                <c:pt idx="6">
                  <c:v>9.8000000000000007</c:v>
                </c:pt>
                <c:pt idx="7">
                  <c:v>33</c:v>
                </c:pt>
                <c:pt idx="8">
                  <c:v>19.5</c:v>
                </c:pt>
                <c:pt idx="9">
                  <c:v>5.3</c:v>
                </c:pt>
                <c:pt idx="10">
                  <c:v>43</c:v>
                </c:pt>
                <c:pt idx="11">
                  <c:v>37.200000000000003</c:v>
                </c:pt>
                <c:pt idx="12">
                  <c:v>23.6</c:v>
                </c:pt>
                <c:pt idx="13">
                  <c:v>15.7</c:v>
                </c:pt>
                <c:pt idx="14">
                  <c:v>37</c:v>
                </c:pt>
              </c:numCache>
            </c:numRef>
          </c:xVal>
          <c:yVal>
            <c:numRef>
              <c:f>[1]Sheet1!$C$26:$C$40</c:f>
              <c:numCache>
                <c:formatCode>General</c:formatCode>
                <c:ptCount val="15"/>
                <c:pt idx="0">
                  <c:v>0.10427563045999477</c:v>
                </c:pt>
                <c:pt idx="1">
                  <c:v>-2.6673176317639218</c:v>
                </c:pt>
                <c:pt idx="2">
                  <c:v>-1.4293842893187332</c:v>
                </c:pt>
                <c:pt idx="3">
                  <c:v>-0.24062439398116453</c:v>
                </c:pt>
                <c:pt idx="4">
                  <c:v>-0.69928353059475512</c:v>
                </c:pt>
                <c:pt idx="5">
                  <c:v>-0.68485529931353994</c:v>
                </c:pt>
                <c:pt idx="6">
                  <c:v>1.2680643029534906</c:v>
                </c:pt>
                <c:pt idx="7">
                  <c:v>2.3279969680119734</c:v>
                </c:pt>
                <c:pt idx="8">
                  <c:v>-3.8320189450807334</c:v>
                </c:pt>
                <c:pt idx="9">
                  <c:v>1.7094764565394343</c:v>
                </c:pt>
                <c:pt idx="10">
                  <c:v>-1.715057604652003</c:v>
                </c:pt>
                <c:pt idx="11">
                  <c:v>3.3092050971677338</c:v>
                </c:pt>
                <c:pt idx="12">
                  <c:v>-0.97934225922921314</c:v>
                </c:pt>
                <c:pt idx="13">
                  <c:v>2.4669251097764402</c:v>
                </c:pt>
                <c:pt idx="14">
                  <c:v>1.0619403890252386</c:v>
                </c:pt>
              </c:numCache>
            </c:numRef>
          </c:yVal>
          <c:smooth val="0"/>
          <c:extLst>
            <c:ext xmlns:c16="http://schemas.microsoft.com/office/drawing/2014/chart" uri="{C3380CC4-5D6E-409C-BE32-E72D297353CC}">
              <c16:uniqueId val="{00000000-C3E1-4BCC-A284-9ED556D75B6E}"/>
            </c:ext>
          </c:extLst>
        </c:ser>
        <c:dLbls>
          <c:showLegendKey val="0"/>
          <c:showVal val="0"/>
          <c:showCatName val="0"/>
          <c:showSerName val="0"/>
          <c:showPercent val="0"/>
          <c:showBubbleSize val="0"/>
        </c:dLbls>
        <c:axId val="464910527"/>
        <c:axId val="464910943"/>
      </c:scatterChart>
      <c:valAx>
        <c:axId val="464910527"/>
        <c:scaling>
          <c:orientation val="minMax"/>
        </c:scaling>
        <c:delete val="0"/>
        <c:axPos val="b"/>
        <c:title>
          <c:tx>
            <c:rich>
              <a:bodyPr/>
              <a:lstStyle/>
              <a:p>
                <a:pPr>
                  <a:defRPr/>
                </a:pPr>
                <a:r>
                  <a:rPr lang="en-US" altLang="zh-CN"/>
                  <a:t>X Variable 1</a:t>
                </a:r>
              </a:p>
            </c:rich>
          </c:tx>
          <c:overlay val="0"/>
        </c:title>
        <c:numFmt formatCode="General" sourceLinked="1"/>
        <c:majorTickMark val="out"/>
        <c:minorTickMark val="none"/>
        <c:tickLblPos val="nextTo"/>
        <c:crossAx val="464910943"/>
        <c:crosses val="autoZero"/>
        <c:crossBetween val="midCat"/>
      </c:valAx>
      <c:valAx>
        <c:axId val="464910943"/>
        <c:scaling>
          <c:orientation val="minMax"/>
        </c:scaling>
        <c:delete val="0"/>
        <c:axPos val="l"/>
        <c:title>
          <c:tx>
            <c:rich>
              <a:bodyPr/>
              <a:lstStyle/>
              <a:p>
                <a:pPr>
                  <a:defRPr/>
                </a:pPr>
                <a:r>
                  <a:rPr lang="zh-CN" altLang="en-US"/>
                  <a:t>残差</a:t>
                </a:r>
              </a:p>
            </c:rich>
          </c:tx>
          <c:overlay val="0"/>
        </c:title>
        <c:numFmt formatCode="General" sourceLinked="1"/>
        <c:majorTickMark val="out"/>
        <c:minorTickMark val="none"/>
        <c:tickLblPos val="nextTo"/>
        <c:crossAx val="464910527"/>
        <c:crosses val="autoZero"/>
        <c:crossBetween val="midCat"/>
      </c:valAx>
    </c:plotArea>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zh-CN"/>
              <a:t>X Variable 2 Residual Plot</a:t>
            </a:r>
          </a:p>
        </c:rich>
      </c:tx>
      <c:overlay val="0"/>
    </c:title>
    <c:autoTitleDeleted val="0"/>
    <c:plotArea>
      <c:layout/>
      <c:scatterChart>
        <c:scatterStyle val="lineMarker"/>
        <c:varyColors val="0"/>
        <c:ser>
          <c:idx val="0"/>
          <c:order val="0"/>
          <c:spPr>
            <a:ln w="19050">
              <a:noFill/>
            </a:ln>
          </c:spPr>
          <c:xVal>
            <c:numRef>
              <c:f>'2.2回归方程的F值检验'!$C$3:$C$17</c:f>
              <c:numCache>
                <c:formatCode>General</c:formatCode>
                <c:ptCount val="15"/>
                <c:pt idx="0">
                  <c:v>2450</c:v>
                </c:pt>
                <c:pt idx="1">
                  <c:v>3254</c:v>
                </c:pt>
                <c:pt idx="2">
                  <c:v>3802</c:v>
                </c:pt>
                <c:pt idx="3">
                  <c:v>2838</c:v>
                </c:pt>
                <c:pt idx="4">
                  <c:v>2347</c:v>
                </c:pt>
                <c:pt idx="5">
                  <c:v>3782</c:v>
                </c:pt>
                <c:pt idx="6">
                  <c:v>3008</c:v>
                </c:pt>
                <c:pt idx="7">
                  <c:v>2450</c:v>
                </c:pt>
                <c:pt idx="8">
                  <c:v>2137</c:v>
                </c:pt>
                <c:pt idx="9">
                  <c:v>2560</c:v>
                </c:pt>
                <c:pt idx="10">
                  <c:v>4020</c:v>
                </c:pt>
                <c:pt idx="11">
                  <c:v>4427</c:v>
                </c:pt>
                <c:pt idx="12">
                  <c:v>2660</c:v>
                </c:pt>
                <c:pt idx="13">
                  <c:v>2088</c:v>
                </c:pt>
                <c:pt idx="14">
                  <c:v>2605</c:v>
                </c:pt>
              </c:numCache>
            </c:numRef>
          </c:xVal>
          <c:yVal>
            <c:numRef>
              <c:f>[1]Sheet1!$C$26:$C$40</c:f>
              <c:numCache>
                <c:formatCode>General</c:formatCode>
                <c:ptCount val="15"/>
                <c:pt idx="0">
                  <c:v>0.10427563045999477</c:v>
                </c:pt>
                <c:pt idx="1">
                  <c:v>-2.6673176317639218</c:v>
                </c:pt>
                <c:pt idx="2">
                  <c:v>-1.4293842893187332</c:v>
                </c:pt>
                <c:pt idx="3">
                  <c:v>-0.24062439398116453</c:v>
                </c:pt>
                <c:pt idx="4">
                  <c:v>-0.69928353059475512</c:v>
                </c:pt>
                <c:pt idx="5">
                  <c:v>-0.68485529931353994</c:v>
                </c:pt>
                <c:pt idx="6">
                  <c:v>1.2680643029534906</c:v>
                </c:pt>
                <c:pt idx="7">
                  <c:v>2.3279969680119734</c:v>
                </c:pt>
                <c:pt idx="8">
                  <c:v>-3.8320189450807334</c:v>
                </c:pt>
                <c:pt idx="9">
                  <c:v>1.7094764565394343</c:v>
                </c:pt>
                <c:pt idx="10">
                  <c:v>-1.715057604652003</c:v>
                </c:pt>
                <c:pt idx="11">
                  <c:v>3.3092050971677338</c:v>
                </c:pt>
                <c:pt idx="12">
                  <c:v>-0.97934225922921314</c:v>
                </c:pt>
                <c:pt idx="13">
                  <c:v>2.4669251097764402</c:v>
                </c:pt>
                <c:pt idx="14">
                  <c:v>1.0619403890252386</c:v>
                </c:pt>
              </c:numCache>
            </c:numRef>
          </c:yVal>
          <c:smooth val="0"/>
          <c:extLst>
            <c:ext xmlns:c16="http://schemas.microsoft.com/office/drawing/2014/chart" uri="{C3380CC4-5D6E-409C-BE32-E72D297353CC}">
              <c16:uniqueId val="{00000000-B752-424F-8081-CD86866E7252}"/>
            </c:ext>
          </c:extLst>
        </c:ser>
        <c:dLbls>
          <c:showLegendKey val="0"/>
          <c:showVal val="0"/>
          <c:showCatName val="0"/>
          <c:showSerName val="0"/>
          <c:showPercent val="0"/>
          <c:showBubbleSize val="0"/>
        </c:dLbls>
        <c:axId val="413720191"/>
        <c:axId val="413700223"/>
      </c:scatterChart>
      <c:valAx>
        <c:axId val="413720191"/>
        <c:scaling>
          <c:orientation val="minMax"/>
        </c:scaling>
        <c:delete val="0"/>
        <c:axPos val="b"/>
        <c:title>
          <c:tx>
            <c:rich>
              <a:bodyPr/>
              <a:lstStyle/>
              <a:p>
                <a:pPr>
                  <a:defRPr/>
                </a:pPr>
                <a:r>
                  <a:rPr lang="en-US" altLang="zh-CN"/>
                  <a:t>X Variable 2</a:t>
                </a:r>
              </a:p>
            </c:rich>
          </c:tx>
          <c:overlay val="0"/>
        </c:title>
        <c:numFmt formatCode="General" sourceLinked="1"/>
        <c:majorTickMark val="out"/>
        <c:minorTickMark val="none"/>
        <c:tickLblPos val="nextTo"/>
        <c:crossAx val="413700223"/>
        <c:crosses val="autoZero"/>
        <c:crossBetween val="midCat"/>
      </c:valAx>
      <c:valAx>
        <c:axId val="413700223"/>
        <c:scaling>
          <c:orientation val="minMax"/>
        </c:scaling>
        <c:delete val="0"/>
        <c:axPos val="l"/>
        <c:title>
          <c:tx>
            <c:rich>
              <a:bodyPr/>
              <a:lstStyle/>
              <a:p>
                <a:pPr>
                  <a:defRPr/>
                </a:pPr>
                <a:r>
                  <a:rPr lang="zh-CN" altLang="en-US"/>
                  <a:t>残差</a:t>
                </a:r>
              </a:p>
            </c:rich>
          </c:tx>
          <c:overlay val="0"/>
        </c:title>
        <c:numFmt formatCode="General" sourceLinked="1"/>
        <c:majorTickMark val="out"/>
        <c:minorTickMark val="none"/>
        <c:tickLblPos val="nextTo"/>
        <c:crossAx val="413720191"/>
        <c:crosses val="autoZero"/>
        <c:crossBetween val="midCat"/>
      </c:valAx>
    </c:plotArea>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zh-CN"/>
              <a:t>X Variable 1 Line Fit  Plot</a:t>
            </a:r>
          </a:p>
        </c:rich>
      </c:tx>
      <c:overlay val="0"/>
    </c:title>
    <c:autoTitleDeleted val="0"/>
    <c:plotArea>
      <c:layout/>
      <c:scatterChart>
        <c:scatterStyle val="lineMarker"/>
        <c:varyColors val="0"/>
        <c:ser>
          <c:idx val="0"/>
          <c:order val="0"/>
          <c:tx>
            <c:v>Y</c:v>
          </c:tx>
          <c:spPr>
            <a:ln w="19050">
              <a:noFill/>
            </a:ln>
          </c:spPr>
          <c:xVal>
            <c:numRef>
              <c:f>'2.2回归方程的F值检验'!$B$3:$B$17</c:f>
              <c:numCache>
                <c:formatCode>General</c:formatCode>
                <c:ptCount val="15"/>
                <c:pt idx="0">
                  <c:v>27.4</c:v>
                </c:pt>
                <c:pt idx="1">
                  <c:v>18</c:v>
                </c:pt>
                <c:pt idx="2">
                  <c:v>37.5</c:v>
                </c:pt>
                <c:pt idx="3">
                  <c:v>20.5</c:v>
                </c:pt>
                <c:pt idx="4">
                  <c:v>8.6</c:v>
                </c:pt>
                <c:pt idx="5">
                  <c:v>26.5</c:v>
                </c:pt>
                <c:pt idx="6">
                  <c:v>9.8000000000000007</c:v>
                </c:pt>
                <c:pt idx="7">
                  <c:v>33</c:v>
                </c:pt>
                <c:pt idx="8">
                  <c:v>19.5</c:v>
                </c:pt>
                <c:pt idx="9">
                  <c:v>5.3</c:v>
                </c:pt>
                <c:pt idx="10">
                  <c:v>43</c:v>
                </c:pt>
                <c:pt idx="11">
                  <c:v>37.200000000000003</c:v>
                </c:pt>
                <c:pt idx="12">
                  <c:v>23.6</c:v>
                </c:pt>
                <c:pt idx="13">
                  <c:v>15.7</c:v>
                </c:pt>
                <c:pt idx="14">
                  <c:v>37</c:v>
                </c:pt>
              </c:numCache>
            </c:numRef>
          </c:xVal>
          <c:yVal>
            <c:numRef>
              <c:f>'2.2回归方程的F值检验'!$D$3:$D$17</c:f>
              <c:numCache>
                <c:formatCode>General</c:formatCode>
                <c:ptCount val="15"/>
                <c:pt idx="0">
                  <c:v>162</c:v>
                </c:pt>
                <c:pt idx="1">
                  <c:v>120</c:v>
                </c:pt>
                <c:pt idx="2">
                  <c:v>223</c:v>
                </c:pt>
                <c:pt idx="3">
                  <c:v>131</c:v>
                </c:pt>
                <c:pt idx="4">
                  <c:v>67</c:v>
                </c:pt>
                <c:pt idx="5">
                  <c:v>169</c:v>
                </c:pt>
                <c:pt idx="6">
                  <c:v>81</c:v>
                </c:pt>
                <c:pt idx="7">
                  <c:v>192</c:v>
                </c:pt>
                <c:pt idx="8">
                  <c:v>116</c:v>
                </c:pt>
                <c:pt idx="9">
                  <c:v>55</c:v>
                </c:pt>
                <c:pt idx="10">
                  <c:v>252</c:v>
                </c:pt>
                <c:pt idx="11">
                  <c:v>232</c:v>
                </c:pt>
                <c:pt idx="12">
                  <c:v>144</c:v>
                </c:pt>
                <c:pt idx="13">
                  <c:v>103</c:v>
                </c:pt>
                <c:pt idx="14">
                  <c:v>212</c:v>
                </c:pt>
              </c:numCache>
            </c:numRef>
          </c:yVal>
          <c:smooth val="0"/>
          <c:extLst>
            <c:ext xmlns:c16="http://schemas.microsoft.com/office/drawing/2014/chart" uri="{C3380CC4-5D6E-409C-BE32-E72D297353CC}">
              <c16:uniqueId val="{00000000-94EE-46DA-B5B7-51D8600DB7FD}"/>
            </c:ext>
          </c:extLst>
        </c:ser>
        <c:ser>
          <c:idx val="1"/>
          <c:order val="1"/>
          <c:tx>
            <c:v>预测 Y</c:v>
          </c:tx>
          <c:spPr>
            <a:ln w="19050">
              <a:noFill/>
            </a:ln>
          </c:spPr>
          <c:xVal>
            <c:numRef>
              <c:f>'2.2回归方程的F值检验'!$B$3:$B$17</c:f>
              <c:numCache>
                <c:formatCode>General</c:formatCode>
                <c:ptCount val="15"/>
                <c:pt idx="0">
                  <c:v>27.4</c:v>
                </c:pt>
                <c:pt idx="1">
                  <c:v>18</c:v>
                </c:pt>
                <c:pt idx="2">
                  <c:v>37.5</c:v>
                </c:pt>
                <c:pt idx="3">
                  <c:v>20.5</c:v>
                </c:pt>
                <c:pt idx="4">
                  <c:v>8.6</c:v>
                </c:pt>
                <c:pt idx="5">
                  <c:v>26.5</c:v>
                </c:pt>
                <c:pt idx="6">
                  <c:v>9.8000000000000007</c:v>
                </c:pt>
                <c:pt idx="7">
                  <c:v>33</c:v>
                </c:pt>
                <c:pt idx="8">
                  <c:v>19.5</c:v>
                </c:pt>
                <c:pt idx="9">
                  <c:v>5.3</c:v>
                </c:pt>
                <c:pt idx="10">
                  <c:v>43</c:v>
                </c:pt>
                <c:pt idx="11">
                  <c:v>37.200000000000003</c:v>
                </c:pt>
                <c:pt idx="12">
                  <c:v>23.6</c:v>
                </c:pt>
                <c:pt idx="13">
                  <c:v>15.7</c:v>
                </c:pt>
                <c:pt idx="14">
                  <c:v>37</c:v>
                </c:pt>
              </c:numCache>
            </c:numRef>
          </c:xVal>
          <c:yVal>
            <c:numRef>
              <c:f>[1]Sheet1!$B$26:$B$40</c:f>
              <c:numCache>
                <c:formatCode>General</c:formatCode>
                <c:ptCount val="15"/>
                <c:pt idx="0">
                  <c:v>161.89572436954001</c:v>
                </c:pt>
                <c:pt idx="1">
                  <c:v>122.66731763176392</c:v>
                </c:pt>
                <c:pt idx="2">
                  <c:v>224.42938428931873</c:v>
                </c:pt>
                <c:pt idx="3">
                  <c:v>131.24062439398116</c:v>
                </c:pt>
                <c:pt idx="4">
                  <c:v>67.699283530594755</c:v>
                </c:pt>
                <c:pt idx="5">
                  <c:v>169.68485529931354</c:v>
                </c:pt>
                <c:pt idx="6">
                  <c:v>79.731935697046509</c:v>
                </c:pt>
                <c:pt idx="7">
                  <c:v>189.67200303198803</c:v>
                </c:pt>
                <c:pt idx="8">
                  <c:v>119.83201894508073</c:v>
                </c:pt>
                <c:pt idx="9">
                  <c:v>53.290523543460566</c:v>
                </c:pt>
                <c:pt idx="10">
                  <c:v>253.715057604652</c:v>
                </c:pt>
                <c:pt idx="11">
                  <c:v>228.69079490283227</c:v>
                </c:pt>
                <c:pt idx="12">
                  <c:v>144.97934225922921</c:v>
                </c:pt>
                <c:pt idx="13">
                  <c:v>100.53307489022356</c:v>
                </c:pt>
                <c:pt idx="14">
                  <c:v>210.93805961097476</c:v>
                </c:pt>
              </c:numCache>
            </c:numRef>
          </c:yVal>
          <c:smooth val="0"/>
          <c:extLst>
            <c:ext xmlns:c16="http://schemas.microsoft.com/office/drawing/2014/chart" uri="{C3380CC4-5D6E-409C-BE32-E72D297353CC}">
              <c16:uniqueId val="{00000001-94EE-46DA-B5B7-51D8600DB7FD}"/>
            </c:ext>
          </c:extLst>
        </c:ser>
        <c:dLbls>
          <c:showLegendKey val="0"/>
          <c:showVal val="0"/>
          <c:showCatName val="0"/>
          <c:showSerName val="0"/>
          <c:showPercent val="0"/>
          <c:showBubbleSize val="0"/>
        </c:dLbls>
        <c:axId val="413702719"/>
        <c:axId val="413724351"/>
      </c:scatterChart>
      <c:valAx>
        <c:axId val="413702719"/>
        <c:scaling>
          <c:orientation val="minMax"/>
        </c:scaling>
        <c:delete val="0"/>
        <c:axPos val="b"/>
        <c:title>
          <c:tx>
            <c:rich>
              <a:bodyPr/>
              <a:lstStyle/>
              <a:p>
                <a:pPr>
                  <a:defRPr/>
                </a:pPr>
                <a:r>
                  <a:rPr lang="en-US" altLang="zh-CN"/>
                  <a:t>X Variable 1</a:t>
                </a:r>
              </a:p>
            </c:rich>
          </c:tx>
          <c:overlay val="0"/>
        </c:title>
        <c:numFmt formatCode="General" sourceLinked="1"/>
        <c:majorTickMark val="out"/>
        <c:minorTickMark val="none"/>
        <c:tickLblPos val="nextTo"/>
        <c:crossAx val="413724351"/>
        <c:crosses val="autoZero"/>
        <c:crossBetween val="midCat"/>
      </c:valAx>
      <c:valAx>
        <c:axId val="413724351"/>
        <c:scaling>
          <c:orientation val="minMax"/>
        </c:scaling>
        <c:delete val="0"/>
        <c:axPos val="l"/>
        <c:title>
          <c:tx>
            <c:rich>
              <a:bodyPr/>
              <a:lstStyle/>
              <a:p>
                <a:pPr>
                  <a:defRPr/>
                </a:pPr>
                <a:r>
                  <a:rPr lang="en-US" altLang="zh-CN"/>
                  <a:t>Y</a:t>
                </a:r>
              </a:p>
            </c:rich>
          </c:tx>
          <c:overlay val="0"/>
        </c:title>
        <c:numFmt formatCode="General" sourceLinked="1"/>
        <c:majorTickMark val="out"/>
        <c:minorTickMark val="none"/>
        <c:tickLblPos val="nextTo"/>
        <c:crossAx val="413702719"/>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zh-CN"/>
              <a:t>X Variable 2 Line Fit  Plot</a:t>
            </a:r>
          </a:p>
        </c:rich>
      </c:tx>
      <c:overlay val="0"/>
    </c:title>
    <c:autoTitleDeleted val="0"/>
    <c:plotArea>
      <c:layout/>
      <c:scatterChart>
        <c:scatterStyle val="lineMarker"/>
        <c:varyColors val="0"/>
        <c:ser>
          <c:idx val="0"/>
          <c:order val="0"/>
          <c:tx>
            <c:v>Y</c:v>
          </c:tx>
          <c:spPr>
            <a:ln w="19050">
              <a:noFill/>
            </a:ln>
          </c:spPr>
          <c:xVal>
            <c:numRef>
              <c:f>'2.2回归方程的F值检验'!$C$3:$C$17</c:f>
              <c:numCache>
                <c:formatCode>General</c:formatCode>
                <c:ptCount val="15"/>
                <c:pt idx="0">
                  <c:v>2450</c:v>
                </c:pt>
                <c:pt idx="1">
                  <c:v>3254</c:v>
                </c:pt>
                <c:pt idx="2">
                  <c:v>3802</c:v>
                </c:pt>
                <c:pt idx="3">
                  <c:v>2838</c:v>
                </c:pt>
                <c:pt idx="4">
                  <c:v>2347</c:v>
                </c:pt>
                <c:pt idx="5">
                  <c:v>3782</c:v>
                </c:pt>
                <c:pt idx="6">
                  <c:v>3008</c:v>
                </c:pt>
                <c:pt idx="7">
                  <c:v>2450</c:v>
                </c:pt>
                <c:pt idx="8">
                  <c:v>2137</c:v>
                </c:pt>
                <c:pt idx="9">
                  <c:v>2560</c:v>
                </c:pt>
                <c:pt idx="10">
                  <c:v>4020</c:v>
                </c:pt>
                <c:pt idx="11">
                  <c:v>4427</c:v>
                </c:pt>
                <c:pt idx="12">
                  <c:v>2660</c:v>
                </c:pt>
                <c:pt idx="13">
                  <c:v>2088</c:v>
                </c:pt>
                <c:pt idx="14">
                  <c:v>2605</c:v>
                </c:pt>
              </c:numCache>
            </c:numRef>
          </c:xVal>
          <c:yVal>
            <c:numRef>
              <c:f>'2.2回归方程的F值检验'!$D$3:$D$17</c:f>
              <c:numCache>
                <c:formatCode>General</c:formatCode>
                <c:ptCount val="15"/>
                <c:pt idx="0">
                  <c:v>162</c:v>
                </c:pt>
                <c:pt idx="1">
                  <c:v>120</c:v>
                </c:pt>
                <c:pt idx="2">
                  <c:v>223</c:v>
                </c:pt>
                <c:pt idx="3">
                  <c:v>131</c:v>
                </c:pt>
                <c:pt idx="4">
                  <c:v>67</c:v>
                </c:pt>
                <c:pt idx="5">
                  <c:v>169</c:v>
                </c:pt>
                <c:pt idx="6">
                  <c:v>81</c:v>
                </c:pt>
                <c:pt idx="7">
                  <c:v>192</c:v>
                </c:pt>
                <c:pt idx="8">
                  <c:v>116</c:v>
                </c:pt>
                <c:pt idx="9">
                  <c:v>55</c:v>
                </c:pt>
                <c:pt idx="10">
                  <c:v>252</c:v>
                </c:pt>
                <c:pt idx="11">
                  <c:v>232</c:v>
                </c:pt>
                <c:pt idx="12">
                  <c:v>144</c:v>
                </c:pt>
                <c:pt idx="13">
                  <c:v>103</c:v>
                </c:pt>
                <c:pt idx="14">
                  <c:v>212</c:v>
                </c:pt>
              </c:numCache>
            </c:numRef>
          </c:yVal>
          <c:smooth val="0"/>
          <c:extLst>
            <c:ext xmlns:c16="http://schemas.microsoft.com/office/drawing/2014/chart" uri="{C3380CC4-5D6E-409C-BE32-E72D297353CC}">
              <c16:uniqueId val="{00000000-DEF5-48B2-8C7B-182F9E7ADF4F}"/>
            </c:ext>
          </c:extLst>
        </c:ser>
        <c:ser>
          <c:idx val="1"/>
          <c:order val="1"/>
          <c:tx>
            <c:v>预测 Y</c:v>
          </c:tx>
          <c:spPr>
            <a:ln w="19050">
              <a:noFill/>
            </a:ln>
          </c:spPr>
          <c:xVal>
            <c:numRef>
              <c:f>'2.2回归方程的F值检验'!$C$3:$C$17</c:f>
              <c:numCache>
                <c:formatCode>General</c:formatCode>
                <c:ptCount val="15"/>
                <c:pt idx="0">
                  <c:v>2450</c:v>
                </c:pt>
                <c:pt idx="1">
                  <c:v>3254</c:v>
                </c:pt>
                <c:pt idx="2">
                  <c:v>3802</c:v>
                </c:pt>
                <c:pt idx="3">
                  <c:v>2838</c:v>
                </c:pt>
                <c:pt idx="4">
                  <c:v>2347</c:v>
                </c:pt>
                <c:pt idx="5">
                  <c:v>3782</c:v>
                </c:pt>
                <c:pt idx="6">
                  <c:v>3008</c:v>
                </c:pt>
                <c:pt idx="7">
                  <c:v>2450</c:v>
                </c:pt>
                <c:pt idx="8">
                  <c:v>2137</c:v>
                </c:pt>
                <c:pt idx="9">
                  <c:v>2560</c:v>
                </c:pt>
                <c:pt idx="10">
                  <c:v>4020</c:v>
                </c:pt>
                <c:pt idx="11">
                  <c:v>4427</c:v>
                </c:pt>
                <c:pt idx="12">
                  <c:v>2660</c:v>
                </c:pt>
                <c:pt idx="13">
                  <c:v>2088</c:v>
                </c:pt>
                <c:pt idx="14">
                  <c:v>2605</c:v>
                </c:pt>
              </c:numCache>
            </c:numRef>
          </c:xVal>
          <c:yVal>
            <c:numRef>
              <c:f>[1]Sheet1!$B$26:$B$40</c:f>
              <c:numCache>
                <c:formatCode>General</c:formatCode>
                <c:ptCount val="15"/>
                <c:pt idx="0">
                  <c:v>161.89572436954001</c:v>
                </c:pt>
                <c:pt idx="1">
                  <c:v>122.66731763176392</c:v>
                </c:pt>
                <c:pt idx="2">
                  <c:v>224.42938428931873</c:v>
                </c:pt>
                <c:pt idx="3">
                  <c:v>131.24062439398116</c:v>
                </c:pt>
                <c:pt idx="4">
                  <c:v>67.699283530594755</c:v>
                </c:pt>
                <c:pt idx="5">
                  <c:v>169.68485529931354</c:v>
                </c:pt>
                <c:pt idx="6">
                  <c:v>79.731935697046509</c:v>
                </c:pt>
                <c:pt idx="7">
                  <c:v>189.67200303198803</c:v>
                </c:pt>
                <c:pt idx="8">
                  <c:v>119.83201894508073</c:v>
                </c:pt>
                <c:pt idx="9">
                  <c:v>53.290523543460566</c:v>
                </c:pt>
                <c:pt idx="10">
                  <c:v>253.715057604652</c:v>
                </c:pt>
                <c:pt idx="11">
                  <c:v>228.69079490283227</c:v>
                </c:pt>
                <c:pt idx="12">
                  <c:v>144.97934225922921</c:v>
                </c:pt>
                <c:pt idx="13">
                  <c:v>100.53307489022356</c:v>
                </c:pt>
                <c:pt idx="14">
                  <c:v>210.93805961097476</c:v>
                </c:pt>
              </c:numCache>
            </c:numRef>
          </c:yVal>
          <c:smooth val="0"/>
          <c:extLst>
            <c:ext xmlns:c16="http://schemas.microsoft.com/office/drawing/2014/chart" uri="{C3380CC4-5D6E-409C-BE32-E72D297353CC}">
              <c16:uniqueId val="{00000001-DEF5-48B2-8C7B-182F9E7ADF4F}"/>
            </c:ext>
          </c:extLst>
        </c:ser>
        <c:dLbls>
          <c:showLegendKey val="0"/>
          <c:showVal val="0"/>
          <c:showCatName val="0"/>
          <c:showSerName val="0"/>
          <c:showPercent val="0"/>
          <c:showBubbleSize val="0"/>
        </c:dLbls>
        <c:axId val="413702303"/>
        <c:axId val="413702719"/>
      </c:scatterChart>
      <c:valAx>
        <c:axId val="413702303"/>
        <c:scaling>
          <c:orientation val="minMax"/>
        </c:scaling>
        <c:delete val="0"/>
        <c:axPos val="b"/>
        <c:title>
          <c:tx>
            <c:rich>
              <a:bodyPr/>
              <a:lstStyle/>
              <a:p>
                <a:pPr>
                  <a:defRPr/>
                </a:pPr>
                <a:r>
                  <a:rPr lang="en-US" altLang="zh-CN"/>
                  <a:t>X Variable 2</a:t>
                </a:r>
              </a:p>
            </c:rich>
          </c:tx>
          <c:overlay val="0"/>
        </c:title>
        <c:numFmt formatCode="General" sourceLinked="1"/>
        <c:majorTickMark val="out"/>
        <c:minorTickMark val="none"/>
        <c:tickLblPos val="nextTo"/>
        <c:crossAx val="413702719"/>
        <c:crosses val="autoZero"/>
        <c:crossBetween val="midCat"/>
      </c:valAx>
      <c:valAx>
        <c:axId val="413702719"/>
        <c:scaling>
          <c:orientation val="minMax"/>
        </c:scaling>
        <c:delete val="0"/>
        <c:axPos val="l"/>
        <c:title>
          <c:tx>
            <c:rich>
              <a:bodyPr/>
              <a:lstStyle/>
              <a:p>
                <a:pPr>
                  <a:defRPr/>
                </a:pPr>
                <a:r>
                  <a:rPr lang="en-US" altLang="zh-CN"/>
                  <a:t>Y</a:t>
                </a:r>
              </a:p>
            </c:rich>
          </c:tx>
          <c:overlay val="0"/>
        </c:title>
        <c:numFmt formatCode="General" sourceLinked="1"/>
        <c:majorTickMark val="out"/>
        <c:minorTickMark val="none"/>
        <c:tickLblPos val="nextTo"/>
        <c:crossAx val="413702303"/>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zh-CN"/>
              <a:t>Normal Probability Plot</a:t>
            </a:r>
          </a:p>
        </c:rich>
      </c:tx>
      <c:overlay val="0"/>
    </c:title>
    <c:autoTitleDeleted val="0"/>
    <c:plotArea>
      <c:layout/>
      <c:scatterChart>
        <c:scatterStyle val="lineMarker"/>
        <c:varyColors val="0"/>
        <c:ser>
          <c:idx val="0"/>
          <c:order val="0"/>
          <c:spPr>
            <a:ln w="19050">
              <a:noFill/>
            </a:ln>
          </c:spPr>
          <c:trendline>
            <c:trendlineType val="linear"/>
            <c:dispRSqr val="0"/>
            <c:dispEq val="0"/>
          </c:trendline>
          <c:trendline>
            <c:trendlineType val="linear"/>
            <c:dispRSqr val="0"/>
            <c:dispEq val="1"/>
            <c:trendlineLbl>
              <c:numFmt formatCode="General" sourceLinked="0"/>
            </c:trendlineLbl>
          </c:trendline>
          <c:xVal>
            <c:numRef>
              <c:f>[1]Sheet1!$F$26:$F$40</c:f>
              <c:numCache>
                <c:formatCode>General</c:formatCode>
                <c:ptCount val="15"/>
                <c:pt idx="0">
                  <c:v>3.3333333333333335</c:v>
                </c:pt>
                <c:pt idx="1">
                  <c:v>10</c:v>
                </c:pt>
                <c:pt idx="2">
                  <c:v>16.666666666666668</c:v>
                </c:pt>
                <c:pt idx="3">
                  <c:v>23.333333333333332</c:v>
                </c:pt>
                <c:pt idx="4">
                  <c:v>30</c:v>
                </c:pt>
                <c:pt idx="5">
                  <c:v>36.666666666666671</c:v>
                </c:pt>
                <c:pt idx="6">
                  <c:v>43.333333333333336</c:v>
                </c:pt>
                <c:pt idx="7">
                  <c:v>50.000000000000007</c:v>
                </c:pt>
                <c:pt idx="8">
                  <c:v>56.666666666666671</c:v>
                </c:pt>
                <c:pt idx="9">
                  <c:v>63.333333333333336</c:v>
                </c:pt>
                <c:pt idx="10">
                  <c:v>70</c:v>
                </c:pt>
                <c:pt idx="11">
                  <c:v>76.666666666666671</c:v>
                </c:pt>
                <c:pt idx="12">
                  <c:v>83.333333333333329</c:v>
                </c:pt>
                <c:pt idx="13">
                  <c:v>90</c:v>
                </c:pt>
                <c:pt idx="14">
                  <c:v>96.666666666666671</c:v>
                </c:pt>
              </c:numCache>
            </c:numRef>
          </c:xVal>
          <c:yVal>
            <c:numRef>
              <c:f>[1]Sheet1!$G$26:$G$40</c:f>
              <c:numCache>
                <c:formatCode>General</c:formatCode>
                <c:ptCount val="15"/>
                <c:pt idx="0">
                  <c:v>55</c:v>
                </c:pt>
                <c:pt idx="1">
                  <c:v>67</c:v>
                </c:pt>
                <c:pt idx="2">
                  <c:v>81</c:v>
                </c:pt>
                <c:pt idx="3">
                  <c:v>103</c:v>
                </c:pt>
                <c:pt idx="4">
                  <c:v>116</c:v>
                </c:pt>
                <c:pt idx="5">
                  <c:v>120</c:v>
                </c:pt>
                <c:pt idx="6">
                  <c:v>131</c:v>
                </c:pt>
                <c:pt idx="7">
                  <c:v>144</c:v>
                </c:pt>
                <c:pt idx="8">
                  <c:v>162</c:v>
                </c:pt>
                <c:pt idx="9">
                  <c:v>169</c:v>
                </c:pt>
                <c:pt idx="10">
                  <c:v>192</c:v>
                </c:pt>
                <c:pt idx="11">
                  <c:v>212</c:v>
                </c:pt>
                <c:pt idx="12">
                  <c:v>223</c:v>
                </c:pt>
                <c:pt idx="13">
                  <c:v>232</c:v>
                </c:pt>
                <c:pt idx="14">
                  <c:v>252</c:v>
                </c:pt>
              </c:numCache>
            </c:numRef>
          </c:yVal>
          <c:smooth val="0"/>
          <c:extLst>
            <c:ext xmlns:c16="http://schemas.microsoft.com/office/drawing/2014/chart" uri="{C3380CC4-5D6E-409C-BE32-E72D297353CC}">
              <c16:uniqueId val="{00000000-1AB8-43D2-9703-42C6ECF8F55F}"/>
            </c:ext>
          </c:extLst>
        </c:ser>
        <c:dLbls>
          <c:showLegendKey val="0"/>
          <c:showVal val="0"/>
          <c:showCatName val="0"/>
          <c:showSerName val="0"/>
          <c:showPercent val="0"/>
          <c:showBubbleSize val="0"/>
        </c:dLbls>
        <c:axId val="413713535"/>
        <c:axId val="413716031"/>
      </c:scatterChart>
      <c:valAx>
        <c:axId val="413713535"/>
        <c:scaling>
          <c:orientation val="minMax"/>
        </c:scaling>
        <c:delete val="0"/>
        <c:axPos val="b"/>
        <c:title>
          <c:tx>
            <c:rich>
              <a:bodyPr/>
              <a:lstStyle/>
              <a:p>
                <a:pPr>
                  <a:defRPr/>
                </a:pPr>
                <a:r>
                  <a:rPr lang="en-US" altLang="zh-CN"/>
                  <a:t>Sample Percentile</a:t>
                </a:r>
              </a:p>
            </c:rich>
          </c:tx>
          <c:overlay val="0"/>
        </c:title>
        <c:numFmt formatCode="General" sourceLinked="1"/>
        <c:majorTickMark val="out"/>
        <c:minorTickMark val="none"/>
        <c:tickLblPos val="nextTo"/>
        <c:crossAx val="413716031"/>
        <c:crosses val="autoZero"/>
        <c:crossBetween val="midCat"/>
      </c:valAx>
      <c:valAx>
        <c:axId val="413716031"/>
        <c:scaling>
          <c:orientation val="minMax"/>
        </c:scaling>
        <c:delete val="0"/>
        <c:axPos val="l"/>
        <c:title>
          <c:tx>
            <c:rich>
              <a:bodyPr/>
              <a:lstStyle/>
              <a:p>
                <a:pPr>
                  <a:defRPr/>
                </a:pPr>
                <a:r>
                  <a:rPr lang="en-US" altLang="zh-CN"/>
                  <a:t>Y</a:t>
                </a:r>
              </a:p>
            </c:rich>
          </c:tx>
          <c:overlay val="0"/>
        </c:title>
        <c:numFmt formatCode="General" sourceLinked="1"/>
        <c:majorTickMark val="out"/>
        <c:minorTickMark val="none"/>
        <c:tickLblPos val="nextTo"/>
        <c:crossAx val="413713535"/>
        <c:crosses val="autoZero"/>
        <c:crossBetween val="midCat"/>
      </c:valAx>
    </c:plotArea>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zh-CN"/>
              <a:t>X Variable 1 Residual Plot</a:t>
            </a:r>
          </a:p>
        </c:rich>
      </c:tx>
      <c:layout/>
      <c:overlay val="0"/>
    </c:title>
    <c:autoTitleDeleted val="0"/>
    <c:plotArea>
      <c:layout/>
      <c:scatterChart>
        <c:scatterStyle val="lineMarker"/>
        <c:varyColors val="0"/>
        <c:ser>
          <c:idx val="0"/>
          <c:order val="0"/>
          <c:spPr>
            <a:ln w="19050">
              <a:noFill/>
            </a:ln>
          </c:spPr>
          <c:xVal>
            <c:numRef>
              <c:f>'2.3 预测和统计推断(机算)-ppt20页'!$A$2:$A$25</c:f>
              <c:numCache>
                <c:formatCode>General</c:formatCode>
                <c:ptCount val="24"/>
                <c:pt idx="0">
                  <c:v>3.5</c:v>
                </c:pt>
                <c:pt idx="1">
                  <c:v>5.3</c:v>
                </c:pt>
                <c:pt idx="2">
                  <c:v>5.0999999999999996</c:v>
                </c:pt>
                <c:pt idx="3">
                  <c:v>5.8</c:v>
                </c:pt>
                <c:pt idx="4">
                  <c:v>4.2</c:v>
                </c:pt>
                <c:pt idx="5">
                  <c:v>6</c:v>
                </c:pt>
                <c:pt idx="6">
                  <c:v>6.8</c:v>
                </c:pt>
                <c:pt idx="7">
                  <c:v>5.5</c:v>
                </c:pt>
                <c:pt idx="8">
                  <c:v>3.1</c:v>
                </c:pt>
                <c:pt idx="9">
                  <c:v>7.2</c:v>
                </c:pt>
                <c:pt idx="10">
                  <c:v>4.5</c:v>
                </c:pt>
                <c:pt idx="11">
                  <c:v>4.9000000000000004</c:v>
                </c:pt>
                <c:pt idx="12">
                  <c:v>8</c:v>
                </c:pt>
                <c:pt idx="13">
                  <c:v>6.5</c:v>
                </c:pt>
                <c:pt idx="14">
                  <c:v>6.6</c:v>
                </c:pt>
                <c:pt idx="15">
                  <c:v>3.7</c:v>
                </c:pt>
                <c:pt idx="16">
                  <c:v>6.2</c:v>
                </c:pt>
                <c:pt idx="17">
                  <c:v>7</c:v>
                </c:pt>
                <c:pt idx="18">
                  <c:v>4</c:v>
                </c:pt>
                <c:pt idx="19">
                  <c:v>4.5</c:v>
                </c:pt>
                <c:pt idx="20">
                  <c:v>5.9</c:v>
                </c:pt>
                <c:pt idx="21">
                  <c:v>5.6</c:v>
                </c:pt>
                <c:pt idx="22">
                  <c:v>4.8</c:v>
                </c:pt>
                <c:pt idx="23">
                  <c:v>3.9</c:v>
                </c:pt>
              </c:numCache>
            </c:numRef>
          </c:xVal>
          <c:yVal>
            <c:numRef>
              <c:f>'2.3 预测和统计推断(机算)-ppt20页'!$K$27:$K$50</c:f>
              <c:numCache>
                <c:formatCode>General</c:formatCode>
                <c:ptCount val="24"/>
                <c:pt idx="0">
                  <c:v>0.73589638332943252</c:v>
                </c:pt>
                <c:pt idx="1">
                  <c:v>1.9268629074029917</c:v>
                </c:pt>
                <c:pt idx="2">
                  <c:v>-9.8412546431141834E-2</c:v>
                </c:pt>
                <c:pt idx="3">
                  <c:v>3.3088595822586058</c:v>
                </c:pt>
                <c:pt idx="4">
                  <c:v>-0.7142451392278133</c:v>
                </c:pt>
                <c:pt idx="5">
                  <c:v>1.2497798488339384</c:v>
                </c:pt>
                <c:pt idx="6">
                  <c:v>-2.1198547342503176</c:v>
                </c:pt>
                <c:pt idx="7">
                  <c:v>1.9844981637055383</c:v>
                </c:pt>
                <c:pt idx="8">
                  <c:v>-0.25009046408748148</c:v>
                </c:pt>
                <c:pt idx="9">
                  <c:v>1.3008960555489892</c:v>
                </c:pt>
                <c:pt idx="10">
                  <c:v>0.906286070332186</c:v>
                </c:pt>
                <c:pt idx="11">
                  <c:v>-3.2382078014938394</c:v>
                </c:pt>
                <c:pt idx="12">
                  <c:v>-0.56287727873674953</c:v>
                </c:pt>
                <c:pt idx="13">
                  <c:v>-1.1930533259669502</c:v>
                </c:pt>
                <c:pt idx="14">
                  <c:v>-1.3115632997567985</c:v>
                </c:pt>
                <c:pt idx="15">
                  <c:v>-0.75176635030045702</c:v>
                </c:pt>
                <c:pt idx="16">
                  <c:v>0.17384821680883533</c:v>
                </c:pt>
                <c:pt idx="17">
                  <c:v>0.54778306921473785</c:v>
                </c:pt>
                <c:pt idx="18">
                  <c:v>-3.2462864423565208</c:v>
                </c:pt>
                <c:pt idx="19">
                  <c:v>1.1827367768737815</c:v>
                </c:pt>
                <c:pt idx="20">
                  <c:v>-0.88135984488472019</c:v>
                </c:pt>
                <c:pt idx="21">
                  <c:v>-1.4479381001877485</c:v>
                </c:pt>
                <c:pt idx="22">
                  <c:v>0.81484713145859189</c:v>
                </c:pt>
                <c:pt idx="23">
                  <c:v>1.6833611219129736</c:v>
                </c:pt>
              </c:numCache>
            </c:numRef>
          </c:yVal>
          <c:smooth val="0"/>
          <c:extLst>
            <c:ext xmlns:c16="http://schemas.microsoft.com/office/drawing/2014/chart" uri="{C3380CC4-5D6E-409C-BE32-E72D297353CC}">
              <c16:uniqueId val="{00000001-5470-4AB3-9C01-DBD008AC0C68}"/>
            </c:ext>
          </c:extLst>
        </c:ser>
        <c:dLbls>
          <c:showLegendKey val="0"/>
          <c:showVal val="0"/>
          <c:showCatName val="0"/>
          <c:showSerName val="0"/>
          <c:showPercent val="0"/>
          <c:showBubbleSize val="0"/>
        </c:dLbls>
        <c:axId val="361754624"/>
        <c:axId val="361752960"/>
      </c:scatterChart>
      <c:valAx>
        <c:axId val="361754624"/>
        <c:scaling>
          <c:orientation val="minMax"/>
        </c:scaling>
        <c:delete val="0"/>
        <c:axPos val="b"/>
        <c:title>
          <c:tx>
            <c:rich>
              <a:bodyPr/>
              <a:lstStyle/>
              <a:p>
                <a:pPr>
                  <a:defRPr/>
                </a:pPr>
                <a:r>
                  <a:rPr lang="en-US" altLang="zh-CN"/>
                  <a:t>X Variable 1</a:t>
                </a:r>
              </a:p>
            </c:rich>
          </c:tx>
          <c:layout/>
          <c:overlay val="0"/>
        </c:title>
        <c:numFmt formatCode="General" sourceLinked="1"/>
        <c:majorTickMark val="out"/>
        <c:minorTickMark val="none"/>
        <c:tickLblPos val="nextTo"/>
        <c:crossAx val="361752960"/>
        <c:crosses val="autoZero"/>
        <c:crossBetween val="midCat"/>
      </c:valAx>
      <c:valAx>
        <c:axId val="361752960"/>
        <c:scaling>
          <c:orientation val="minMax"/>
        </c:scaling>
        <c:delete val="0"/>
        <c:axPos val="l"/>
        <c:title>
          <c:tx>
            <c:rich>
              <a:bodyPr/>
              <a:lstStyle/>
              <a:p>
                <a:pPr>
                  <a:defRPr/>
                </a:pPr>
                <a:r>
                  <a:rPr lang="zh-CN" altLang="en-US"/>
                  <a:t>残差</a:t>
                </a:r>
              </a:p>
            </c:rich>
          </c:tx>
          <c:layout/>
          <c:overlay val="0"/>
        </c:title>
        <c:numFmt formatCode="General" sourceLinked="1"/>
        <c:majorTickMark val="out"/>
        <c:minorTickMark val="none"/>
        <c:tickLblPos val="nextTo"/>
        <c:crossAx val="361754624"/>
        <c:crosses val="autoZero"/>
        <c:crossBetween val="midCat"/>
      </c:valAx>
    </c:plotArea>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zh-CN"/>
              <a:t>X Variable 2 Residual Plot</a:t>
            </a:r>
          </a:p>
        </c:rich>
      </c:tx>
      <c:layout/>
      <c:overlay val="0"/>
    </c:title>
    <c:autoTitleDeleted val="0"/>
    <c:plotArea>
      <c:layout/>
      <c:scatterChart>
        <c:scatterStyle val="lineMarker"/>
        <c:varyColors val="0"/>
        <c:ser>
          <c:idx val="0"/>
          <c:order val="0"/>
          <c:spPr>
            <a:ln w="19050">
              <a:noFill/>
            </a:ln>
          </c:spPr>
          <c:xVal>
            <c:numRef>
              <c:f>'2.3 预测和统计推断(机算)-ppt20页'!$B$2:$B$25</c:f>
              <c:numCache>
                <c:formatCode>General</c:formatCode>
                <c:ptCount val="24"/>
                <c:pt idx="0">
                  <c:v>9</c:v>
                </c:pt>
                <c:pt idx="1">
                  <c:v>20</c:v>
                </c:pt>
                <c:pt idx="2">
                  <c:v>18</c:v>
                </c:pt>
                <c:pt idx="3">
                  <c:v>33</c:v>
                </c:pt>
                <c:pt idx="4">
                  <c:v>31</c:v>
                </c:pt>
                <c:pt idx="5">
                  <c:v>13</c:v>
                </c:pt>
                <c:pt idx="6">
                  <c:v>25</c:v>
                </c:pt>
                <c:pt idx="7">
                  <c:v>30</c:v>
                </c:pt>
                <c:pt idx="8">
                  <c:v>5</c:v>
                </c:pt>
                <c:pt idx="9">
                  <c:v>47</c:v>
                </c:pt>
                <c:pt idx="10">
                  <c:v>25</c:v>
                </c:pt>
                <c:pt idx="11">
                  <c:v>11</c:v>
                </c:pt>
                <c:pt idx="12">
                  <c:v>23</c:v>
                </c:pt>
                <c:pt idx="13">
                  <c:v>35</c:v>
                </c:pt>
                <c:pt idx="14">
                  <c:v>39</c:v>
                </c:pt>
                <c:pt idx="15">
                  <c:v>21</c:v>
                </c:pt>
                <c:pt idx="16">
                  <c:v>7</c:v>
                </c:pt>
                <c:pt idx="17">
                  <c:v>40</c:v>
                </c:pt>
                <c:pt idx="18">
                  <c:v>35</c:v>
                </c:pt>
                <c:pt idx="19">
                  <c:v>23</c:v>
                </c:pt>
                <c:pt idx="20">
                  <c:v>33</c:v>
                </c:pt>
                <c:pt idx="21">
                  <c:v>27</c:v>
                </c:pt>
                <c:pt idx="22">
                  <c:v>34</c:v>
                </c:pt>
                <c:pt idx="23">
                  <c:v>15</c:v>
                </c:pt>
              </c:numCache>
            </c:numRef>
          </c:xVal>
          <c:yVal>
            <c:numRef>
              <c:f>'2.3 预测和统计推断(机算)-ppt20页'!$K$27:$K$50</c:f>
              <c:numCache>
                <c:formatCode>General</c:formatCode>
                <c:ptCount val="24"/>
                <c:pt idx="0">
                  <c:v>0.73589638332943252</c:v>
                </c:pt>
                <c:pt idx="1">
                  <c:v>1.9268629074029917</c:v>
                </c:pt>
                <c:pt idx="2">
                  <c:v>-9.8412546431141834E-2</c:v>
                </c:pt>
                <c:pt idx="3">
                  <c:v>3.3088595822586058</c:v>
                </c:pt>
                <c:pt idx="4">
                  <c:v>-0.7142451392278133</c:v>
                </c:pt>
                <c:pt idx="5">
                  <c:v>1.2497798488339384</c:v>
                </c:pt>
                <c:pt idx="6">
                  <c:v>-2.1198547342503176</c:v>
                </c:pt>
                <c:pt idx="7">
                  <c:v>1.9844981637055383</c:v>
                </c:pt>
                <c:pt idx="8">
                  <c:v>-0.25009046408748148</c:v>
                </c:pt>
                <c:pt idx="9">
                  <c:v>1.3008960555489892</c:v>
                </c:pt>
                <c:pt idx="10">
                  <c:v>0.906286070332186</c:v>
                </c:pt>
                <c:pt idx="11">
                  <c:v>-3.2382078014938394</c:v>
                </c:pt>
                <c:pt idx="12">
                  <c:v>-0.56287727873674953</c:v>
                </c:pt>
                <c:pt idx="13">
                  <c:v>-1.1930533259669502</c:v>
                </c:pt>
                <c:pt idx="14">
                  <c:v>-1.3115632997567985</c:v>
                </c:pt>
                <c:pt idx="15">
                  <c:v>-0.75176635030045702</c:v>
                </c:pt>
                <c:pt idx="16">
                  <c:v>0.17384821680883533</c:v>
                </c:pt>
                <c:pt idx="17">
                  <c:v>0.54778306921473785</c:v>
                </c:pt>
                <c:pt idx="18">
                  <c:v>-3.2462864423565208</c:v>
                </c:pt>
                <c:pt idx="19">
                  <c:v>1.1827367768737815</c:v>
                </c:pt>
                <c:pt idx="20">
                  <c:v>-0.88135984488472019</c:v>
                </c:pt>
                <c:pt idx="21">
                  <c:v>-1.4479381001877485</c:v>
                </c:pt>
                <c:pt idx="22">
                  <c:v>0.81484713145859189</c:v>
                </c:pt>
                <c:pt idx="23">
                  <c:v>1.6833611219129736</c:v>
                </c:pt>
              </c:numCache>
            </c:numRef>
          </c:yVal>
          <c:smooth val="0"/>
          <c:extLst>
            <c:ext xmlns:c16="http://schemas.microsoft.com/office/drawing/2014/chart" uri="{C3380CC4-5D6E-409C-BE32-E72D297353CC}">
              <c16:uniqueId val="{00000001-E2E9-4938-AAD3-906C628308D7}"/>
            </c:ext>
          </c:extLst>
        </c:ser>
        <c:dLbls>
          <c:showLegendKey val="0"/>
          <c:showVal val="0"/>
          <c:showCatName val="0"/>
          <c:showSerName val="0"/>
          <c:showPercent val="0"/>
          <c:showBubbleSize val="0"/>
        </c:dLbls>
        <c:axId val="361754624"/>
        <c:axId val="361756704"/>
      </c:scatterChart>
      <c:valAx>
        <c:axId val="361754624"/>
        <c:scaling>
          <c:orientation val="minMax"/>
        </c:scaling>
        <c:delete val="0"/>
        <c:axPos val="b"/>
        <c:title>
          <c:tx>
            <c:rich>
              <a:bodyPr/>
              <a:lstStyle/>
              <a:p>
                <a:pPr>
                  <a:defRPr/>
                </a:pPr>
                <a:r>
                  <a:rPr lang="en-US" altLang="zh-CN"/>
                  <a:t>X Variable 2</a:t>
                </a:r>
              </a:p>
            </c:rich>
          </c:tx>
          <c:layout/>
          <c:overlay val="0"/>
        </c:title>
        <c:numFmt formatCode="General" sourceLinked="1"/>
        <c:majorTickMark val="out"/>
        <c:minorTickMark val="none"/>
        <c:tickLblPos val="nextTo"/>
        <c:crossAx val="361756704"/>
        <c:crosses val="autoZero"/>
        <c:crossBetween val="midCat"/>
      </c:valAx>
      <c:valAx>
        <c:axId val="361756704"/>
        <c:scaling>
          <c:orientation val="minMax"/>
        </c:scaling>
        <c:delete val="0"/>
        <c:axPos val="l"/>
        <c:title>
          <c:tx>
            <c:rich>
              <a:bodyPr/>
              <a:lstStyle/>
              <a:p>
                <a:pPr>
                  <a:defRPr/>
                </a:pPr>
                <a:r>
                  <a:rPr lang="zh-CN" altLang="en-US"/>
                  <a:t>残差</a:t>
                </a:r>
              </a:p>
            </c:rich>
          </c:tx>
          <c:layout/>
          <c:overlay val="0"/>
        </c:title>
        <c:numFmt formatCode="General" sourceLinked="1"/>
        <c:majorTickMark val="out"/>
        <c:minorTickMark val="none"/>
        <c:tickLblPos val="nextTo"/>
        <c:crossAx val="361754624"/>
        <c:crosses val="autoZero"/>
        <c:crossBetween val="midCat"/>
      </c:valAx>
    </c:plotArea>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zh-CN"/>
              <a:t>X Variable 3 Residual Plot</a:t>
            </a:r>
          </a:p>
        </c:rich>
      </c:tx>
      <c:layout/>
      <c:overlay val="0"/>
    </c:title>
    <c:autoTitleDeleted val="0"/>
    <c:plotArea>
      <c:layout/>
      <c:scatterChart>
        <c:scatterStyle val="lineMarker"/>
        <c:varyColors val="0"/>
        <c:ser>
          <c:idx val="0"/>
          <c:order val="0"/>
          <c:spPr>
            <a:ln w="19050">
              <a:noFill/>
            </a:ln>
          </c:spPr>
          <c:xVal>
            <c:numRef>
              <c:f>'2.3 预测和统计推断(机算)-ppt20页'!$C$2:$C$25</c:f>
              <c:numCache>
                <c:formatCode>General</c:formatCode>
                <c:ptCount val="24"/>
                <c:pt idx="0">
                  <c:v>6.1</c:v>
                </c:pt>
                <c:pt idx="1">
                  <c:v>6.4</c:v>
                </c:pt>
                <c:pt idx="2">
                  <c:v>7.4</c:v>
                </c:pt>
                <c:pt idx="3">
                  <c:v>6.7</c:v>
                </c:pt>
                <c:pt idx="4">
                  <c:v>7.5</c:v>
                </c:pt>
                <c:pt idx="5">
                  <c:v>5.9</c:v>
                </c:pt>
                <c:pt idx="6">
                  <c:v>6</c:v>
                </c:pt>
                <c:pt idx="7">
                  <c:v>4</c:v>
                </c:pt>
                <c:pt idx="8">
                  <c:v>5.8</c:v>
                </c:pt>
                <c:pt idx="9">
                  <c:v>8.3000000000000007</c:v>
                </c:pt>
                <c:pt idx="10">
                  <c:v>5</c:v>
                </c:pt>
                <c:pt idx="11">
                  <c:v>6.4</c:v>
                </c:pt>
                <c:pt idx="12">
                  <c:v>7.6</c:v>
                </c:pt>
                <c:pt idx="13">
                  <c:v>7</c:v>
                </c:pt>
                <c:pt idx="14">
                  <c:v>5</c:v>
                </c:pt>
                <c:pt idx="15">
                  <c:v>4.4000000000000004</c:v>
                </c:pt>
                <c:pt idx="16">
                  <c:v>5.5</c:v>
                </c:pt>
                <c:pt idx="17">
                  <c:v>7</c:v>
                </c:pt>
                <c:pt idx="18">
                  <c:v>6</c:v>
                </c:pt>
                <c:pt idx="19">
                  <c:v>3.5</c:v>
                </c:pt>
                <c:pt idx="20">
                  <c:v>4.9000000000000004</c:v>
                </c:pt>
                <c:pt idx="21">
                  <c:v>4.3</c:v>
                </c:pt>
                <c:pt idx="22">
                  <c:v>8</c:v>
                </c:pt>
                <c:pt idx="23">
                  <c:v>5</c:v>
                </c:pt>
              </c:numCache>
            </c:numRef>
          </c:xVal>
          <c:yVal>
            <c:numRef>
              <c:f>'2.3 预测和统计推断(机算)-ppt20页'!$K$27:$K$50</c:f>
              <c:numCache>
                <c:formatCode>General</c:formatCode>
                <c:ptCount val="24"/>
                <c:pt idx="0">
                  <c:v>0.73589638332943252</c:v>
                </c:pt>
                <c:pt idx="1">
                  <c:v>1.9268629074029917</c:v>
                </c:pt>
                <c:pt idx="2">
                  <c:v>-9.8412546431141834E-2</c:v>
                </c:pt>
                <c:pt idx="3">
                  <c:v>3.3088595822586058</c:v>
                </c:pt>
                <c:pt idx="4">
                  <c:v>-0.7142451392278133</c:v>
                </c:pt>
                <c:pt idx="5">
                  <c:v>1.2497798488339384</c:v>
                </c:pt>
                <c:pt idx="6">
                  <c:v>-2.1198547342503176</c:v>
                </c:pt>
                <c:pt idx="7">
                  <c:v>1.9844981637055383</c:v>
                </c:pt>
                <c:pt idx="8">
                  <c:v>-0.25009046408748148</c:v>
                </c:pt>
                <c:pt idx="9">
                  <c:v>1.3008960555489892</c:v>
                </c:pt>
                <c:pt idx="10">
                  <c:v>0.906286070332186</c:v>
                </c:pt>
                <c:pt idx="11">
                  <c:v>-3.2382078014938394</c:v>
                </c:pt>
                <c:pt idx="12">
                  <c:v>-0.56287727873674953</c:v>
                </c:pt>
                <c:pt idx="13">
                  <c:v>-1.1930533259669502</c:v>
                </c:pt>
                <c:pt idx="14">
                  <c:v>-1.3115632997567985</c:v>
                </c:pt>
                <c:pt idx="15">
                  <c:v>-0.75176635030045702</c:v>
                </c:pt>
                <c:pt idx="16">
                  <c:v>0.17384821680883533</c:v>
                </c:pt>
                <c:pt idx="17">
                  <c:v>0.54778306921473785</c:v>
                </c:pt>
                <c:pt idx="18">
                  <c:v>-3.2462864423565208</c:v>
                </c:pt>
                <c:pt idx="19">
                  <c:v>1.1827367768737815</c:v>
                </c:pt>
                <c:pt idx="20">
                  <c:v>-0.88135984488472019</c:v>
                </c:pt>
                <c:pt idx="21">
                  <c:v>-1.4479381001877485</c:v>
                </c:pt>
                <c:pt idx="22">
                  <c:v>0.81484713145859189</c:v>
                </c:pt>
                <c:pt idx="23">
                  <c:v>1.6833611219129736</c:v>
                </c:pt>
              </c:numCache>
            </c:numRef>
          </c:yVal>
          <c:smooth val="0"/>
          <c:extLst>
            <c:ext xmlns:c16="http://schemas.microsoft.com/office/drawing/2014/chart" uri="{C3380CC4-5D6E-409C-BE32-E72D297353CC}">
              <c16:uniqueId val="{00000001-9DF8-458A-83D8-1A4A5A920082}"/>
            </c:ext>
          </c:extLst>
        </c:ser>
        <c:dLbls>
          <c:showLegendKey val="0"/>
          <c:showVal val="0"/>
          <c:showCatName val="0"/>
          <c:showSerName val="0"/>
          <c:showPercent val="0"/>
          <c:showBubbleSize val="0"/>
        </c:dLbls>
        <c:axId val="361740896"/>
        <c:axId val="361755872"/>
      </c:scatterChart>
      <c:valAx>
        <c:axId val="361740896"/>
        <c:scaling>
          <c:orientation val="minMax"/>
        </c:scaling>
        <c:delete val="0"/>
        <c:axPos val="b"/>
        <c:title>
          <c:tx>
            <c:rich>
              <a:bodyPr/>
              <a:lstStyle/>
              <a:p>
                <a:pPr>
                  <a:defRPr/>
                </a:pPr>
                <a:r>
                  <a:rPr lang="en-US" altLang="zh-CN"/>
                  <a:t>X Variable 3</a:t>
                </a:r>
              </a:p>
            </c:rich>
          </c:tx>
          <c:layout/>
          <c:overlay val="0"/>
        </c:title>
        <c:numFmt formatCode="General" sourceLinked="1"/>
        <c:majorTickMark val="out"/>
        <c:minorTickMark val="none"/>
        <c:tickLblPos val="nextTo"/>
        <c:crossAx val="361755872"/>
        <c:crosses val="autoZero"/>
        <c:crossBetween val="midCat"/>
      </c:valAx>
      <c:valAx>
        <c:axId val="361755872"/>
        <c:scaling>
          <c:orientation val="minMax"/>
        </c:scaling>
        <c:delete val="0"/>
        <c:axPos val="l"/>
        <c:title>
          <c:tx>
            <c:rich>
              <a:bodyPr/>
              <a:lstStyle/>
              <a:p>
                <a:pPr>
                  <a:defRPr/>
                </a:pPr>
                <a:r>
                  <a:rPr lang="zh-CN" altLang="en-US"/>
                  <a:t>残差</a:t>
                </a:r>
              </a:p>
            </c:rich>
          </c:tx>
          <c:layout/>
          <c:overlay val="0"/>
        </c:title>
        <c:numFmt formatCode="General" sourceLinked="1"/>
        <c:majorTickMark val="out"/>
        <c:minorTickMark val="none"/>
        <c:tickLblPos val="nextTo"/>
        <c:crossAx val="361740896"/>
        <c:crosses val="autoZero"/>
        <c:crossBetween val="midCat"/>
      </c:valAx>
    </c:plotArea>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zh-CN"/>
              <a:t>X Variable 1 Line Fit  Plot</a:t>
            </a:r>
          </a:p>
        </c:rich>
      </c:tx>
      <c:overlay val="0"/>
    </c:title>
    <c:autoTitleDeleted val="0"/>
    <c:plotArea>
      <c:layout/>
      <c:scatterChart>
        <c:scatterStyle val="lineMarker"/>
        <c:varyColors val="0"/>
        <c:ser>
          <c:idx val="0"/>
          <c:order val="0"/>
          <c:tx>
            <c:v>Y</c:v>
          </c:tx>
          <c:spPr>
            <a:ln w="19050">
              <a:noFill/>
            </a:ln>
          </c:spPr>
          <c:xVal>
            <c:numRef>
              <c:f>'2.3 预测和统计推断(机算)-ppt20页'!$A$2:$A$25</c:f>
              <c:numCache>
                <c:formatCode>General</c:formatCode>
                <c:ptCount val="24"/>
                <c:pt idx="0">
                  <c:v>3.5</c:v>
                </c:pt>
                <c:pt idx="1">
                  <c:v>5.3</c:v>
                </c:pt>
                <c:pt idx="2">
                  <c:v>5.0999999999999996</c:v>
                </c:pt>
                <c:pt idx="3">
                  <c:v>5.8</c:v>
                </c:pt>
                <c:pt idx="4">
                  <c:v>4.2</c:v>
                </c:pt>
                <c:pt idx="5">
                  <c:v>6</c:v>
                </c:pt>
                <c:pt idx="6">
                  <c:v>6.8</c:v>
                </c:pt>
                <c:pt idx="7">
                  <c:v>5.5</c:v>
                </c:pt>
                <c:pt idx="8">
                  <c:v>3.1</c:v>
                </c:pt>
                <c:pt idx="9">
                  <c:v>7.2</c:v>
                </c:pt>
                <c:pt idx="10">
                  <c:v>4.5</c:v>
                </c:pt>
                <c:pt idx="11">
                  <c:v>4.9000000000000004</c:v>
                </c:pt>
                <c:pt idx="12">
                  <c:v>8</c:v>
                </c:pt>
                <c:pt idx="13">
                  <c:v>6.5</c:v>
                </c:pt>
                <c:pt idx="14">
                  <c:v>6.6</c:v>
                </c:pt>
                <c:pt idx="15">
                  <c:v>3.7</c:v>
                </c:pt>
                <c:pt idx="16">
                  <c:v>6.2</c:v>
                </c:pt>
                <c:pt idx="17">
                  <c:v>7</c:v>
                </c:pt>
                <c:pt idx="18">
                  <c:v>4</c:v>
                </c:pt>
                <c:pt idx="19">
                  <c:v>4.5</c:v>
                </c:pt>
                <c:pt idx="20">
                  <c:v>5.9</c:v>
                </c:pt>
                <c:pt idx="21">
                  <c:v>5.6</c:v>
                </c:pt>
                <c:pt idx="22">
                  <c:v>4.8</c:v>
                </c:pt>
                <c:pt idx="23">
                  <c:v>3.9</c:v>
                </c:pt>
              </c:numCache>
            </c:numRef>
          </c:xVal>
          <c:yVal>
            <c:numRef>
              <c:f>'2.3 预测和统计推断(机算)-ppt20页'!$D$2:$D$25</c:f>
              <c:numCache>
                <c:formatCode>General</c:formatCode>
                <c:ptCount val="24"/>
                <c:pt idx="0">
                  <c:v>33.200000000000003</c:v>
                </c:pt>
                <c:pt idx="1">
                  <c:v>40.299999999999997</c:v>
                </c:pt>
                <c:pt idx="2">
                  <c:v>38.700000000000003</c:v>
                </c:pt>
                <c:pt idx="3">
                  <c:v>46.8</c:v>
                </c:pt>
                <c:pt idx="4">
                  <c:v>41.4</c:v>
                </c:pt>
                <c:pt idx="5">
                  <c:v>37.5</c:v>
                </c:pt>
                <c:pt idx="6">
                  <c:v>39</c:v>
                </c:pt>
                <c:pt idx="7">
                  <c:v>40.700000000000003</c:v>
                </c:pt>
                <c:pt idx="8">
                  <c:v>30.1</c:v>
                </c:pt>
                <c:pt idx="9">
                  <c:v>52.9</c:v>
                </c:pt>
                <c:pt idx="10">
                  <c:v>38.200000000000003</c:v>
                </c:pt>
                <c:pt idx="11">
                  <c:v>31.8</c:v>
                </c:pt>
                <c:pt idx="12">
                  <c:v>43.3</c:v>
                </c:pt>
                <c:pt idx="13">
                  <c:v>44.1</c:v>
                </c:pt>
                <c:pt idx="14">
                  <c:v>42.8</c:v>
                </c:pt>
                <c:pt idx="15">
                  <c:v>33.6</c:v>
                </c:pt>
                <c:pt idx="16">
                  <c:v>34.200000000000003</c:v>
                </c:pt>
                <c:pt idx="17">
                  <c:v>48</c:v>
                </c:pt>
                <c:pt idx="18">
                  <c:v>38</c:v>
                </c:pt>
                <c:pt idx="19">
                  <c:v>35.9</c:v>
                </c:pt>
                <c:pt idx="20">
                  <c:v>40.4</c:v>
                </c:pt>
                <c:pt idx="21">
                  <c:v>36.799999999999997</c:v>
                </c:pt>
                <c:pt idx="22">
                  <c:v>45.2</c:v>
                </c:pt>
                <c:pt idx="23">
                  <c:v>35.1</c:v>
                </c:pt>
              </c:numCache>
            </c:numRef>
          </c:yVal>
          <c:smooth val="0"/>
          <c:extLst>
            <c:ext xmlns:c16="http://schemas.microsoft.com/office/drawing/2014/chart" uri="{C3380CC4-5D6E-409C-BE32-E72D297353CC}">
              <c16:uniqueId val="{00000001-A50A-495F-8AA1-64EA178CABF0}"/>
            </c:ext>
          </c:extLst>
        </c:ser>
        <c:ser>
          <c:idx val="1"/>
          <c:order val="1"/>
          <c:tx>
            <c:v>预测 Y</c:v>
          </c:tx>
          <c:spPr>
            <a:ln w="19050">
              <a:noFill/>
            </a:ln>
          </c:spPr>
          <c:xVal>
            <c:numRef>
              <c:f>'2.3 预测和统计推断(机算)-ppt20页'!$A$2:$A$25</c:f>
              <c:numCache>
                <c:formatCode>General</c:formatCode>
                <c:ptCount val="24"/>
                <c:pt idx="0">
                  <c:v>3.5</c:v>
                </c:pt>
                <c:pt idx="1">
                  <c:v>5.3</c:v>
                </c:pt>
                <c:pt idx="2">
                  <c:v>5.0999999999999996</c:v>
                </c:pt>
                <c:pt idx="3">
                  <c:v>5.8</c:v>
                </c:pt>
                <c:pt idx="4">
                  <c:v>4.2</c:v>
                </c:pt>
                <c:pt idx="5">
                  <c:v>6</c:v>
                </c:pt>
                <c:pt idx="6">
                  <c:v>6.8</c:v>
                </c:pt>
                <c:pt idx="7">
                  <c:v>5.5</c:v>
                </c:pt>
                <c:pt idx="8">
                  <c:v>3.1</c:v>
                </c:pt>
                <c:pt idx="9">
                  <c:v>7.2</c:v>
                </c:pt>
                <c:pt idx="10">
                  <c:v>4.5</c:v>
                </c:pt>
                <c:pt idx="11">
                  <c:v>4.9000000000000004</c:v>
                </c:pt>
                <c:pt idx="12">
                  <c:v>8</c:v>
                </c:pt>
                <c:pt idx="13">
                  <c:v>6.5</c:v>
                </c:pt>
                <c:pt idx="14">
                  <c:v>6.6</c:v>
                </c:pt>
                <c:pt idx="15">
                  <c:v>3.7</c:v>
                </c:pt>
                <c:pt idx="16">
                  <c:v>6.2</c:v>
                </c:pt>
                <c:pt idx="17">
                  <c:v>7</c:v>
                </c:pt>
                <c:pt idx="18">
                  <c:v>4</c:v>
                </c:pt>
                <c:pt idx="19">
                  <c:v>4.5</c:v>
                </c:pt>
                <c:pt idx="20">
                  <c:v>5.9</c:v>
                </c:pt>
                <c:pt idx="21">
                  <c:v>5.6</c:v>
                </c:pt>
                <c:pt idx="22">
                  <c:v>4.8</c:v>
                </c:pt>
                <c:pt idx="23">
                  <c:v>3.9</c:v>
                </c:pt>
              </c:numCache>
            </c:numRef>
          </c:xVal>
          <c:yVal>
            <c:numRef>
              <c:f>'2.3 预测和统计推断(机算)-ppt20页'!$J$27:$J$50</c:f>
              <c:numCache>
                <c:formatCode>General</c:formatCode>
                <c:ptCount val="24"/>
                <c:pt idx="0">
                  <c:v>32.46410361667057</c:v>
                </c:pt>
                <c:pt idx="1">
                  <c:v>38.373137092597005</c:v>
                </c:pt>
                <c:pt idx="2">
                  <c:v>38.798412546431145</c:v>
                </c:pt>
                <c:pt idx="3">
                  <c:v>43.491140417741391</c:v>
                </c:pt>
                <c:pt idx="4">
                  <c:v>42.114245139227812</c:v>
                </c:pt>
                <c:pt idx="5">
                  <c:v>36.250220151166062</c:v>
                </c:pt>
                <c:pt idx="6">
                  <c:v>41.119854734250318</c:v>
                </c:pt>
                <c:pt idx="7">
                  <c:v>38.715501836294465</c:v>
                </c:pt>
                <c:pt idx="8">
                  <c:v>30.350090464087483</c:v>
                </c:pt>
                <c:pt idx="9">
                  <c:v>51.599103944451009</c:v>
                </c:pt>
                <c:pt idx="10">
                  <c:v>37.293713929667817</c:v>
                </c:pt>
                <c:pt idx="11">
                  <c:v>35.03820780149384</c:v>
                </c:pt>
                <c:pt idx="12">
                  <c:v>43.862877278736747</c:v>
                </c:pt>
                <c:pt idx="13">
                  <c:v>45.293053325966952</c:v>
                </c:pt>
                <c:pt idx="14">
                  <c:v>44.111563299756796</c:v>
                </c:pt>
                <c:pt idx="15">
                  <c:v>34.351766350300458</c:v>
                </c:pt>
                <c:pt idx="16">
                  <c:v>34.026151783191168</c:v>
                </c:pt>
                <c:pt idx="17">
                  <c:v>47.452216930785262</c:v>
                </c:pt>
                <c:pt idx="18">
                  <c:v>41.246286442356521</c:v>
                </c:pt>
                <c:pt idx="19">
                  <c:v>34.717263223126217</c:v>
                </c:pt>
                <c:pt idx="20">
                  <c:v>41.281359844884719</c:v>
                </c:pt>
                <c:pt idx="21">
                  <c:v>38.247938100187746</c:v>
                </c:pt>
                <c:pt idx="22">
                  <c:v>44.385152868541411</c:v>
                </c:pt>
                <c:pt idx="23">
                  <c:v>33.416638878087028</c:v>
                </c:pt>
              </c:numCache>
            </c:numRef>
          </c:yVal>
          <c:smooth val="0"/>
          <c:extLst>
            <c:ext xmlns:c16="http://schemas.microsoft.com/office/drawing/2014/chart" uri="{C3380CC4-5D6E-409C-BE32-E72D297353CC}">
              <c16:uniqueId val="{00000002-A50A-495F-8AA1-64EA178CABF0}"/>
            </c:ext>
          </c:extLst>
        </c:ser>
        <c:dLbls>
          <c:showLegendKey val="0"/>
          <c:showVal val="0"/>
          <c:showCatName val="0"/>
          <c:showSerName val="0"/>
          <c:showPercent val="0"/>
          <c:showBubbleSize val="0"/>
        </c:dLbls>
        <c:axId val="361736320"/>
        <c:axId val="361737984"/>
      </c:scatterChart>
      <c:valAx>
        <c:axId val="361736320"/>
        <c:scaling>
          <c:orientation val="minMax"/>
        </c:scaling>
        <c:delete val="0"/>
        <c:axPos val="b"/>
        <c:title>
          <c:tx>
            <c:rich>
              <a:bodyPr/>
              <a:lstStyle/>
              <a:p>
                <a:pPr>
                  <a:defRPr/>
                </a:pPr>
                <a:r>
                  <a:rPr lang="en-US" altLang="zh-CN"/>
                  <a:t>X Variable 1</a:t>
                </a:r>
              </a:p>
            </c:rich>
          </c:tx>
          <c:overlay val="0"/>
        </c:title>
        <c:numFmt formatCode="General" sourceLinked="1"/>
        <c:majorTickMark val="out"/>
        <c:minorTickMark val="none"/>
        <c:tickLblPos val="nextTo"/>
        <c:crossAx val="361737984"/>
        <c:crosses val="autoZero"/>
        <c:crossBetween val="midCat"/>
      </c:valAx>
      <c:valAx>
        <c:axId val="361737984"/>
        <c:scaling>
          <c:orientation val="minMax"/>
        </c:scaling>
        <c:delete val="0"/>
        <c:axPos val="l"/>
        <c:title>
          <c:tx>
            <c:rich>
              <a:bodyPr/>
              <a:lstStyle/>
              <a:p>
                <a:pPr>
                  <a:defRPr/>
                </a:pPr>
                <a:r>
                  <a:rPr lang="en-US" altLang="zh-CN"/>
                  <a:t>Y</a:t>
                </a:r>
              </a:p>
            </c:rich>
          </c:tx>
          <c:overlay val="0"/>
        </c:title>
        <c:numFmt formatCode="General" sourceLinked="1"/>
        <c:majorTickMark val="out"/>
        <c:minorTickMark val="none"/>
        <c:tickLblPos val="nextTo"/>
        <c:crossAx val="361736320"/>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zh-CN"/>
              <a:t>X Variable 2 Line Fit  Plot</a:t>
            </a:r>
          </a:p>
        </c:rich>
      </c:tx>
      <c:overlay val="0"/>
    </c:title>
    <c:autoTitleDeleted val="0"/>
    <c:plotArea>
      <c:layout/>
      <c:scatterChart>
        <c:scatterStyle val="lineMarker"/>
        <c:varyColors val="0"/>
        <c:ser>
          <c:idx val="0"/>
          <c:order val="0"/>
          <c:tx>
            <c:v>Y</c:v>
          </c:tx>
          <c:spPr>
            <a:ln w="19050">
              <a:noFill/>
            </a:ln>
          </c:spPr>
          <c:xVal>
            <c:numRef>
              <c:f>'2.3 预测和统计推断(机算)-ppt20页'!$B$2:$B$25</c:f>
              <c:numCache>
                <c:formatCode>General</c:formatCode>
                <c:ptCount val="24"/>
                <c:pt idx="0">
                  <c:v>9</c:v>
                </c:pt>
                <c:pt idx="1">
                  <c:v>20</c:v>
                </c:pt>
                <c:pt idx="2">
                  <c:v>18</c:v>
                </c:pt>
                <c:pt idx="3">
                  <c:v>33</c:v>
                </c:pt>
                <c:pt idx="4">
                  <c:v>31</c:v>
                </c:pt>
                <c:pt idx="5">
                  <c:v>13</c:v>
                </c:pt>
                <c:pt idx="6">
                  <c:v>25</c:v>
                </c:pt>
                <c:pt idx="7">
                  <c:v>30</c:v>
                </c:pt>
                <c:pt idx="8">
                  <c:v>5</c:v>
                </c:pt>
                <c:pt idx="9">
                  <c:v>47</c:v>
                </c:pt>
                <c:pt idx="10">
                  <c:v>25</c:v>
                </c:pt>
                <c:pt idx="11">
                  <c:v>11</c:v>
                </c:pt>
                <c:pt idx="12">
                  <c:v>23</c:v>
                </c:pt>
                <c:pt idx="13">
                  <c:v>35</c:v>
                </c:pt>
                <c:pt idx="14">
                  <c:v>39</c:v>
                </c:pt>
                <c:pt idx="15">
                  <c:v>21</c:v>
                </c:pt>
                <c:pt idx="16">
                  <c:v>7</c:v>
                </c:pt>
                <c:pt idx="17">
                  <c:v>40</c:v>
                </c:pt>
                <c:pt idx="18">
                  <c:v>35</c:v>
                </c:pt>
                <c:pt idx="19">
                  <c:v>23</c:v>
                </c:pt>
                <c:pt idx="20">
                  <c:v>33</c:v>
                </c:pt>
                <c:pt idx="21">
                  <c:v>27</c:v>
                </c:pt>
                <c:pt idx="22">
                  <c:v>34</c:v>
                </c:pt>
                <c:pt idx="23">
                  <c:v>15</c:v>
                </c:pt>
              </c:numCache>
            </c:numRef>
          </c:xVal>
          <c:yVal>
            <c:numRef>
              <c:f>'2.3 预测和统计推断(机算)-ppt20页'!$D$2:$D$25</c:f>
              <c:numCache>
                <c:formatCode>General</c:formatCode>
                <c:ptCount val="24"/>
                <c:pt idx="0">
                  <c:v>33.200000000000003</c:v>
                </c:pt>
                <c:pt idx="1">
                  <c:v>40.299999999999997</c:v>
                </c:pt>
                <c:pt idx="2">
                  <c:v>38.700000000000003</c:v>
                </c:pt>
                <c:pt idx="3">
                  <c:v>46.8</c:v>
                </c:pt>
                <c:pt idx="4">
                  <c:v>41.4</c:v>
                </c:pt>
                <c:pt idx="5">
                  <c:v>37.5</c:v>
                </c:pt>
                <c:pt idx="6">
                  <c:v>39</c:v>
                </c:pt>
                <c:pt idx="7">
                  <c:v>40.700000000000003</c:v>
                </c:pt>
                <c:pt idx="8">
                  <c:v>30.1</c:v>
                </c:pt>
                <c:pt idx="9">
                  <c:v>52.9</c:v>
                </c:pt>
                <c:pt idx="10">
                  <c:v>38.200000000000003</c:v>
                </c:pt>
                <c:pt idx="11">
                  <c:v>31.8</c:v>
                </c:pt>
                <c:pt idx="12">
                  <c:v>43.3</c:v>
                </c:pt>
                <c:pt idx="13">
                  <c:v>44.1</c:v>
                </c:pt>
                <c:pt idx="14">
                  <c:v>42.8</c:v>
                </c:pt>
                <c:pt idx="15">
                  <c:v>33.6</c:v>
                </c:pt>
                <c:pt idx="16">
                  <c:v>34.200000000000003</c:v>
                </c:pt>
                <c:pt idx="17">
                  <c:v>48</c:v>
                </c:pt>
                <c:pt idx="18">
                  <c:v>38</c:v>
                </c:pt>
                <c:pt idx="19">
                  <c:v>35.9</c:v>
                </c:pt>
                <c:pt idx="20">
                  <c:v>40.4</c:v>
                </c:pt>
                <c:pt idx="21">
                  <c:v>36.799999999999997</c:v>
                </c:pt>
                <c:pt idx="22">
                  <c:v>45.2</c:v>
                </c:pt>
                <c:pt idx="23">
                  <c:v>35.1</c:v>
                </c:pt>
              </c:numCache>
            </c:numRef>
          </c:yVal>
          <c:smooth val="0"/>
          <c:extLst>
            <c:ext xmlns:c16="http://schemas.microsoft.com/office/drawing/2014/chart" uri="{C3380CC4-5D6E-409C-BE32-E72D297353CC}">
              <c16:uniqueId val="{00000001-4370-454F-A12C-323F0EB13BEB}"/>
            </c:ext>
          </c:extLst>
        </c:ser>
        <c:ser>
          <c:idx val="1"/>
          <c:order val="1"/>
          <c:tx>
            <c:v>预测 Y</c:v>
          </c:tx>
          <c:spPr>
            <a:ln w="19050">
              <a:noFill/>
            </a:ln>
          </c:spPr>
          <c:xVal>
            <c:numRef>
              <c:f>'2.3 预测和统计推断(机算)-ppt20页'!$B$2:$B$25</c:f>
              <c:numCache>
                <c:formatCode>General</c:formatCode>
                <c:ptCount val="24"/>
                <c:pt idx="0">
                  <c:v>9</c:v>
                </c:pt>
                <c:pt idx="1">
                  <c:v>20</c:v>
                </c:pt>
                <c:pt idx="2">
                  <c:v>18</c:v>
                </c:pt>
                <c:pt idx="3">
                  <c:v>33</c:v>
                </c:pt>
                <c:pt idx="4">
                  <c:v>31</c:v>
                </c:pt>
                <c:pt idx="5">
                  <c:v>13</c:v>
                </c:pt>
                <c:pt idx="6">
                  <c:v>25</c:v>
                </c:pt>
                <c:pt idx="7">
                  <c:v>30</c:v>
                </c:pt>
                <c:pt idx="8">
                  <c:v>5</c:v>
                </c:pt>
                <c:pt idx="9">
                  <c:v>47</c:v>
                </c:pt>
                <c:pt idx="10">
                  <c:v>25</c:v>
                </c:pt>
                <c:pt idx="11">
                  <c:v>11</c:v>
                </c:pt>
                <c:pt idx="12">
                  <c:v>23</c:v>
                </c:pt>
                <c:pt idx="13">
                  <c:v>35</c:v>
                </c:pt>
                <c:pt idx="14">
                  <c:v>39</c:v>
                </c:pt>
                <c:pt idx="15">
                  <c:v>21</c:v>
                </c:pt>
                <c:pt idx="16">
                  <c:v>7</c:v>
                </c:pt>
                <c:pt idx="17">
                  <c:v>40</c:v>
                </c:pt>
                <c:pt idx="18">
                  <c:v>35</c:v>
                </c:pt>
                <c:pt idx="19">
                  <c:v>23</c:v>
                </c:pt>
                <c:pt idx="20">
                  <c:v>33</c:v>
                </c:pt>
                <c:pt idx="21">
                  <c:v>27</c:v>
                </c:pt>
                <c:pt idx="22">
                  <c:v>34</c:v>
                </c:pt>
                <c:pt idx="23">
                  <c:v>15</c:v>
                </c:pt>
              </c:numCache>
            </c:numRef>
          </c:xVal>
          <c:yVal>
            <c:numRef>
              <c:f>'2.3 预测和统计推断(机算)-ppt20页'!$J$27:$J$50</c:f>
              <c:numCache>
                <c:formatCode>General</c:formatCode>
                <c:ptCount val="24"/>
                <c:pt idx="0">
                  <c:v>32.46410361667057</c:v>
                </c:pt>
                <c:pt idx="1">
                  <c:v>38.373137092597005</c:v>
                </c:pt>
                <c:pt idx="2">
                  <c:v>38.798412546431145</c:v>
                </c:pt>
                <c:pt idx="3">
                  <c:v>43.491140417741391</c:v>
                </c:pt>
                <c:pt idx="4">
                  <c:v>42.114245139227812</c:v>
                </c:pt>
                <c:pt idx="5">
                  <c:v>36.250220151166062</c:v>
                </c:pt>
                <c:pt idx="6">
                  <c:v>41.119854734250318</c:v>
                </c:pt>
                <c:pt idx="7">
                  <c:v>38.715501836294465</c:v>
                </c:pt>
                <c:pt idx="8">
                  <c:v>30.350090464087483</c:v>
                </c:pt>
                <c:pt idx="9">
                  <c:v>51.599103944451009</c:v>
                </c:pt>
                <c:pt idx="10">
                  <c:v>37.293713929667817</c:v>
                </c:pt>
                <c:pt idx="11">
                  <c:v>35.03820780149384</c:v>
                </c:pt>
                <c:pt idx="12">
                  <c:v>43.862877278736747</c:v>
                </c:pt>
                <c:pt idx="13">
                  <c:v>45.293053325966952</c:v>
                </c:pt>
                <c:pt idx="14">
                  <c:v>44.111563299756796</c:v>
                </c:pt>
                <c:pt idx="15">
                  <c:v>34.351766350300458</c:v>
                </c:pt>
                <c:pt idx="16">
                  <c:v>34.026151783191168</c:v>
                </c:pt>
                <c:pt idx="17">
                  <c:v>47.452216930785262</c:v>
                </c:pt>
                <c:pt idx="18">
                  <c:v>41.246286442356521</c:v>
                </c:pt>
                <c:pt idx="19">
                  <c:v>34.717263223126217</c:v>
                </c:pt>
                <c:pt idx="20">
                  <c:v>41.281359844884719</c:v>
                </c:pt>
                <c:pt idx="21">
                  <c:v>38.247938100187746</c:v>
                </c:pt>
                <c:pt idx="22">
                  <c:v>44.385152868541411</c:v>
                </c:pt>
                <c:pt idx="23">
                  <c:v>33.416638878087028</c:v>
                </c:pt>
              </c:numCache>
            </c:numRef>
          </c:yVal>
          <c:smooth val="0"/>
          <c:extLst>
            <c:ext xmlns:c16="http://schemas.microsoft.com/office/drawing/2014/chart" uri="{C3380CC4-5D6E-409C-BE32-E72D297353CC}">
              <c16:uniqueId val="{00000002-4370-454F-A12C-323F0EB13BEB}"/>
            </c:ext>
          </c:extLst>
        </c:ser>
        <c:dLbls>
          <c:showLegendKey val="0"/>
          <c:showVal val="0"/>
          <c:showCatName val="0"/>
          <c:showSerName val="0"/>
          <c:showPercent val="0"/>
          <c:showBubbleSize val="0"/>
        </c:dLbls>
        <c:axId val="361740896"/>
        <c:axId val="361736736"/>
      </c:scatterChart>
      <c:valAx>
        <c:axId val="361740896"/>
        <c:scaling>
          <c:orientation val="minMax"/>
        </c:scaling>
        <c:delete val="0"/>
        <c:axPos val="b"/>
        <c:title>
          <c:tx>
            <c:rich>
              <a:bodyPr/>
              <a:lstStyle/>
              <a:p>
                <a:pPr>
                  <a:defRPr/>
                </a:pPr>
                <a:r>
                  <a:rPr lang="en-US" altLang="zh-CN"/>
                  <a:t>X Variable 2</a:t>
                </a:r>
              </a:p>
            </c:rich>
          </c:tx>
          <c:overlay val="0"/>
        </c:title>
        <c:numFmt formatCode="General" sourceLinked="1"/>
        <c:majorTickMark val="out"/>
        <c:minorTickMark val="none"/>
        <c:tickLblPos val="nextTo"/>
        <c:crossAx val="361736736"/>
        <c:crosses val="autoZero"/>
        <c:crossBetween val="midCat"/>
      </c:valAx>
      <c:valAx>
        <c:axId val="361736736"/>
        <c:scaling>
          <c:orientation val="minMax"/>
        </c:scaling>
        <c:delete val="0"/>
        <c:axPos val="l"/>
        <c:title>
          <c:tx>
            <c:rich>
              <a:bodyPr/>
              <a:lstStyle/>
              <a:p>
                <a:pPr>
                  <a:defRPr/>
                </a:pPr>
                <a:r>
                  <a:rPr lang="en-US" altLang="zh-CN"/>
                  <a:t>Y</a:t>
                </a:r>
              </a:p>
            </c:rich>
          </c:tx>
          <c:overlay val="0"/>
        </c:title>
        <c:numFmt formatCode="General" sourceLinked="1"/>
        <c:majorTickMark val="out"/>
        <c:minorTickMark val="none"/>
        <c:tickLblPos val="nextTo"/>
        <c:crossAx val="361740896"/>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zh-CN"/>
              <a:t>X Variable 3 Line Fit  Plot</a:t>
            </a:r>
          </a:p>
        </c:rich>
      </c:tx>
      <c:overlay val="0"/>
    </c:title>
    <c:autoTitleDeleted val="0"/>
    <c:plotArea>
      <c:layout/>
      <c:scatterChart>
        <c:scatterStyle val="lineMarker"/>
        <c:varyColors val="0"/>
        <c:ser>
          <c:idx val="0"/>
          <c:order val="0"/>
          <c:tx>
            <c:v>Y</c:v>
          </c:tx>
          <c:spPr>
            <a:ln w="19050">
              <a:noFill/>
            </a:ln>
          </c:spPr>
          <c:xVal>
            <c:numRef>
              <c:f>'2.3 预测和统计推断(机算)-ppt20页'!$C$2:$C$25</c:f>
              <c:numCache>
                <c:formatCode>General</c:formatCode>
                <c:ptCount val="24"/>
                <c:pt idx="0">
                  <c:v>6.1</c:v>
                </c:pt>
                <c:pt idx="1">
                  <c:v>6.4</c:v>
                </c:pt>
                <c:pt idx="2">
                  <c:v>7.4</c:v>
                </c:pt>
                <c:pt idx="3">
                  <c:v>6.7</c:v>
                </c:pt>
                <c:pt idx="4">
                  <c:v>7.5</c:v>
                </c:pt>
                <c:pt idx="5">
                  <c:v>5.9</c:v>
                </c:pt>
                <c:pt idx="6">
                  <c:v>6</c:v>
                </c:pt>
                <c:pt idx="7">
                  <c:v>4</c:v>
                </c:pt>
                <c:pt idx="8">
                  <c:v>5.8</c:v>
                </c:pt>
                <c:pt idx="9">
                  <c:v>8.3000000000000007</c:v>
                </c:pt>
                <c:pt idx="10">
                  <c:v>5</c:v>
                </c:pt>
                <c:pt idx="11">
                  <c:v>6.4</c:v>
                </c:pt>
                <c:pt idx="12">
                  <c:v>7.6</c:v>
                </c:pt>
                <c:pt idx="13">
                  <c:v>7</c:v>
                </c:pt>
                <c:pt idx="14">
                  <c:v>5</c:v>
                </c:pt>
                <c:pt idx="15">
                  <c:v>4.4000000000000004</c:v>
                </c:pt>
                <c:pt idx="16">
                  <c:v>5.5</c:v>
                </c:pt>
                <c:pt idx="17">
                  <c:v>7</c:v>
                </c:pt>
                <c:pt idx="18">
                  <c:v>6</c:v>
                </c:pt>
                <c:pt idx="19">
                  <c:v>3.5</c:v>
                </c:pt>
                <c:pt idx="20">
                  <c:v>4.9000000000000004</c:v>
                </c:pt>
                <c:pt idx="21">
                  <c:v>4.3</c:v>
                </c:pt>
                <c:pt idx="22">
                  <c:v>8</c:v>
                </c:pt>
                <c:pt idx="23">
                  <c:v>5</c:v>
                </c:pt>
              </c:numCache>
            </c:numRef>
          </c:xVal>
          <c:yVal>
            <c:numRef>
              <c:f>'2.3 预测和统计推断(机算)-ppt20页'!$D$2:$D$25</c:f>
              <c:numCache>
                <c:formatCode>General</c:formatCode>
                <c:ptCount val="24"/>
                <c:pt idx="0">
                  <c:v>33.200000000000003</c:v>
                </c:pt>
                <c:pt idx="1">
                  <c:v>40.299999999999997</c:v>
                </c:pt>
                <c:pt idx="2">
                  <c:v>38.700000000000003</c:v>
                </c:pt>
                <c:pt idx="3">
                  <c:v>46.8</c:v>
                </c:pt>
                <c:pt idx="4">
                  <c:v>41.4</c:v>
                </c:pt>
                <c:pt idx="5">
                  <c:v>37.5</c:v>
                </c:pt>
                <c:pt idx="6">
                  <c:v>39</c:v>
                </c:pt>
                <c:pt idx="7">
                  <c:v>40.700000000000003</c:v>
                </c:pt>
                <c:pt idx="8">
                  <c:v>30.1</c:v>
                </c:pt>
                <c:pt idx="9">
                  <c:v>52.9</c:v>
                </c:pt>
                <c:pt idx="10">
                  <c:v>38.200000000000003</c:v>
                </c:pt>
                <c:pt idx="11">
                  <c:v>31.8</c:v>
                </c:pt>
                <c:pt idx="12">
                  <c:v>43.3</c:v>
                </c:pt>
                <c:pt idx="13">
                  <c:v>44.1</c:v>
                </c:pt>
                <c:pt idx="14">
                  <c:v>42.8</c:v>
                </c:pt>
                <c:pt idx="15">
                  <c:v>33.6</c:v>
                </c:pt>
                <c:pt idx="16">
                  <c:v>34.200000000000003</c:v>
                </c:pt>
                <c:pt idx="17">
                  <c:v>48</c:v>
                </c:pt>
                <c:pt idx="18">
                  <c:v>38</c:v>
                </c:pt>
                <c:pt idx="19">
                  <c:v>35.9</c:v>
                </c:pt>
                <c:pt idx="20">
                  <c:v>40.4</c:v>
                </c:pt>
                <c:pt idx="21">
                  <c:v>36.799999999999997</c:v>
                </c:pt>
                <c:pt idx="22">
                  <c:v>45.2</c:v>
                </c:pt>
                <c:pt idx="23">
                  <c:v>35.1</c:v>
                </c:pt>
              </c:numCache>
            </c:numRef>
          </c:yVal>
          <c:smooth val="0"/>
          <c:extLst>
            <c:ext xmlns:c16="http://schemas.microsoft.com/office/drawing/2014/chart" uri="{C3380CC4-5D6E-409C-BE32-E72D297353CC}">
              <c16:uniqueId val="{00000001-517C-40D6-B289-589381C6D5EA}"/>
            </c:ext>
          </c:extLst>
        </c:ser>
        <c:ser>
          <c:idx val="1"/>
          <c:order val="1"/>
          <c:tx>
            <c:v>预测 Y</c:v>
          </c:tx>
          <c:spPr>
            <a:ln w="19050">
              <a:noFill/>
            </a:ln>
          </c:spPr>
          <c:xVal>
            <c:numRef>
              <c:f>'2.3 预测和统计推断(机算)-ppt20页'!$C$2:$C$25</c:f>
              <c:numCache>
                <c:formatCode>General</c:formatCode>
                <c:ptCount val="24"/>
                <c:pt idx="0">
                  <c:v>6.1</c:v>
                </c:pt>
                <c:pt idx="1">
                  <c:v>6.4</c:v>
                </c:pt>
                <c:pt idx="2">
                  <c:v>7.4</c:v>
                </c:pt>
                <c:pt idx="3">
                  <c:v>6.7</c:v>
                </c:pt>
                <c:pt idx="4">
                  <c:v>7.5</c:v>
                </c:pt>
                <c:pt idx="5">
                  <c:v>5.9</c:v>
                </c:pt>
                <c:pt idx="6">
                  <c:v>6</c:v>
                </c:pt>
                <c:pt idx="7">
                  <c:v>4</c:v>
                </c:pt>
                <c:pt idx="8">
                  <c:v>5.8</c:v>
                </c:pt>
                <c:pt idx="9">
                  <c:v>8.3000000000000007</c:v>
                </c:pt>
                <c:pt idx="10">
                  <c:v>5</c:v>
                </c:pt>
                <c:pt idx="11">
                  <c:v>6.4</c:v>
                </c:pt>
                <c:pt idx="12">
                  <c:v>7.6</c:v>
                </c:pt>
                <c:pt idx="13">
                  <c:v>7</c:v>
                </c:pt>
                <c:pt idx="14">
                  <c:v>5</c:v>
                </c:pt>
                <c:pt idx="15">
                  <c:v>4.4000000000000004</c:v>
                </c:pt>
                <c:pt idx="16">
                  <c:v>5.5</c:v>
                </c:pt>
                <c:pt idx="17">
                  <c:v>7</c:v>
                </c:pt>
                <c:pt idx="18">
                  <c:v>6</c:v>
                </c:pt>
                <c:pt idx="19">
                  <c:v>3.5</c:v>
                </c:pt>
                <c:pt idx="20">
                  <c:v>4.9000000000000004</c:v>
                </c:pt>
                <c:pt idx="21">
                  <c:v>4.3</c:v>
                </c:pt>
                <c:pt idx="22">
                  <c:v>8</c:v>
                </c:pt>
                <c:pt idx="23">
                  <c:v>5</c:v>
                </c:pt>
              </c:numCache>
            </c:numRef>
          </c:xVal>
          <c:yVal>
            <c:numRef>
              <c:f>'2.3 预测和统计推断(机算)-ppt20页'!$J$27:$J$50</c:f>
              <c:numCache>
                <c:formatCode>General</c:formatCode>
                <c:ptCount val="24"/>
                <c:pt idx="0">
                  <c:v>32.46410361667057</c:v>
                </c:pt>
                <c:pt idx="1">
                  <c:v>38.373137092597005</c:v>
                </c:pt>
                <c:pt idx="2">
                  <c:v>38.798412546431145</c:v>
                </c:pt>
                <c:pt idx="3">
                  <c:v>43.491140417741391</c:v>
                </c:pt>
                <c:pt idx="4">
                  <c:v>42.114245139227812</c:v>
                </c:pt>
                <c:pt idx="5">
                  <c:v>36.250220151166062</c:v>
                </c:pt>
                <c:pt idx="6">
                  <c:v>41.119854734250318</c:v>
                </c:pt>
                <c:pt idx="7">
                  <c:v>38.715501836294465</c:v>
                </c:pt>
                <c:pt idx="8">
                  <c:v>30.350090464087483</c:v>
                </c:pt>
                <c:pt idx="9">
                  <c:v>51.599103944451009</c:v>
                </c:pt>
                <c:pt idx="10">
                  <c:v>37.293713929667817</c:v>
                </c:pt>
                <c:pt idx="11">
                  <c:v>35.03820780149384</c:v>
                </c:pt>
                <c:pt idx="12">
                  <c:v>43.862877278736747</c:v>
                </c:pt>
                <c:pt idx="13">
                  <c:v>45.293053325966952</c:v>
                </c:pt>
                <c:pt idx="14">
                  <c:v>44.111563299756796</c:v>
                </c:pt>
                <c:pt idx="15">
                  <c:v>34.351766350300458</c:v>
                </c:pt>
                <c:pt idx="16">
                  <c:v>34.026151783191168</c:v>
                </c:pt>
                <c:pt idx="17">
                  <c:v>47.452216930785262</c:v>
                </c:pt>
                <c:pt idx="18">
                  <c:v>41.246286442356521</c:v>
                </c:pt>
                <c:pt idx="19">
                  <c:v>34.717263223126217</c:v>
                </c:pt>
                <c:pt idx="20">
                  <c:v>41.281359844884719</c:v>
                </c:pt>
                <c:pt idx="21">
                  <c:v>38.247938100187746</c:v>
                </c:pt>
                <c:pt idx="22">
                  <c:v>44.385152868541411</c:v>
                </c:pt>
                <c:pt idx="23">
                  <c:v>33.416638878087028</c:v>
                </c:pt>
              </c:numCache>
            </c:numRef>
          </c:yVal>
          <c:smooth val="0"/>
          <c:extLst>
            <c:ext xmlns:c16="http://schemas.microsoft.com/office/drawing/2014/chart" uri="{C3380CC4-5D6E-409C-BE32-E72D297353CC}">
              <c16:uniqueId val="{00000002-517C-40D6-B289-589381C6D5EA}"/>
            </c:ext>
          </c:extLst>
        </c:ser>
        <c:dLbls>
          <c:showLegendKey val="0"/>
          <c:showVal val="0"/>
          <c:showCatName val="0"/>
          <c:showSerName val="0"/>
          <c:showPercent val="0"/>
          <c:showBubbleSize val="0"/>
        </c:dLbls>
        <c:axId val="361740896"/>
        <c:axId val="361736320"/>
      </c:scatterChart>
      <c:valAx>
        <c:axId val="361740896"/>
        <c:scaling>
          <c:orientation val="minMax"/>
        </c:scaling>
        <c:delete val="0"/>
        <c:axPos val="b"/>
        <c:title>
          <c:tx>
            <c:rich>
              <a:bodyPr/>
              <a:lstStyle/>
              <a:p>
                <a:pPr>
                  <a:defRPr/>
                </a:pPr>
                <a:r>
                  <a:rPr lang="en-US" altLang="zh-CN"/>
                  <a:t>X Variable 3</a:t>
                </a:r>
              </a:p>
            </c:rich>
          </c:tx>
          <c:overlay val="0"/>
        </c:title>
        <c:numFmt formatCode="General" sourceLinked="1"/>
        <c:majorTickMark val="out"/>
        <c:minorTickMark val="none"/>
        <c:tickLblPos val="nextTo"/>
        <c:crossAx val="361736320"/>
        <c:crosses val="autoZero"/>
        <c:crossBetween val="midCat"/>
      </c:valAx>
      <c:valAx>
        <c:axId val="361736320"/>
        <c:scaling>
          <c:orientation val="minMax"/>
        </c:scaling>
        <c:delete val="0"/>
        <c:axPos val="l"/>
        <c:title>
          <c:tx>
            <c:rich>
              <a:bodyPr/>
              <a:lstStyle/>
              <a:p>
                <a:pPr>
                  <a:defRPr/>
                </a:pPr>
                <a:r>
                  <a:rPr lang="en-US" altLang="zh-CN"/>
                  <a:t>Y</a:t>
                </a:r>
              </a:p>
            </c:rich>
          </c:tx>
          <c:overlay val="0"/>
        </c:title>
        <c:numFmt formatCode="General" sourceLinked="1"/>
        <c:majorTickMark val="out"/>
        <c:minorTickMark val="none"/>
        <c:tickLblPos val="nextTo"/>
        <c:crossAx val="361740896"/>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zh-CN"/>
              <a:t>Normal Probability Plot</a:t>
            </a:r>
          </a:p>
        </c:rich>
      </c:tx>
      <c:layout/>
      <c:overlay val="0"/>
    </c:title>
    <c:autoTitleDeleted val="0"/>
    <c:plotArea>
      <c:layout/>
      <c:scatterChart>
        <c:scatterStyle val="lineMarker"/>
        <c:varyColors val="0"/>
        <c:ser>
          <c:idx val="0"/>
          <c:order val="0"/>
          <c:spPr>
            <a:ln w="19050">
              <a:noFill/>
            </a:ln>
          </c:spPr>
          <c:xVal>
            <c:numRef>
              <c:f>'2.3 预测和统计推断(机算)-ppt20页'!$N$27:$N$50</c:f>
              <c:numCache>
                <c:formatCode>General</c:formatCode>
                <c:ptCount val="24"/>
                <c:pt idx="0">
                  <c:v>2.0833333333333335</c:v>
                </c:pt>
                <c:pt idx="1">
                  <c:v>6.25</c:v>
                </c:pt>
                <c:pt idx="2">
                  <c:v>10.416666666666668</c:v>
                </c:pt>
                <c:pt idx="3">
                  <c:v>14.583333333333334</c:v>
                </c:pt>
                <c:pt idx="4">
                  <c:v>18.75</c:v>
                </c:pt>
                <c:pt idx="5">
                  <c:v>22.916666666666668</c:v>
                </c:pt>
                <c:pt idx="6">
                  <c:v>27.083333333333332</c:v>
                </c:pt>
                <c:pt idx="7">
                  <c:v>31.25</c:v>
                </c:pt>
                <c:pt idx="8">
                  <c:v>35.416666666666671</c:v>
                </c:pt>
                <c:pt idx="9">
                  <c:v>39.583333333333336</c:v>
                </c:pt>
                <c:pt idx="10">
                  <c:v>43.750000000000007</c:v>
                </c:pt>
                <c:pt idx="11">
                  <c:v>47.916666666666671</c:v>
                </c:pt>
                <c:pt idx="12">
                  <c:v>52.083333333333336</c:v>
                </c:pt>
                <c:pt idx="13">
                  <c:v>56.250000000000007</c:v>
                </c:pt>
                <c:pt idx="14">
                  <c:v>60.416666666666671</c:v>
                </c:pt>
                <c:pt idx="15">
                  <c:v>64.583333333333343</c:v>
                </c:pt>
                <c:pt idx="16">
                  <c:v>68.75</c:v>
                </c:pt>
                <c:pt idx="17">
                  <c:v>72.916666666666671</c:v>
                </c:pt>
                <c:pt idx="18">
                  <c:v>77.083333333333329</c:v>
                </c:pt>
                <c:pt idx="19">
                  <c:v>81.25</c:v>
                </c:pt>
                <c:pt idx="20">
                  <c:v>85.416666666666671</c:v>
                </c:pt>
                <c:pt idx="21">
                  <c:v>89.583333333333329</c:v>
                </c:pt>
                <c:pt idx="22">
                  <c:v>93.75</c:v>
                </c:pt>
                <c:pt idx="23">
                  <c:v>97.916666666666671</c:v>
                </c:pt>
              </c:numCache>
            </c:numRef>
          </c:xVal>
          <c:yVal>
            <c:numRef>
              <c:f>'2.3 预测和统计推断(机算)-ppt20页'!$O$27:$O$50</c:f>
              <c:numCache>
                <c:formatCode>General</c:formatCode>
                <c:ptCount val="24"/>
                <c:pt idx="0">
                  <c:v>30.1</c:v>
                </c:pt>
                <c:pt idx="1">
                  <c:v>31.8</c:v>
                </c:pt>
                <c:pt idx="2">
                  <c:v>33.200000000000003</c:v>
                </c:pt>
                <c:pt idx="3">
                  <c:v>33.6</c:v>
                </c:pt>
                <c:pt idx="4">
                  <c:v>34.200000000000003</c:v>
                </c:pt>
                <c:pt idx="5">
                  <c:v>35.1</c:v>
                </c:pt>
                <c:pt idx="6">
                  <c:v>35.9</c:v>
                </c:pt>
                <c:pt idx="7">
                  <c:v>36.799999999999997</c:v>
                </c:pt>
                <c:pt idx="8">
                  <c:v>37.5</c:v>
                </c:pt>
                <c:pt idx="9">
                  <c:v>38</c:v>
                </c:pt>
                <c:pt idx="10">
                  <c:v>38.200000000000003</c:v>
                </c:pt>
                <c:pt idx="11">
                  <c:v>38.700000000000003</c:v>
                </c:pt>
                <c:pt idx="12">
                  <c:v>39</c:v>
                </c:pt>
                <c:pt idx="13">
                  <c:v>40.299999999999997</c:v>
                </c:pt>
                <c:pt idx="14">
                  <c:v>40.4</c:v>
                </c:pt>
                <c:pt idx="15">
                  <c:v>40.700000000000003</c:v>
                </c:pt>
                <c:pt idx="16">
                  <c:v>41.4</c:v>
                </c:pt>
                <c:pt idx="17">
                  <c:v>42.8</c:v>
                </c:pt>
                <c:pt idx="18">
                  <c:v>43.3</c:v>
                </c:pt>
                <c:pt idx="19">
                  <c:v>44.1</c:v>
                </c:pt>
                <c:pt idx="20">
                  <c:v>45.2</c:v>
                </c:pt>
                <c:pt idx="21">
                  <c:v>46.8</c:v>
                </c:pt>
                <c:pt idx="22">
                  <c:v>48</c:v>
                </c:pt>
                <c:pt idx="23">
                  <c:v>52.9</c:v>
                </c:pt>
              </c:numCache>
            </c:numRef>
          </c:yVal>
          <c:smooth val="0"/>
          <c:extLst>
            <c:ext xmlns:c16="http://schemas.microsoft.com/office/drawing/2014/chart" uri="{C3380CC4-5D6E-409C-BE32-E72D297353CC}">
              <c16:uniqueId val="{00000001-BAE0-47AE-972A-44F270B6B21A}"/>
            </c:ext>
          </c:extLst>
        </c:ser>
        <c:dLbls>
          <c:showLegendKey val="0"/>
          <c:showVal val="0"/>
          <c:showCatName val="0"/>
          <c:showSerName val="0"/>
          <c:showPercent val="0"/>
          <c:showBubbleSize val="0"/>
        </c:dLbls>
        <c:axId val="2126294112"/>
        <c:axId val="2126306592"/>
      </c:scatterChart>
      <c:valAx>
        <c:axId val="2126294112"/>
        <c:scaling>
          <c:orientation val="minMax"/>
        </c:scaling>
        <c:delete val="0"/>
        <c:axPos val="b"/>
        <c:title>
          <c:tx>
            <c:rich>
              <a:bodyPr/>
              <a:lstStyle/>
              <a:p>
                <a:pPr>
                  <a:defRPr/>
                </a:pPr>
                <a:r>
                  <a:rPr lang="en-US" altLang="zh-CN"/>
                  <a:t>Sample Percentile</a:t>
                </a:r>
              </a:p>
            </c:rich>
          </c:tx>
          <c:layout/>
          <c:overlay val="0"/>
        </c:title>
        <c:numFmt formatCode="General" sourceLinked="1"/>
        <c:majorTickMark val="out"/>
        <c:minorTickMark val="none"/>
        <c:tickLblPos val="nextTo"/>
        <c:crossAx val="2126306592"/>
        <c:crosses val="autoZero"/>
        <c:crossBetween val="midCat"/>
      </c:valAx>
      <c:valAx>
        <c:axId val="2126306592"/>
        <c:scaling>
          <c:orientation val="minMax"/>
        </c:scaling>
        <c:delete val="0"/>
        <c:axPos val="l"/>
        <c:title>
          <c:tx>
            <c:rich>
              <a:bodyPr/>
              <a:lstStyle/>
              <a:p>
                <a:pPr>
                  <a:defRPr/>
                </a:pPr>
                <a:r>
                  <a:rPr lang="en-US" altLang="zh-CN"/>
                  <a:t>Y</a:t>
                </a:r>
              </a:p>
            </c:rich>
          </c:tx>
          <c:layout/>
          <c:overlay val="0"/>
        </c:title>
        <c:numFmt formatCode="General" sourceLinked="1"/>
        <c:majorTickMark val="out"/>
        <c:minorTickMark val="none"/>
        <c:tickLblPos val="nextTo"/>
        <c:crossAx val="2126294112"/>
        <c:crosses val="autoZero"/>
        <c:crossBetween val="midCat"/>
      </c:valAx>
    </c:plotArea>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chart" Target="../charts/chart1.xml"/><Relationship Id="rId5" Type="http://schemas.openxmlformats.org/officeDocument/2006/relationships/image" Target="../media/image6.png"/><Relationship Id="rId4" Type="http://schemas.openxmlformats.org/officeDocument/2006/relationships/image" Target="../media/image5.png"/></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image" Target="../media/image8.wmf"/><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3" Type="http://schemas.openxmlformats.org/officeDocument/2006/relationships/chart" Target="../charts/chart9.xml"/><Relationship Id="rId7" Type="http://schemas.openxmlformats.org/officeDocument/2006/relationships/chart" Target="../charts/chart13.xml"/><Relationship Id="rId12" Type="http://schemas.openxmlformats.org/officeDocument/2006/relationships/image" Target="../media/image16.png"/><Relationship Id="rId2" Type="http://schemas.openxmlformats.org/officeDocument/2006/relationships/chart" Target="../charts/chart8.xml"/><Relationship Id="rId16" Type="http://schemas.openxmlformats.org/officeDocument/2006/relationships/image" Target="../media/image20.png"/><Relationship Id="rId1" Type="http://schemas.openxmlformats.org/officeDocument/2006/relationships/chart" Target="../charts/chart7.xml"/><Relationship Id="rId6" Type="http://schemas.openxmlformats.org/officeDocument/2006/relationships/chart" Target="../charts/chart12.xml"/><Relationship Id="rId11" Type="http://schemas.openxmlformats.org/officeDocument/2006/relationships/image" Target="../media/image15.png"/><Relationship Id="rId5" Type="http://schemas.openxmlformats.org/officeDocument/2006/relationships/chart" Target="../charts/chart11.xml"/><Relationship Id="rId15" Type="http://schemas.openxmlformats.org/officeDocument/2006/relationships/image" Target="../media/image19.png"/><Relationship Id="rId10" Type="http://schemas.openxmlformats.org/officeDocument/2006/relationships/image" Target="../media/image14.png"/><Relationship Id="rId4" Type="http://schemas.openxmlformats.org/officeDocument/2006/relationships/chart" Target="../charts/chart10.xml"/><Relationship Id="rId9" Type="http://schemas.openxmlformats.org/officeDocument/2006/relationships/image" Target="../media/image13.png"/><Relationship Id="rId14" Type="http://schemas.openxmlformats.org/officeDocument/2006/relationships/image" Target="../media/image18.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7.emf"/></Relationships>
</file>

<file path=xl/drawings/_rels/vmlDrawing3.v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17</xdr:col>
      <xdr:colOff>643336</xdr:colOff>
      <xdr:row>4</xdr:row>
      <xdr:rowOff>114983</xdr:rowOff>
    </xdr:from>
    <xdr:to>
      <xdr:col>25</xdr:col>
      <xdr:colOff>431298</xdr:colOff>
      <xdr:row>22</xdr:row>
      <xdr:rowOff>128485</xdr:rowOff>
    </xdr:to>
    <xdr:graphicFrame macro="">
      <xdr:nvGraphicFramePr>
        <xdr:cNvPr id="2" name="图表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182276</xdr:colOff>
      <xdr:row>45</xdr:row>
      <xdr:rowOff>158823</xdr:rowOff>
    </xdr:from>
    <xdr:ext cx="8095040" cy="3714528"/>
    <xdr:pic>
      <xdr:nvPicPr>
        <xdr:cNvPr id="3" name="图片 2"/>
        <xdr:cNvPicPr>
          <a:picLocks noChangeAspect="1"/>
        </xdr:cNvPicPr>
      </xdr:nvPicPr>
      <xdr:blipFill>
        <a:blip xmlns:r="http://schemas.openxmlformats.org/officeDocument/2006/relationships" r:embed="rId2"/>
        <a:stretch>
          <a:fillRect/>
        </a:stretch>
      </xdr:blipFill>
      <xdr:spPr>
        <a:xfrm>
          <a:off x="9834276" y="8159823"/>
          <a:ext cx="8095040" cy="3714528"/>
        </a:xfrm>
        <a:prstGeom prst="rect">
          <a:avLst/>
        </a:prstGeom>
      </xdr:spPr>
    </xdr:pic>
    <xdr:clientData/>
  </xdr:oneCellAnchor>
  <mc:AlternateContent xmlns:mc="http://schemas.openxmlformats.org/markup-compatibility/2006">
    <mc:Choice xmlns:a14="http://schemas.microsoft.com/office/drawing/2010/main" Requires="a14">
      <xdr:twoCellAnchor editAs="oneCell">
        <xdr:from>
          <xdr:col>8</xdr:col>
          <xdr:colOff>275167</xdr:colOff>
          <xdr:row>9</xdr:row>
          <xdr:rowOff>169333</xdr:rowOff>
        </xdr:from>
        <xdr:to>
          <xdr:col>11</xdr:col>
          <xdr:colOff>33867</xdr:colOff>
          <xdr:row>11</xdr:row>
          <xdr:rowOff>173567</xdr:rowOff>
        </xdr:to>
        <xdr:sp macro="" textlink="">
          <xdr:nvSpPr>
            <xdr:cNvPr id="3073" name="Object 1" hidden="1">
              <a:extLst>
                <a:ext uri="{63B3BB69-23CF-44E3-9099-C40C66FF867C}">
                  <a14:compatExt spid="_x0000_s307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232833</xdr:colOff>
          <xdr:row>6</xdr:row>
          <xdr:rowOff>38100</xdr:rowOff>
        </xdr:from>
        <xdr:to>
          <xdr:col>11</xdr:col>
          <xdr:colOff>474133</xdr:colOff>
          <xdr:row>7</xdr:row>
          <xdr:rowOff>110067</xdr:rowOff>
        </xdr:to>
        <xdr:sp macro="" textlink="">
          <xdr:nvSpPr>
            <xdr:cNvPr id="3074" name="Object 2" hidden="1">
              <a:extLst>
                <a:ext uri="{63B3BB69-23CF-44E3-9099-C40C66FF867C}">
                  <a14:compatExt spid="_x0000_s307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12</xdr:col>
      <xdr:colOff>46109</xdr:colOff>
      <xdr:row>5</xdr:row>
      <xdr:rowOff>9422</xdr:rowOff>
    </xdr:from>
    <xdr:to>
      <xdr:col>17</xdr:col>
      <xdr:colOff>427566</xdr:colOff>
      <xdr:row>19</xdr:row>
      <xdr:rowOff>151952</xdr:rowOff>
    </xdr:to>
    <xdr:pic>
      <xdr:nvPicPr>
        <xdr:cNvPr id="4" name="图片 3"/>
        <xdr:cNvPicPr>
          <a:picLocks noChangeAspect="1"/>
        </xdr:cNvPicPr>
      </xdr:nvPicPr>
      <xdr:blipFill>
        <a:blip xmlns:r="http://schemas.openxmlformats.org/officeDocument/2006/relationships" r:embed="rId3"/>
        <a:stretch>
          <a:fillRect/>
        </a:stretch>
      </xdr:blipFill>
      <xdr:spPr>
        <a:xfrm>
          <a:off x="8931876" y="898422"/>
          <a:ext cx="3861257" cy="2631730"/>
        </a:xfrm>
        <a:prstGeom prst="rect">
          <a:avLst/>
        </a:prstGeom>
      </xdr:spPr>
    </xdr:pic>
    <xdr:clientData/>
  </xdr:twoCellAnchor>
  <xdr:twoCellAnchor editAs="oneCell">
    <xdr:from>
      <xdr:col>26</xdr:col>
      <xdr:colOff>203199</xdr:colOff>
      <xdr:row>0</xdr:row>
      <xdr:rowOff>0</xdr:rowOff>
    </xdr:from>
    <xdr:to>
      <xdr:col>34</xdr:col>
      <xdr:colOff>296433</xdr:colOff>
      <xdr:row>26</xdr:row>
      <xdr:rowOff>76200</xdr:rowOff>
    </xdr:to>
    <xdr:pic>
      <xdr:nvPicPr>
        <xdr:cNvPr id="5" name="图片 4"/>
        <xdr:cNvPicPr>
          <a:picLocks noChangeAspect="1"/>
        </xdr:cNvPicPr>
      </xdr:nvPicPr>
      <xdr:blipFill>
        <a:blip xmlns:r="http://schemas.openxmlformats.org/officeDocument/2006/relationships" r:embed="rId4"/>
        <a:stretch>
          <a:fillRect/>
        </a:stretch>
      </xdr:blipFill>
      <xdr:spPr>
        <a:xfrm>
          <a:off x="18359966" y="0"/>
          <a:ext cx="5240967" cy="4699000"/>
        </a:xfrm>
        <a:prstGeom prst="rect">
          <a:avLst/>
        </a:prstGeom>
      </xdr:spPr>
    </xdr:pic>
    <xdr:clientData/>
  </xdr:twoCellAnchor>
  <xdr:twoCellAnchor editAs="oneCell">
    <xdr:from>
      <xdr:col>26</xdr:col>
      <xdr:colOff>93133</xdr:colOff>
      <xdr:row>27</xdr:row>
      <xdr:rowOff>46569</xdr:rowOff>
    </xdr:from>
    <xdr:to>
      <xdr:col>35</xdr:col>
      <xdr:colOff>14622</xdr:colOff>
      <xdr:row>36</xdr:row>
      <xdr:rowOff>101601</xdr:rowOff>
    </xdr:to>
    <xdr:pic>
      <xdr:nvPicPr>
        <xdr:cNvPr id="6" name="图片 5"/>
        <xdr:cNvPicPr>
          <a:picLocks noChangeAspect="1"/>
        </xdr:cNvPicPr>
      </xdr:nvPicPr>
      <xdr:blipFill>
        <a:blip xmlns:r="http://schemas.openxmlformats.org/officeDocument/2006/relationships" r:embed="rId5"/>
        <a:stretch>
          <a:fillRect/>
        </a:stretch>
      </xdr:blipFill>
      <xdr:spPr>
        <a:xfrm>
          <a:off x="18249900" y="4847169"/>
          <a:ext cx="5712689" cy="165523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8467</xdr:colOff>
          <xdr:row>18</xdr:row>
          <xdr:rowOff>4233</xdr:rowOff>
        </xdr:from>
        <xdr:to>
          <xdr:col>2</xdr:col>
          <xdr:colOff>309033</xdr:colOff>
          <xdr:row>21</xdr:row>
          <xdr:rowOff>8467</xdr:rowOff>
        </xdr:to>
        <xdr:sp macro="" textlink="">
          <xdr:nvSpPr>
            <xdr:cNvPr id="1025" name="Object 1" hidden="1">
              <a:extLst>
                <a:ext uri="{63B3BB69-23CF-44E3-9099-C40C66FF867C}">
                  <a14:compatExt spid="_x0000_s102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xdr:from>
      <xdr:col>2</xdr:col>
      <xdr:colOff>430695</xdr:colOff>
      <xdr:row>25</xdr:row>
      <xdr:rowOff>47855</xdr:rowOff>
    </xdr:from>
    <xdr:to>
      <xdr:col>8</xdr:col>
      <xdr:colOff>73623</xdr:colOff>
      <xdr:row>28</xdr:row>
      <xdr:rowOff>143580</xdr:rowOff>
    </xdr:to>
    <xdr:sp macro="" textlink="">
      <xdr:nvSpPr>
        <xdr:cNvPr id="3" name="文本框 7"/>
        <xdr:cNvSpPr txBox="1">
          <a:spLocks noChangeArrowheads="1"/>
        </xdr:cNvSpPr>
      </xdr:nvSpPr>
      <xdr:spPr bwMode="auto">
        <a:xfrm>
          <a:off x="1973101" y="4465246"/>
          <a:ext cx="3684841" cy="625812"/>
        </a:xfrm>
        <a:prstGeom prst="rect">
          <a:avLst/>
        </a:prstGeom>
        <a:solidFill>
          <a:schemeClr val="accent2"/>
        </a:solidFill>
        <a:ln>
          <a:noFill/>
        </a:ln>
        <a:extLs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en-US"/>
          </a:defPPr>
          <a:lvl1pPr algn="l" rtl="0" fontAlgn="base">
            <a:spcBef>
              <a:spcPct val="0"/>
            </a:spcBef>
            <a:spcAft>
              <a:spcPct val="0"/>
            </a:spcAft>
            <a:defRPr kern="1200">
              <a:solidFill>
                <a:schemeClr val="tx1"/>
              </a:solidFill>
              <a:latin typeface="Tahoma" panose="020B0604030504040204" pitchFamily="34" charset="0"/>
              <a:ea typeface="宋体" panose="02010600030101010101" pitchFamily="2" charset="-122"/>
              <a:cs typeface="+mn-cs"/>
            </a:defRPr>
          </a:lvl1pPr>
          <a:lvl2pPr marL="457200" algn="l" rtl="0" fontAlgn="base">
            <a:spcBef>
              <a:spcPct val="0"/>
            </a:spcBef>
            <a:spcAft>
              <a:spcPct val="0"/>
            </a:spcAft>
            <a:defRPr kern="1200">
              <a:solidFill>
                <a:schemeClr val="tx1"/>
              </a:solidFill>
              <a:latin typeface="Tahoma" panose="020B0604030504040204" pitchFamily="34" charset="0"/>
              <a:ea typeface="宋体" panose="02010600030101010101" pitchFamily="2" charset="-122"/>
              <a:cs typeface="+mn-cs"/>
            </a:defRPr>
          </a:lvl2pPr>
          <a:lvl3pPr marL="914400" algn="l" rtl="0" fontAlgn="base">
            <a:spcBef>
              <a:spcPct val="0"/>
            </a:spcBef>
            <a:spcAft>
              <a:spcPct val="0"/>
            </a:spcAft>
            <a:defRPr kern="1200">
              <a:solidFill>
                <a:schemeClr val="tx1"/>
              </a:solidFill>
              <a:latin typeface="Tahoma" panose="020B0604030504040204" pitchFamily="34" charset="0"/>
              <a:ea typeface="宋体" panose="02010600030101010101" pitchFamily="2" charset="-122"/>
              <a:cs typeface="+mn-cs"/>
            </a:defRPr>
          </a:lvl3pPr>
          <a:lvl4pPr marL="1371600" algn="l" rtl="0" fontAlgn="base">
            <a:spcBef>
              <a:spcPct val="0"/>
            </a:spcBef>
            <a:spcAft>
              <a:spcPct val="0"/>
            </a:spcAft>
            <a:defRPr kern="1200">
              <a:solidFill>
                <a:schemeClr val="tx1"/>
              </a:solidFill>
              <a:latin typeface="Tahoma" panose="020B0604030504040204" pitchFamily="34" charset="0"/>
              <a:ea typeface="宋体" panose="02010600030101010101" pitchFamily="2" charset="-122"/>
              <a:cs typeface="+mn-cs"/>
            </a:defRPr>
          </a:lvl4pPr>
          <a:lvl5pPr marL="1828800" algn="l" rtl="0" fontAlgn="base">
            <a:spcBef>
              <a:spcPct val="0"/>
            </a:spcBef>
            <a:spcAft>
              <a:spcPct val="0"/>
            </a:spcAft>
            <a:defRPr kern="1200">
              <a:solidFill>
                <a:schemeClr val="tx1"/>
              </a:solidFill>
              <a:latin typeface="Tahoma" panose="020B0604030504040204" pitchFamily="34" charset="0"/>
              <a:ea typeface="宋体" panose="02010600030101010101" pitchFamily="2" charset="-122"/>
              <a:cs typeface="+mn-cs"/>
            </a:defRPr>
          </a:lvl5pPr>
          <a:lvl6pPr marL="2286000" algn="l" defTabSz="914400" rtl="0" eaLnBrk="1" latinLnBrk="0" hangingPunct="1">
            <a:defRPr kern="1200">
              <a:solidFill>
                <a:schemeClr val="tx1"/>
              </a:solidFill>
              <a:latin typeface="Tahoma" panose="020B0604030504040204" pitchFamily="34" charset="0"/>
              <a:ea typeface="宋体" panose="02010600030101010101" pitchFamily="2" charset="-122"/>
              <a:cs typeface="+mn-cs"/>
            </a:defRPr>
          </a:lvl6pPr>
          <a:lvl7pPr marL="2743200" algn="l" defTabSz="914400" rtl="0" eaLnBrk="1" latinLnBrk="0" hangingPunct="1">
            <a:defRPr kern="1200">
              <a:solidFill>
                <a:schemeClr val="tx1"/>
              </a:solidFill>
              <a:latin typeface="Tahoma" panose="020B0604030504040204" pitchFamily="34" charset="0"/>
              <a:ea typeface="宋体" panose="02010600030101010101" pitchFamily="2" charset="-122"/>
              <a:cs typeface="+mn-cs"/>
            </a:defRPr>
          </a:lvl7pPr>
          <a:lvl8pPr marL="3200400" algn="l" defTabSz="914400" rtl="0" eaLnBrk="1" latinLnBrk="0" hangingPunct="1">
            <a:defRPr kern="1200">
              <a:solidFill>
                <a:schemeClr val="tx1"/>
              </a:solidFill>
              <a:latin typeface="Tahoma" panose="020B0604030504040204" pitchFamily="34" charset="0"/>
              <a:ea typeface="宋体" panose="02010600030101010101" pitchFamily="2" charset="-122"/>
              <a:cs typeface="+mn-cs"/>
            </a:defRPr>
          </a:lvl8pPr>
          <a:lvl9pPr marL="3657600" algn="l" defTabSz="914400" rtl="0" eaLnBrk="1" latinLnBrk="0" hangingPunct="1">
            <a:defRPr kern="1200">
              <a:solidFill>
                <a:schemeClr val="tx1"/>
              </a:solidFill>
              <a:latin typeface="Tahoma" panose="020B0604030504040204" pitchFamily="34" charset="0"/>
              <a:ea typeface="宋体" panose="02010600030101010101" pitchFamily="2" charset="-122"/>
              <a:cs typeface="+mn-cs"/>
            </a:defRPr>
          </a:lvl9pPr>
        </a:lstStyle>
        <a:p>
          <a:r>
            <a:rPr lang="en-US" altLang="zh-CN" sz="1600" i="1">
              <a:latin typeface="Times New Roman" panose="02020603050405020304" pitchFamily="18" charset="0"/>
            </a:rPr>
            <a:t>H</a:t>
          </a:r>
          <a:r>
            <a:rPr lang="en-US" altLang="zh-CN" sz="1600" i="1" baseline="-25000">
              <a:latin typeface="Times New Roman" panose="02020603050405020304" pitchFamily="18" charset="0"/>
            </a:rPr>
            <a:t>0</a:t>
          </a:r>
          <a:r>
            <a:rPr lang="zh-CN" altLang="en-US" sz="1600" kern="1200">
              <a:solidFill>
                <a:schemeClr val="tx1"/>
              </a:solidFill>
              <a:latin typeface="Times New Roman" panose="02020603050405020304" pitchFamily="18" charset="0"/>
              <a:ea typeface="宋体" panose="02010600030101010101" pitchFamily="2" charset="-122"/>
              <a:cs typeface="+mn-cs"/>
            </a:rPr>
            <a:t>为不能线性表达，</a:t>
          </a:r>
          <a:r>
            <a:rPr lang="en-US" altLang="zh-CN" sz="1600" i="1" kern="1200">
              <a:solidFill>
                <a:schemeClr val="tx1"/>
              </a:solidFill>
              <a:effectLst/>
              <a:latin typeface="Tahoma" panose="020B0604030504040204" pitchFamily="34" charset="0"/>
              <a:ea typeface="宋体" panose="02010600030101010101" pitchFamily="2" charset="-122"/>
              <a:cs typeface="+mn-cs"/>
            </a:rPr>
            <a:t>H</a:t>
          </a:r>
          <a:r>
            <a:rPr lang="en-US" altLang="zh-CN" sz="1600" i="1" kern="1200" baseline="-25000">
              <a:solidFill>
                <a:schemeClr val="tx1"/>
              </a:solidFill>
              <a:effectLst/>
              <a:latin typeface="Tahoma" panose="020B0604030504040204" pitchFamily="34" charset="0"/>
              <a:ea typeface="宋体" panose="02010600030101010101" pitchFamily="2" charset="-122"/>
              <a:cs typeface="+mn-cs"/>
            </a:rPr>
            <a:t>1</a:t>
          </a:r>
          <a:r>
            <a:rPr lang="zh-CN" altLang="en-US" sz="1600" kern="1200">
              <a:solidFill>
                <a:schemeClr val="tx1"/>
              </a:solidFill>
              <a:latin typeface="Times New Roman" panose="02020603050405020304" pitchFamily="18" charset="0"/>
              <a:ea typeface="宋体" panose="02010600030101010101" pitchFamily="2" charset="-122"/>
              <a:cs typeface="+mn-cs"/>
            </a:rPr>
            <a:t>能线性表达。</a:t>
          </a:r>
          <a:endParaRPr lang="en-US" altLang="zh-CN" sz="1600" kern="1200">
            <a:solidFill>
              <a:schemeClr val="tx1"/>
            </a:solidFill>
            <a:latin typeface="Times New Roman" panose="02020603050405020304" pitchFamily="18" charset="0"/>
            <a:ea typeface="宋体" panose="02010600030101010101" pitchFamily="2" charset="-122"/>
            <a:cs typeface="+mn-cs"/>
          </a:endParaRPr>
        </a:p>
        <a:p>
          <a:r>
            <a:rPr lang="en-US" altLang="zh-CN" sz="1600" i="1">
              <a:latin typeface="Times New Roman" panose="02020603050405020304" pitchFamily="18" charset="0"/>
            </a:rPr>
            <a:t>F</a:t>
          </a:r>
          <a:r>
            <a:rPr lang="zh-CN" altLang="en-US" sz="1600">
              <a:latin typeface="Times New Roman" panose="02020603050405020304" pitchFamily="18" charset="0"/>
            </a:rPr>
            <a:t>越大, 线性回归成份越多, </a:t>
          </a:r>
          <a:r>
            <a:rPr lang="en-US" altLang="zh-CN" sz="1600" i="1" kern="1200">
              <a:solidFill>
                <a:schemeClr val="tx1"/>
              </a:solidFill>
              <a:effectLst/>
              <a:latin typeface="Tahoma" panose="020B0604030504040204" pitchFamily="34" charset="0"/>
              <a:ea typeface="宋体" panose="02010600030101010101" pitchFamily="2" charset="-122"/>
              <a:cs typeface="+mn-cs"/>
            </a:rPr>
            <a:t>H</a:t>
          </a:r>
          <a:r>
            <a:rPr lang="en-US" altLang="zh-CN" sz="1600" i="1" kern="1200" baseline="-25000">
              <a:solidFill>
                <a:schemeClr val="tx1"/>
              </a:solidFill>
              <a:effectLst/>
              <a:latin typeface="Tahoma" panose="020B0604030504040204" pitchFamily="34" charset="0"/>
              <a:ea typeface="宋体" panose="02010600030101010101" pitchFamily="2" charset="-122"/>
              <a:cs typeface="+mn-cs"/>
            </a:rPr>
            <a:t>1</a:t>
          </a:r>
          <a:r>
            <a:rPr lang="zh-CN" altLang="en-US" sz="1600">
              <a:latin typeface="Times New Roman" panose="02020603050405020304" pitchFamily="18" charset="0"/>
            </a:rPr>
            <a:t>越真。</a:t>
          </a:r>
        </a:p>
      </xdr:txBody>
    </xdr:sp>
    <xdr:clientData/>
  </xdr:twoCellAnchor>
  <xdr:twoCellAnchor>
    <xdr:from>
      <xdr:col>20</xdr:col>
      <xdr:colOff>562784</xdr:colOff>
      <xdr:row>3</xdr:row>
      <xdr:rowOff>59764</xdr:rowOff>
    </xdr:from>
    <xdr:to>
      <xdr:col>26</xdr:col>
      <xdr:colOff>560098</xdr:colOff>
      <xdr:row>13</xdr:row>
      <xdr:rowOff>73547</xdr:rowOff>
    </xdr:to>
    <xdr:graphicFrame macro="">
      <xdr:nvGraphicFramePr>
        <xdr:cNvPr id="4" name="图表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553820</xdr:colOff>
      <xdr:row>13</xdr:row>
      <xdr:rowOff>96088</xdr:rowOff>
    </xdr:from>
    <xdr:to>
      <xdr:col>26</xdr:col>
      <xdr:colOff>549402</xdr:colOff>
      <xdr:row>23</xdr:row>
      <xdr:rowOff>100657</xdr:rowOff>
    </xdr:to>
    <xdr:graphicFrame macro="">
      <xdr:nvGraphicFramePr>
        <xdr:cNvPr id="5" name="图表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563043</xdr:colOff>
      <xdr:row>23</xdr:row>
      <xdr:rowOff>93317</xdr:rowOff>
    </xdr:from>
    <xdr:to>
      <xdr:col>26</xdr:col>
      <xdr:colOff>558625</xdr:colOff>
      <xdr:row>33</xdr:row>
      <xdr:rowOff>112080</xdr:rowOff>
    </xdr:to>
    <xdr:graphicFrame macro="">
      <xdr:nvGraphicFramePr>
        <xdr:cNvPr id="6" name="图表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597170</xdr:colOff>
      <xdr:row>33</xdr:row>
      <xdr:rowOff>135368</xdr:rowOff>
    </xdr:from>
    <xdr:to>
      <xdr:col>26</xdr:col>
      <xdr:colOff>592752</xdr:colOff>
      <xdr:row>43</xdr:row>
      <xdr:rowOff>159662</xdr:rowOff>
    </xdr:to>
    <xdr:graphicFrame macro="">
      <xdr:nvGraphicFramePr>
        <xdr:cNvPr id="7" name="图表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468383</xdr:colOff>
      <xdr:row>44</xdr:row>
      <xdr:rowOff>83570</xdr:rowOff>
    </xdr:from>
    <xdr:to>
      <xdr:col>27</xdr:col>
      <xdr:colOff>31339</xdr:colOff>
      <xdr:row>53</xdr:row>
      <xdr:rowOff>188034</xdr:rowOff>
    </xdr:to>
    <xdr:graphicFrame macro="">
      <xdr:nvGraphicFramePr>
        <xdr:cNvPr id="8" name="图表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114118</xdr:colOff>
      <xdr:row>3</xdr:row>
      <xdr:rowOff>62580</xdr:rowOff>
    </xdr:from>
    <xdr:to>
      <xdr:col>21</xdr:col>
      <xdr:colOff>622117</xdr:colOff>
      <xdr:row>7</xdr:row>
      <xdr:rowOff>24866</xdr:rowOff>
    </xdr:to>
    <xdr:grpSp>
      <xdr:nvGrpSpPr>
        <xdr:cNvPr id="2" name="组合 1"/>
        <xdr:cNvGrpSpPr/>
      </xdr:nvGrpSpPr>
      <xdr:grpSpPr>
        <a:xfrm>
          <a:off x="10919080" y="598824"/>
          <a:ext cx="5041696" cy="672634"/>
          <a:chOff x="8805333" y="2308087"/>
          <a:chExt cx="6740525" cy="927463"/>
        </a:xfrm>
      </xdr:grpSpPr>
      <xdr:pic>
        <xdr:nvPicPr>
          <xdr:cNvPr id="9" name="图片 8"/>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8805333" y="2308087"/>
            <a:ext cx="2279650" cy="7000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38100">
                <a:solidFill>
                  <a:srgbClr val="000000"/>
                </a:solidFill>
                <a:miter lim="800000"/>
                <a:headEnd/>
                <a:tailEnd/>
              </a14:hiddenLine>
            </a:ext>
          </a:extLst>
        </xdr:spPr>
      </xdr:pic>
      <xdr:sp macro="" textlink="">
        <xdr:nvSpPr>
          <xdr:cNvPr id="10" name="文本框 2"/>
          <xdr:cNvSpPr txBox="1">
            <a:spLocks noChangeArrowheads="1"/>
          </xdr:cNvSpPr>
        </xdr:nvSpPr>
        <xdr:spPr bwMode="auto">
          <a:xfrm>
            <a:off x="11831108" y="2460487"/>
            <a:ext cx="3714750" cy="775063"/>
          </a:xfrm>
          <a:prstGeom prst="rect">
            <a:avLst/>
          </a:prstGeom>
          <a:gradFill rotWithShape="1">
            <a:gsLst>
              <a:gs pos="0">
                <a:srgbClr val="FFB9B9"/>
              </a:gs>
              <a:gs pos="19000">
                <a:srgbClr val="FFB9B9"/>
              </a:gs>
              <a:gs pos="44000">
                <a:srgbClr val="FE9E9F"/>
              </a:gs>
              <a:gs pos="64000">
                <a:srgbClr val="FF8F8E"/>
              </a:gs>
              <a:gs pos="84000">
                <a:srgbClr val="FF7373"/>
              </a:gs>
              <a:gs pos="100000">
                <a:srgbClr val="FF7373"/>
              </a:gs>
            </a:gsLst>
            <a:lin ang="0" scaled="1"/>
          </a:gradFill>
          <a:ln>
            <a:noFill/>
          </a:ln>
          <a:extLs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en-US"/>
            </a:defPPr>
            <a:lvl1pPr algn="l" rtl="0" eaLnBrk="0" fontAlgn="base" hangingPunct="0">
              <a:spcBef>
                <a:spcPct val="0"/>
              </a:spcBef>
              <a:spcAft>
                <a:spcPct val="0"/>
              </a:spcAft>
              <a:defRPr kern="1200">
                <a:solidFill>
                  <a:schemeClr val="tx1"/>
                </a:solidFill>
                <a:latin typeface="Tahoma" panose="020B0604030504040204" pitchFamily="34" charset="0"/>
                <a:ea typeface="宋体" panose="02010600030101010101" pitchFamily="2" charset="-122"/>
                <a:cs typeface="+mn-cs"/>
              </a:defRPr>
            </a:lvl1pPr>
            <a:lvl2pPr marL="457200" algn="l" rtl="0" eaLnBrk="0" fontAlgn="base" hangingPunct="0">
              <a:spcBef>
                <a:spcPct val="0"/>
              </a:spcBef>
              <a:spcAft>
                <a:spcPct val="0"/>
              </a:spcAft>
              <a:defRPr kern="1200">
                <a:solidFill>
                  <a:schemeClr val="tx1"/>
                </a:solidFill>
                <a:latin typeface="Tahoma" panose="020B0604030504040204" pitchFamily="34" charset="0"/>
                <a:ea typeface="宋体" panose="02010600030101010101" pitchFamily="2" charset="-122"/>
                <a:cs typeface="+mn-cs"/>
              </a:defRPr>
            </a:lvl2pPr>
            <a:lvl3pPr marL="914400" algn="l" rtl="0" eaLnBrk="0" fontAlgn="base" hangingPunct="0">
              <a:spcBef>
                <a:spcPct val="0"/>
              </a:spcBef>
              <a:spcAft>
                <a:spcPct val="0"/>
              </a:spcAft>
              <a:defRPr kern="1200">
                <a:solidFill>
                  <a:schemeClr val="tx1"/>
                </a:solidFill>
                <a:latin typeface="Tahoma" panose="020B0604030504040204" pitchFamily="34" charset="0"/>
                <a:ea typeface="宋体" panose="02010600030101010101" pitchFamily="2" charset="-122"/>
                <a:cs typeface="+mn-cs"/>
              </a:defRPr>
            </a:lvl3pPr>
            <a:lvl4pPr marL="1371600" algn="l" rtl="0" eaLnBrk="0" fontAlgn="base" hangingPunct="0">
              <a:spcBef>
                <a:spcPct val="0"/>
              </a:spcBef>
              <a:spcAft>
                <a:spcPct val="0"/>
              </a:spcAft>
              <a:defRPr kern="1200">
                <a:solidFill>
                  <a:schemeClr val="tx1"/>
                </a:solidFill>
                <a:latin typeface="Tahoma" panose="020B0604030504040204" pitchFamily="34" charset="0"/>
                <a:ea typeface="宋体" panose="02010600030101010101" pitchFamily="2" charset="-122"/>
                <a:cs typeface="+mn-cs"/>
              </a:defRPr>
            </a:lvl4pPr>
            <a:lvl5pPr marL="1828800" algn="l" rtl="0" eaLnBrk="0" fontAlgn="base" hangingPunct="0">
              <a:spcBef>
                <a:spcPct val="0"/>
              </a:spcBef>
              <a:spcAft>
                <a:spcPct val="0"/>
              </a:spcAft>
              <a:defRPr kern="1200">
                <a:solidFill>
                  <a:schemeClr val="tx1"/>
                </a:solidFill>
                <a:latin typeface="Tahoma" panose="020B0604030504040204" pitchFamily="34" charset="0"/>
                <a:ea typeface="宋体" panose="02010600030101010101" pitchFamily="2" charset="-122"/>
                <a:cs typeface="+mn-cs"/>
              </a:defRPr>
            </a:lvl5pPr>
            <a:lvl6pPr marL="2286000" algn="l" defTabSz="914400" rtl="0" eaLnBrk="1" latinLnBrk="0" hangingPunct="1">
              <a:defRPr kern="1200">
                <a:solidFill>
                  <a:schemeClr val="tx1"/>
                </a:solidFill>
                <a:latin typeface="Tahoma" panose="020B0604030504040204" pitchFamily="34" charset="0"/>
                <a:ea typeface="宋体" panose="02010600030101010101" pitchFamily="2" charset="-122"/>
                <a:cs typeface="+mn-cs"/>
              </a:defRPr>
            </a:lvl6pPr>
            <a:lvl7pPr marL="2743200" algn="l" defTabSz="914400" rtl="0" eaLnBrk="1" latinLnBrk="0" hangingPunct="1">
              <a:defRPr kern="1200">
                <a:solidFill>
                  <a:schemeClr val="tx1"/>
                </a:solidFill>
                <a:latin typeface="Tahoma" panose="020B0604030504040204" pitchFamily="34" charset="0"/>
                <a:ea typeface="宋体" panose="02010600030101010101" pitchFamily="2" charset="-122"/>
                <a:cs typeface="+mn-cs"/>
              </a:defRPr>
            </a:lvl7pPr>
            <a:lvl8pPr marL="3200400" algn="l" defTabSz="914400" rtl="0" eaLnBrk="1" latinLnBrk="0" hangingPunct="1">
              <a:defRPr kern="1200">
                <a:solidFill>
                  <a:schemeClr val="tx1"/>
                </a:solidFill>
                <a:latin typeface="Tahoma" panose="020B0604030504040204" pitchFamily="34" charset="0"/>
                <a:ea typeface="宋体" panose="02010600030101010101" pitchFamily="2" charset="-122"/>
                <a:cs typeface="+mn-cs"/>
              </a:defRPr>
            </a:lvl8pPr>
            <a:lvl9pPr marL="3657600" algn="l" defTabSz="914400" rtl="0" eaLnBrk="1" latinLnBrk="0" hangingPunct="1">
              <a:defRPr kern="1200">
                <a:solidFill>
                  <a:schemeClr val="tx1"/>
                </a:solidFill>
                <a:latin typeface="Tahoma" panose="020B0604030504040204" pitchFamily="34" charset="0"/>
                <a:ea typeface="宋体" panose="02010600030101010101" pitchFamily="2" charset="-122"/>
                <a:cs typeface="+mn-cs"/>
              </a:defRPr>
            </a:lvl9pPr>
          </a:lstStyle>
          <a:p>
            <a:pPr eaLnBrk="1" hangingPunct="1"/>
            <a:r>
              <a:rPr lang="zh-CN" altLang="en-US" sz="1400" b="1"/>
              <a:t>此值越大，反应</a:t>
            </a:r>
            <a:r>
              <a:rPr lang="en-US" altLang="zh-CN" sz="1400" b="1"/>
              <a:t>Y</a:t>
            </a:r>
            <a:r>
              <a:rPr lang="zh-CN" altLang="en-US" sz="1400" b="1"/>
              <a:t>与</a:t>
            </a:r>
            <a:r>
              <a:rPr lang="en-US" altLang="zh-CN" sz="1400" b="1"/>
              <a:t>X</a:t>
            </a:r>
            <a:r>
              <a:rPr lang="zh-CN" altLang="en-US" sz="1400" b="1"/>
              <a:t>的线性关系越显著。</a:t>
            </a:r>
          </a:p>
        </xdr:txBody>
      </xdr:sp>
      <xdr:cxnSp macro="">
        <xdr:nvCxnSpPr>
          <xdr:cNvPr id="11" name="直接箭头连接符 10"/>
          <xdr:cNvCxnSpPr>
            <a:endCxn id="10" idx="1"/>
          </xdr:cNvCxnSpPr>
        </xdr:nvCxnSpPr>
        <xdr:spPr>
          <a:xfrm>
            <a:off x="11088158" y="2830376"/>
            <a:ext cx="742950" cy="17644"/>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6</xdr:col>
      <xdr:colOff>170623</xdr:colOff>
      <xdr:row>29</xdr:row>
      <xdr:rowOff>90533</xdr:rowOff>
    </xdr:from>
    <xdr:ext cx="4450127" cy="2347566"/>
    <xdr:sp macro="" textlink="">
      <xdr:nvSpPr>
        <xdr:cNvPr id="12" name="文本框 11"/>
        <xdr:cNvSpPr txBox="1"/>
      </xdr:nvSpPr>
      <xdr:spPr>
        <a:xfrm>
          <a:off x="4582446" y="5264937"/>
          <a:ext cx="4450127" cy="2347566"/>
        </a:xfrm>
        <a:prstGeom prst="rect">
          <a:avLst/>
        </a:prstGeom>
        <a:no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a:t>通常来说</a:t>
          </a:r>
          <a:endParaRPr lang="en-US" altLang="zh-CN"/>
        </a:p>
        <a:p>
          <a:r>
            <a:rPr lang="en-US" altLang="zh-CN"/>
            <a:t>error</a:t>
          </a:r>
          <a:r>
            <a:rPr lang="zh-CN" altLang="en-US"/>
            <a:t>（残差）的差方和是</a:t>
          </a:r>
          <a:r>
            <a:rPr lang="en-US" altLang="zh-CN"/>
            <a:t>SSE </a:t>
          </a:r>
          <a:br>
            <a:rPr lang="en-US" altLang="zh-CN"/>
          </a:br>
          <a:r>
            <a:rPr lang="en-US" altLang="zh-CN">
              <a:solidFill>
                <a:srgbClr val="FF0000"/>
              </a:solidFill>
            </a:rPr>
            <a:t>error</a:t>
          </a:r>
          <a:r>
            <a:rPr lang="zh-CN" altLang="en-US">
              <a:solidFill>
                <a:srgbClr val="FF0000"/>
              </a:solidFill>
            </a:rPr>
            <a:t>（残差）的标准差</a:t>
          </a:r>
          <a:r>
            <a:rPr lang="el-GR" altLang="zh-CN">
              <a:solidFill>
                <a:srgbClr val="FF0000"/>
              </a:solidFill>
            </a:rPr>
            <a:t>σ  </a:t>
          </a:r>
          <a:r>
            <a:rPr lang="zh-CN" altLang="en-US">
              <a:solidFill>
                <a:srgbClr val="FF0000"/>
              </a:solidFill>
            </a:rPr>
            <a:t>是 </a:t>
          </a:r>
          <a:r>
            <a:rPr lang="en-US" altLang="zh-CN">
              <a:solidFill>
                <a:srgbClr val="FF0000"/>
              </a:solidFill>
            </a:rPr>
            <a:t>sqrt( sse/(n-1) )</a:t>
          </a:r>
          <a:r>
            <a:rPr lang="en-US" altLang="zh-CN"/>
            <a:t/>
          </a:r>
          <a:br>
            <a:rPr lang="en-US" altLang="zh-CN"/>
          </a:br>
          <a:r>
            <a:rPr lang="en-US" altLang="zh-CN"/>
            <a:t>error</a:t>
          </a:r>
          <a:r>
            <a:rPr lang="zh-CN" altLang="en-US"/>
            <a:t>（残差）的均方差是</a:t>
          </a:r>
          <a:r>
            <a:rPr lang="en-US" altLang="zh-CN"/>
            <a:t>MSE  = SSE/df = SSE/(n-p) </a:t>
          </a:r>
          <a:r>
            <a:rPr lang="zh-CN" altLang="en-US"/>
            <a:t>其中</a:t>
          </a:r>
          <a:r>
            <a:rPr lang="en-US" altLang="zh-CN"/>
            <a:t>p</a:t>
          </a:r>
          <a:r>
            <a:rPr lang="zh-CN" altLang="en-US"/>
            <a:t>是未知量个数</a:t>
          </a:r>
          <a:br>
            <a:rPr lang="zh-CN" altLang="en-US"/>
          </a:br>
          <a:r>
            <a:rPr lang="en-US" altLang="zh-CN"/>
            <a:t>error</a:t>
          </a:r>
          <a:r>
            <a:rPr lang="zh-CN" altLang="en-US"/>
            <a:t>（残差）的</a:t>
          </a:r>
          <a:r>
            <a:rPr lang="en-US" altLang="zh-CN"/>
            <a:t>excel</a:t>
          </a:r>
          <a:r>
            <a:rPr lang="zh-CN" altLang="en-US"/>
            <a:t>回归分析显示的标准误差是 </a:t>
          </a:r>
          <a:r>
            <a:rPr lang="en-US" altLang="zh-CN"/>
            <a:t>SQRT(MSE) = SQRT(SSE/(n-p))</a:t>
          </a:r>
          <a:br>
            <a:rPr lang="en-US" altLang="zh-CN"/>
          </a:br>
          <a:r>
            <a:rPr lang="en-US" altLang="zh-CN"/>
            <a:t/>
          </a:r>
          <a:br>
            <a:rPr lang="en-US" altLang="zh-CN"/>
          </a:br>
          <a:r>
            <a:rPr lang="en-US" altLang="zh-CN">
              <a:solidFill>
                <a:srgbClr val="FF0000"/>
              </a:solidFill>
            </a:rPr>
            <a:t>error</a:t>
          </a:r>
          <a:r>
            <a:rPr lang="zh-CN" altLang="en-US">
              <a:solidFill>
                <a:srgbClr val="FF0000"/>
              </a:solidFill>
            </a:rPr>
            <a:t>（残差）的标准差</a:t>
          </a:r>
          <a:r>
            <a:rPr lang="el-GR" altLang="zh-CN">
              <a:solidFill>
                <a:srgbClr val="FF0000"/>
              </a:solidFill>
            </a:rPr>
            <a:t>σ  </a:t>
          </a:r>
          <a:r>
            <a:rPr lang="zh-CN" altLang="en-US">
              <a:solidFill>
                <a:srgbClr val="FF0000"/>
              </a:solidFill>
            </a:rPr>
            <a:t>是 </a:t>
          </a:r>
          <a:r>
            <a:rPr lang="en-US" altLang="zh-CN">
              <a:solidFill>
                <a:srgbClr val="FF0000"/>
              </a:solidFill>
            </a:rPr>
            <a:t>sqrt( sse/(n-1) ) </a:t>
          </a:r>
          <a:r>
            <a:rPr lang="zh-CN" altLang="en-US"/>
            <a:t>这个是不对的</a:t>
          </a:r>
          <a:br>
            <a:rPr lang="zh-CN" altLang="en-US"/>
          </a:br>
          <a:r>
            <a:rPr lang="zh-CN" altLang="en-US"/>
            <a:t>因为在自由度</a:t>
          </a:r>
          <a:r>
            <a:rPr lang="en-US" altLang="zh-CN"/>
            <a:t>&gt;1</a:t>
          </a:r>
          <a:r>
            <a:rPr lang="zh-CN" altLang="en-US"/>
            <a:t>的情况下，</a:t>
          </a:r>
          <a:r>
            <a:rPr lang="en-US" altLang="zh-CN"/>
            <a:t>error</a:t>
          </a:r>
          <a:r>
            <a:rPr lang="zh-CN" altLang="en-US"/>
            <a:t>（残差）的标准差</a:t>
          </a:r>
          <a:r>
            <a:rPr lang="el-GR" altLang="zh-CN"/>
            <a:t>σ </a:t>
          </a:r>
          <a:r>
            <a:rPr lang="zh-CN" altLang="en-US"/>
            <a:t>必须要按 </a:t>
          </a:r>
          <a:r>
            <a:rPr lang="en-US" altLang="zh-CN"/>
            <a:t>n-p</a:t>
          </a:r>
          <a:r>
            <a:rPr lang="zh-CN" altLang="en-US"/>
            <a:t>去算</a:t>
          </a:r>
          <a:br>
            <a:rPr lang="zh-CN" altLang="en-US"/>
          </a:br>
          <a:r>
            <a:rPr lang="zh-CN" altLang="en-US"/>
            <a:t/>
          </a:r>
          <a:br>
            <a:rPr lang="zh-CN" altLang="en-US"/>
          </a:br>
          <a:r>
            <a:rPr lang="zh-CN" altLang="en-US"/>
            <a:t>在一元的情况下，是</a:t>
          </a:r>
          <a:r>
            <a:rPr lang="en-US" altLang="zh-CN"/>
            <a:t>n-1 ,</a:t>
          </a:r>
          <a:r>
            <a:rPr lang="zh-CN" altLang="en-US"/>
            <a:t>因为这个时候是</a:t>
          </a:r>
          <a:r>
            <a:rPr lang="en-US" altLang="zh-CN"/>
            <a:t>p</a:t>
          </a:r>
          <a:r>
            <a:rPr lang="zh-CN" altLang="en-US"/>
            <a:t>未知数是</a:t>
          </a:r>
          <a:r>
            <a:rPr lang="en-US" altLang="zh-CN"/>
            <a:t>1</a:t>
          </a:r>
          <a:br>
            <a:rPr lang="en-US" altLang="zh-CN"/>
          </a:br>
          <a:r>
            <a:rPr lang="zh-CN" altLang="en-US"/>
            <a:t>所以准确的公式就是</a:t>
          </a:r>
          <a:r>
            <a:rPr lang="en-US" altLang="zh-CN"/>
            <a:t>SQRT(SSE/(n-p)) </a:t>
          </a:r>
          <a:r>
            <a:rPr lang="zh-CN" altLang="en-US"/>
            <a:t>正好也符合我们平时</a:t>
          </a:r>
          <a:r>
            <a:rPr lang="en-US" altLang="zh-CN"/>
            <a:t>1</a:t>
          </a:r>
          <a:r>
            <a:rPr lang="zh-CN" altLang="en-US"/>
            <a:t>元的情况</a:t>
          </a:r>
          <a:endParaRPr lang="zh-CN" altLang="en-US" sz="1100"/>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11</xdr:col>
      <xdr:colOff>897219</xdr:colOff>
      <xdr:row>16</xdr:row>
      <xdr:rowOff>5479</xdr:rowOff>
    </xdr:from>
    <xdr:to>
      <xdr:col>12</xdr:col>
      <xdr:colOff>219885</xdr:colOff>
      <xdr:row>16</xdr:row>
      <xdr:rowOff>176305</xdr:rowOff>
    </xdr:to>
    <xdr:sp macro="" textlink="">
      <xdr:nvSpPr>
        <xdr:cNvPr id="9" name="右箭头 8"/>
        <xdr:cNvSpPr/>
      </xdr:nvSpPr>
      <xdr:spPr>
        <a:xfrm>
          <a:off x="11978592" y="2899087"/>
          <a:ext cx="323725" cy="1708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618066</xdr:colOff>
      <xdr:row>0</xdr:row>
      <xdr:rowOff>148167</xdr:rowOff>
    </xdr:from>
    <xdr:to>
      <xdr:col>21</xdr:col>
      <xdr:colOff>618066</xdr:colOff>
      <xdr:row>10</xdr:row>
      <xdr:rowOff>143933</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622299</xdr:colOff>
      <xdr:row>10</xdr:row>
      <xdr:rowOff>156632</xdr:rowOff>
    </xdr:from>
    <xdr:to>
      <xdr:col>21</xdr:col>
      <xdr:colOff>622299</xdr:colOff>
      <xdr:row>20</xdr:row>
      <xdr:rowOff>139699</xdr:rowOff>
    </xdr:to>
    <xdr:graphicFrame macro="">
      <xdr:nvGraphicFramePr>
        <xdr:cNvPr id="3" name="图表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609598</xdr:colOff>
      <xdr:row>20</xdr:row>
      <xdr:rowOff>165100</xdr:rowOff>
    </xdr:from>
    <xdr:to>
      <xdr:col>21</xdr:col>
      <xdr:colOff>609598</xdr:colOff>
      <xdr:row>30</xdr:row>
      <xdr:rowOff>169334</xdr:rowOff>
    </xdr:to>
    <xdr:graphicFrame macro="">
      <xdr:nvGraphicFramePr>
        <xdr:cNvPr id="4" name="图表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630766</xdr:colOff>
      <xdr:row>0</xdr:row>
      <xdr:rowOff>139700</xdr:rowOff>
    </xdr:from>
    <xdr:to>
      <xdr:col>27</xdr:col>
      <xdr:colOff>630766</xdr:colOff>
      <xdr:row>10</xdr:row>
      <xdr:rowOff>139699</xdr:rowOff>
    </xdr:to>
    <xdr:graphicFrame macro="">
      <xdr:nvGraphicFramePr>
        <xdr:cNvPr id="5" name="图表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623296</xdr:colOff>
      <xdr:row>11</xdr:row>
      <xdr:rowOff>13115</xdr:rowOff>
    </xdr:from>
    <xdr:to>
      <xdr:col>27</xdr:col>
      <xdr:colOff>341246</xdr:colOff>
      <xdr:row>21</xdr:row>
      <xdr:rowOff>415</xdr:rowOff>
    </xdr:to>
    <xdr:graphicFrame macro="">
      <xdr:nvGraphicFramePr>
        <xdr:cNvPr id="6" name="图表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643464</xdr:colOff>
      <xdr:row>20</xdr:row>
      <xdr:rowOff>160867</xdr:rowOff>
    </xdr:from>
    <xdr:to>
      <xdr:col>27</xdr:col>
      <xdr:colOff>643464</xdr:colOff>
      <xdr:row>30</xdr:row>
      <xdr:rowOff>165101</xdr:rowOff>
    </xdr:to>
    <xdr:graphicFrame macro="">
      <xdr:nvGraphicFramePr>
        <xdr:cNvPr id="7" name="图表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609599</xdr:colOff>
      <xdr:row>31</xdr:row>
      <xdr:rowOff>88900</xdr:rowOff>
    </xdr:from>
    <xdr:to>
      <xdr:col>21</xdr:col>
      <xdr:colOff>609599</xdr:colOff>
      <xdr:row>41</xdr:row>
      <xdr:rowOff>105834</xdr:rowOff>
    </xdr:to>
    <xdr:graphicFrame macro="">
      <xdr:nvGraphicFramePr>
        <xdr:cNvPr id="8" name="图表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mc:AlternateContent xmlns:mc="http://schemas.openxmlformats.org/markup-compatibility/2006">
    <mc:Choice xmlns:a14="http://schemas.microsoft.com/office/drawing/2010/main" Requires="a14">
      <xdr:twoCellAnchor editAs="oneCell">
        <xdr:from>
          <xdr:col>12</xdr:col>
          <xdr:colOff>1748367</xdr:colOff>
          <xdr:row>0</xdr:row>
          <xdr:rowOff>71967</xdr:rowOff>
        </xdr:from>
        <xdr:to>
          <xdr:col>14</xdr:col>
          <xdr:colOff>605367</xdr:colOff>
          <xdr:row>3</xdr:row>
          <xdr:rowOff>139700</xdr:rowOff>
        </xdr:to>
        <xdr:sp macro="" textlink="">
          <xdr:nvSpPr>
            <xdr:cNvPr id="2049" name="Object 1" hidden="1">
              <a:extLst>
                <a:ext uri="{63B3BB69-23CF-44E3-9099-C40C66FF867C}">
                  <a14:compatExt spid="_x0000_s204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1651000</xdr:colOff>
          <xdr:row>6</xdr:row>
          <xdr:rowOff>55033</xdr:rowOff>
        </xdr:from>
        <xdr:to>
          <xdr:col>14</xdr:col>
          <xdr:colOff>833967</xdr:colOff>
          <xdr:row>9</xdr:row>
          <xdr:rowOff>59267</xdr:rowOff>
        </xdr:to>
        <xdr:sp macro="" textlink="">
          <xdr:nvSpPr>
            <xdr:cNvPr id="2050" name="Object 2" hidden="1">
              <a:extLst>
                <a:ext uri="{63B3BB69-23CF-44E3-9099-C40C66FF867C}">
                  <a14:compatExt spid="_x0000_s205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0</xdr:col>
      <xdr:colOff>0</xdr:colOff>
      <xdr:row>26</xdr:row>
      <xdr:rowOff>12701</xdr:rowOff>
    </xdr:from>
    <xdr:to>
      <xdr:col>5</xdr:col>
      <xdr:colOff>31056</xdr:colOff>
      <xdr:row>41</xdr:row>
      <xdr:rowOff>141839</xdr:rowOff>
    </xdr:to>
    <xdr:pic>
      <xdr:nvPicPr>
        <xdr:cNvPr id="10" name="图片 9"/>
        <xdr:cNvPicPr>
          <a:picLocks noChangeAspect="1"/>
        </xdr:cNvPicPr>
      </xdr:nvPicPr>
      <xdr:blipFill>
        <a:blip xmlns:r="http://schemas.openxmlformats.org/officeDocument/2006/relationships" r:embed="rId8"/>
        <a:stretch>
          <a:fillRect/>
        </a:stretch>
      </xdr:blipFill>
      <xdr:spPr>
        <a:xfrm>
          <a:off x="0" y="4665134"/>
          <a:ext cx="5043323" cy="2796138"/>
        </a:xfrm>
        <a:prstGeom prst="rect">
          <a:avLst/>
        </a:prstGeom>
      </xdr:spPr>
    </xdr:pic>
    <xdr:clientData/>
  </xdr:twoCellAnchor>
  <xdr:twoCellAnchor editAs="oneCell">
    <xdr:from>
      <xdr:col>4</xdr:col>
      <xdr:colOff>135467</xdr:colOff>
      <xdr:row>16</xdr:row>
      <xdr:rowOff>9782</xdr:rowOff>
    </xdr:from>
    <xdr:to>
      <xdr:col>6</xdr:col>
      <xdr:colOff>533401</xdr:colOff>
      <xdr:row>17</xdr:row>
      <xdr:rowOff>85619</xdr:rowOff>
    </xdr:to>
    <xdr:pic>
      <xdr:nvPicPr>
        <xdr:cNvPr id="11" name="图片 10"/>
        <xdr:cNvPicPr>
          <a:picLocks noChangeAspect="1"/>
        </xdr:cNvPicPr>
      </xdr:nvPicPr>
      <xdr:blipFill>
        <a:blip xmlns:r="http://schemas.openxmlformats.org/officeDocument/2006/relationships" r:embed="rId9"/>
        <a:stretch>
          <a:fillRect/>
        </a:stretch>
      </xdr:blipFill>
      <xdr:spPr>
        <a:xfrm>
          <a:off x="2709334" y="2875749"/>
          <a:ext cx="2328334" cy="253637"/>
        </a:xfrm>
        <a:prstGeom prst="rect">
          <a:avLst/>
        </a:prstGeom>
      </xdr:spPr>
    </xdr:pic>
    <xdr:clientData/>
  </xdr:twoCellAnchor>
  <xdr:twoCellAnchor editAs="oneCell">
    <xdr:from>
      <xdr:col>3</xdr:col>
      <xdr:colOff>207433</xdr:colOff>
      <xdr:row>27</xdr:row>
      <xdr:rowOff>60490</xdr:rowOff>
    </xdr:from>
    <xdr:to>
      <xdr:col>6</xdr:col>
      <xdr:colOff>952749</xdr:colOff>
      <xdr:row>30</xdr:row>
      <xdr:rowOff>127753</xdr:rowOff>
    </xdr:to>
    <xdr:pic>
      <xdr:nvPicPr>
        <xdr:cNvPr id="13" name="图片 12"/>
        <xdr:cNvPicPr>
          <a:picLocks noChangeAspect="1"/>
        </xdr:cNvPicPr>
      </xdr:nvPicPr>
      <xdr:blipFill>
        <a:blip xmlns:r="http://schemas.openxmlformats.org/officeDocument/2006/relationships" r:embed="rId10"/>
        <a:stretch>
          <a:fillRect/>
        </a:stretch>
      </xdr:blipFill>
      <xdr:spPr>
        <a:xfrm>
          <a:off x="2137833" y="4890723"/>
          <a:ext cx="3678767" cy="600663"/>
        </a:xfrm>
        <a:prstGeom prst="rect">
          <a:avLst/>
        </a:prstGeom>
      </xdr:spPr>
    </xdr:pic>
    <xdr:clientData/>
  </xdr:twoCellAnchor>
  <xdr:twoCellAnchor editAs="oneCell">
    <xdr:from>
      <xdr:col>0</xdr:col>
      <xdr:colOff>46567</xdr:colOff>
      <xdr:row>43</xdr:row>
      <xdr:rowOff>21040</xdr:rowOff>
    </xdr:from>
    <xdr:to>
      <xdr:col>4</xdr:col>
      <xdr:colOff>907926</xdr:colOff>
      <xdr:row>82</xdr:row>
      <xdr:rowOff>35637</xdr:rowOff>
    </xdr:to>
    <xdr:pic>
      <xdr:nvPicPr>
        <xdr:cNvPr id="16" name="图片 15"/>
        <xdr:cNvPicPr>
          <a:picLocks noChangeAspect="1"/>
        </xdr:cNvPicPr>
      </xdr:nvPicPr>
      <xdr:blipFill>
        <a:blip xmlns:r="http://schemas.openxmlformats.org/officeDocument/2006/relationships" r:embed="rId11"/>
        <a:stretch>
          <a:fillRect/>
        </a:stretch>
      </xdr:blipFill>
      <xdr:spPr>
        <a:xfrm>
          <a:off x="46567" y="7696073"/>
          <a:ext cx="4872567" cy="6953031"/>
        </a:xfrm>
        <a:prstGeom prst="rect">
          <a:avLst/>
        </a:prstGeom>
      </xdr:spPr>
    </xdr:pic>
    <xdr:clientData/>
  </xdr:twoCellAnchor>
  <xdr:twoCellAnchor editAs="oneCell">
    <xdr:from>
      <xdr:col>9</xdr:col>
      <xdr:colOff>389467</xdr:colOff>
      <xdr:row>60</xdr:row>
      <xdr:rowOff>131232</xdr:rowOff>
    </xdr:from>
    <xdr:to>
      <xdr:col>12</xdr:col>
      <xdr:colOff>1439830</xdr:colOff>
      <xdr:row>67</xdr:row>
      <xdr:rowOff>46161</xdr:rowOff>
    </xdr:to>
    <xdr:pic>
      <xdr:nvPicPr>
        <xdr:cNvPr id="14" name="图片 13"/>
        <xdr:cNvPicPr>
          <a:picLocks noChangeAspect="1"/>
        </xdr:cNvPicPr>
      </xdr:nvPicPr>
      <xdr:blipFill rotWithShape="1">
        <a:blip xmlns:r="http://schemas.openxmlformats.org/officeDocument/2006/relationships" r:embed="rId12"/>
        <a:srcRect l="1319" t="8669" r="941"/>
        <a:stretch/>
      </xdr:blipFill>
      <xdr:spPr>
        <a:xfrm>
          <a:off x="6350000" y="10833099"/>
          <a:ext cx="4394200" cy="1159529"/>
        </a:xfrm>
        <a:prstGeom prst="rect">
          <a:avLst/>
        </a:prstGeom>
      </xdr:spPr>
    </xdr:pic>
    <xdr:clientData/>
  </xdr:twoCellAnchor>
  <xdr:twoCellAnchor>
    <xdr:from>
      <xdr:col>3</xdr:col>
      <xdr:colOff>259117</xdr:colOff>
      <xdr:row>62</xdr:row>
      <xdr:rowOff>80433</xdr:rowOff>
    </xdr:from>
    <xdr:to>
      <xdr:col>9</xdr:col>
      <xdr:colOff>110067</xdr:colOff>
      <xdr:row>65</xdr:row>
      <xdr:rowOff>126999</xdr:rowOff>
    </xdr:to>
    <xdr:sp macro="" textlink="">
      <xdr:nvSpPr>
        <xdr:cNvPr id="15" name="左箭头 14"/>
        <xdr:cNvSpPr/>
      </xdr:nvSpPr>
      <xdr:spPr>
        <a:xfrm>
          <a:off x="3277979" y="11138148"/>
          <a:ext cx="5623315" cy="580408"/>
        </a:xfrm>
        <a:prstGeom prst="lef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9</xdr:col>
      <xdr:colOff>387473</xdr:colOff>
      <xdr:row>13</xdr:row>
      <xdr:rowOff>123265</xdr:rowOff>
    </xdr:from>
    <xdr:to>
      <xdr:col>9</xdr:col>
      <xdr:colOff>605904</xdr:colOff>
      <xdr:row>15</xdr:row>
      <xdr:rowOff>14034</xdr:rowOff>
    </xdr:to>
    <xdr:pic>
      <xdr:nvPicPr>
        <xdr:cNvPr id="17" name="图片 16"/>
        <xdr:cNvPicPr>
          <a:picLocks noChangeAspect="1"/>
        </xdr:cNvPicPr>
      </xdr:nvPicPr>
      <xdr:blipFill>
        <a:blip xmlns:r="http://schemas.openxmlformats.org/officeDocument/2006/relationships" r:embed="rId13"/>
        <a:stretch>
          <a:fillRect/>
        </a:stretch>
      </xdr:blipFill>
      <xdr:spPr>
        <a:xfrm>
          <a:off x="9133041" y="2469030"/>
          <a:ext cx="218431" cy="259318"/>
        </a:xfrm>
        <a:prstGeom prst="rect">
          <a:avLst/>
        </a:prstGeom>
      </xdr:spPr>
    </xdr:pic>
    <xdr:clientData/>
  </xdr:twoCellAnchor>
  <xdr:twoCellAnchor editAs="oneCell">
    <xdr:from>
      <xdr:col>10</xdr:col>
      <xdr:colOff>516353</xdr:colOff>
      <xdr:row>13</xdr:row>
      <xdr:rowOff>163551</xdr:rowOff>
    </xdr:from>
    <xdr:to>
      <xdr:col>10</xdr:col>
      <xdr:colOff>850788</xdr:colOff>
      <xdr:row>15</xdr:row>
      <xdr:rowOff>20211</xdr:rowOff>
    </xdr:to>
    <xdr:pic>
      <xdr:nvPicPr>
        <xdr:cNvPr id="18" name="图片 17"/>
        <xdr:cNvPicPr>
          <a:picLocks noChangeAspect="1"/>
        </xdr:cNvPicPr>
      </xdr:nvPicPr>
      <xdr:blipFill>
        <a:blip xmlns:r="http://schemas.openxmlformats.org/officeDocument/2006/relationships" r:embed="rId14"/>
        <a:stretch>
          <a:fillRect/>
        </a:stretch>
      </xdr:blipFill>
      <xdr:spPr>
        <a:xfrm>
          <a:off x="10321952" y="2482631"/>
          <a:ext cx="334435" cy="218798"/>
        </a:xfrm>
        <a:prstGeom prst="rect">
          <a:avLst/>
        </a:prstGeom>
      </xdr:spPr>
    </xdr:pic>
    <xdr:clientData/>
  </xdr:twoCellAnchor>
  <xdr:twoCellAnchor editAs="oneCell">
    <xdr:from>
      <xdr:col>11</xdr:col>
      <xdr:colOff>279898</xdr:colOff>
      <xdr:row>13</xdr:row>
      <xdr:rowOff>33899</xdr:rowOff>
    </xdr:from>
    <xdr:to>
      <xdr:col>11</xdr:col>
      <xdr:colOff>813298</xdr:colOff>
      <xdr:row>15</xdr:row>
      <xdr:rowOff>53128</xdr:rowOff>
    </xdr:to>
    <xdr:pic>
      <xdr:nvPicPr>
        <xdr:cNvPr id="12" name="图片 11"/>
        <xdr:cNvPicPr>
          <a:picLocks noChangeAspect="1"/>
        </xdr:cNvPicPr>
      </xdr:nvPicPr>
      <xdr:blipFill>
        <a:blip xmlns:r="http://schemas.openxmlformats.org/officeDocument/2006/relationships" r:embed="rId15"/>
        <a:stretch>
          <a:fillRect/>
        </a:stretch>
      </xdr:blipFill>
      <xdr:spPr>
        <a:xfrm>
          <a:off x="11361271" y="2379664"/>
          <a:ext cx="533400" cy="387778"/>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10</xdr:col>
          <xdr:colOff>546100</xdr:colOff>
          <xdr:row>0</xdr:row>
          <xdr:rowOff>80433</xdr:rowOff>
        </xdr:from>
        <xdr:to>
          <xdr:col>12</xdr:col>
          <xdr:colOff>1016000</xdr:colOff>
          <xdr:row>4</xdr:row>
          <xdr:rowOff>67733</xdr:rowOff>
        </xdr:to>
        <xdr:sp macro="" textlink="">
          <xdr:nvSpPr>
            <xdr:cNvPr id="2051" name="Object 3" hidden="1">
              <a:extLst>
                <a:ext uri="{63B3BB69-23CF-44E3-9099-C40C66FF867C}">
                  <a14:compatExt spid="_x0000_s205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10</xdr:col>
      <xdr:colOff>263961</xdr:colOff>
      <xdr:row>5</xdr:row>
      <xdr:rowOff>138181</xdr:rowOff>
    </xdr:from>
    <xdr:to>
      <xdr:col>12</xdr:col>
      <xdr:colOff>1543921</xdr:colOff>
      <xdr:row>8</xdr:row>
      <xdr:rowOff>168867</xdr:rowOff>
    </xdr:to>
    <xdr:pic>
      <xdr:nvPicPr>
        <xdr:cNvPr id="19" name="图片 18"/>
        <xdr:cNvPicPr>
          <a:picLocks noChangeAspect="1"/>
        </xdr:cNvPicPr>
      </xdr:nvPicPr>
      <xdr:blipFill>
        <a:blip xmlns:r="http://schemas.openxmlformats.org/officeDocument/2006/relationships" r:embed="rId16"/>
        <a:stretch>
          <a:fillRect/>
        </a:stretch>
      </xdr:blipFill>
      <xdr:spPr>
        <a:xfrm>
          <a:off x="10010588" y="1039632"/>
          <a:ext cx="3615765" cy="57354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24037;&#20316;&#31807;2"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ow r="26">
          <cell r="B26">
            <v>161.89572436954001</v>
          </cell>
          <cell r="C26">
            <v>0.10427563045999477</v>
          </cell>
          <cell r="F26">
            <v>3.3333333333333335</v>
          </cell>
          <cell r="G26">
            <v>55</v>
          </cell>
        </row>
        <row r="27">
          <cell r="B27">
            <v>122.66731763176392</v>
          </cell>
          <cell r="C27">
            <v>-2.6673176317639218</v>
          </cell>
          <cell r="F27">
            <v>10</v>
          </cell>
          <cell r="G27">
            <v>67</v>
          </cell>
        </row>
        <row r="28">
          <cell r="B28">
            <v>224.42938428931873</v>
          </cell>
          <cell r="C28">
            <v>-1.4293842893187332</v>
          </cell>
          <cell r="F28">
            <v>16.666666666666668</v>
          </cell>
          <cell r="G28">
            <v>81</v>
          </cell>
        </row>
        <row r="29">
          <cell r="B29">
            <v>131.24062439398116</v>
          </cell>
          <cell r="C29">
            <v>-0.24062439398116453</v>
          </cell>
          <cell r="F29">
            <v>23.333333333333332</v>
          </cell>
          <cell r="G29">
            <v>103</v>
          </cell>
        </row>
        <row r="30">
          <cell r="B30">
            <v>67.699283530594755</v>
          </cell>
          <cell r="C30">
            <v>-0.69928353059475512</v>
          </cell>
          <cell r="F30">
            <v>30</v>
          </cell>
          <cell r="G30">
            <v>116</v>
          </cell>
        </row>
        <row r="31">
          <cell r="B31">
            <v>169.68485529931354</v>
          </cell>
          <cell r="C31">
            <v>-0.68485529931353994</v>
          </cell>
          <cell r="F31">
            <v>36.666666666666671</v>
          </cell>
          <cell r="G31">
            <v>120</v>
          </cell>
        </row>
        <row r="32">
          <cell r="B32">
            <v>79.731935697046509</v>
          </cell>
          <cell r="C32">
            <v>1.2680643029534906</v>
          </cell>
          <cell r="F32">
            <v>43.333333333333336</v>
          </cell>
          <cell r="G32">
            <v>131</v>
          </cell>
        </row>
        <row r="33">
          <cell r="B33">
            <v>189.67200303198803</v>
          </cell>
          <cell r="C33">
            <v>2.3279969680119734</v>
          </cell>
          <cell r="F33">
            <v>50.000000000000007</v>
          </cell>
          <cell r="G33">
            <v>144</v>
          </cell>
        </row>
        <row r="34">
          <cell r="B34">
            <v>119.83201894508073</v>
          </cell>
          <cell r="C34">
            <v>-3.8320189450807334</v>
          </cell>
          <cell r="F34">
            <v>56.666666666666671</v>
          </cell>
          <cell r="G34">
            <v>162</v>
          </cell>
        </row>
        <row r="35">
          <cell r="B35">
            <v>53.290523543460566</v>
          </cell>
          <cell r="C35">
            <v>1.7094764565394343</v>
          </cell>
          <cell r="F35">
            <v>63.333333333333336</v>
          </cell>
          <cell r="G35">
            <v>169</v>
          </cell>
        </row>
        <row r="36">
          <cell r="B36">
            <v>253.715057604652</v>
          </cell>
          <cell r="C36">
            <v>-1.715057604652003</v>
          </cell>
          <cell r="F36">
            <v>70</v>
          </cell>
          <cell r="G36">
            <v>192</v>
          </cell>
        </row>
        <row r="37">
          <cell r="B37">
            <v>228.69079490283227</v>
          </cell>
          <cell r="C37">
            <v>3.3092050971677338</v>
          </cell>
          <cell r="F37">
            <v>76.666666666666671</v>
          </cell>
          <cell r="G37">
            <v>212</v>
          </cell>
        </row>
        <row r="38">
          <cell r="B38">
            <v>144.97934225922921</v>
          </cell>
          <cell r="C38">
            <v>-0.97934225922921314</v>
          </cell>
          <cell r="F38">
            <v>83.333333333333329</v>
          </cell>
          <cell r="G38">
            <v>223</v>
          </cell>
        </row>
        <row r="39">
          <cell r="B39">
            <v>100.53307489022356</v>
          </cell>
          <cell r="C39">
            <v>2.4669251097764402</v>
          </cell>
          <cell r="F39">
            <v>90</v>
          </cell>
          <cell r="G39">
            <v>232</v>
          </cell>
        </row>
        <row r="40">
          <cell r="B40">
            <v>210.93805961097476</v>
          </cell>
          <cell r="C40">
            <v>1.0619403890252386</v>
          </cell>
          <cell r="F40">
            <v>96.666666666666671</v>
          </cell>
          <cell r="G40">
            <v>252</v>
          </cell>
        </row>
      </sheetData>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hyperlink" Target="https://www.geogebra.org/classic/ftb22yfs" TargetMode="External"/><Relationship Id="rId6" Type="http://schemas.openxmlformats.org/officeDocument/2006/relationships/oleObject" Target="../embeddings/oleObject2.bin"/><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1.bin"/><Relationship Id="rId5" Type="http://schemas.openxmlformats.org/officeDocument/2006/relationships/image" Target="../media/image7.emf"/><Relationship Id="rId4" Type="http://schemas.openxmlformats.org/officeDocument/2006/relationships/oleObject" Target="../embeddings/oleObject3.bin"/></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6.bin"/><Relationship Id="rId3" Type="http://schemas.openxmlformats.org/officeDocument/2006/relationships/vmlDrawing" Target="../drawings/vmlDrawing3.vml"/><Relationship Id="rId7" Type="http://schemas.openxmlformats.org/officeDocument/2006/relationships/image" Target="../media/image10.emf"/><Relationship Id="rId2" Type="http://schemas.openxmlformats.org/officeDocument/2006/relationships/drawing" Target="../drawings/drawing3.xml"/><Relationship Id="rId1" Type="http://schemas.openxmlformats.org/officeDocument/2006/relationships/printerSettings" Target="../printerSettings/printerSettings2.bin"/><Relationship Id="rId6" Type="http://schemas.openxmlformats.org/officeDocument/2006/relationships/oleObject" Target="../embeddings/oleObject5.bin"/><Relationship Id="rId5" Type="http://schemas.openxmlformats.org/officeDocument/2006/relationships/image" Target="../media/image9.emf"/><Relationship Id="rId4" Type="http://schemas.openxmlformats.org/officeDocument/2006/relationships/oleObject" Target="../embeddings/oleObject4.bin"/><Relationship Id="rId9" Type="http://schemas.openxmlformats.org/officeDocument/2006/relationships/image" Target="../media/image11.emf"/></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V93"/>
  <sheetViews>
    <sheetView zoomScaleNormal="100" workbookViewId="0">
      <selection activeCell="F18" sqref="F18"/>
    </sheetView>
  </sheetViews>
  <sheetFormatPr defaultColWidth="8.9375" defaultRowHeight="14" x14ac:dyDescent="0.45"/>
  <cols>
    <col min="1" max="1" width="11.29296875" style="1" customWidth="1"/>
    <col min="2" max="2" width="13.5859375" style="1" bestFit="1" customWidth="1"/>
    <col min="3" max="3" width="10.46875" style="1" customWidth="1"/>
    <col min="4" max="4" width="9" style="1" bestFit="1" customWidth="1"/>
    <col min="5" max="5" width="10.29296875" style="1" customWidth="1"/>
    <col min="6" max="6" width="10.234375" style="1" customWidth="1"/>
    <col min="7" max="7" width="10.9375" style="1" customWidth="1"/>
    <col min="8" max="8" width="11.64453125" style="1" customWidth="1"/>
    <col min="9" max="12" width="9" style="1" bestFit="1" customWidth="1"/>
    <col min="13" max="13" width="12.46875" style="1" bestFit="1" customWidth="1"/>
    <col min="14" max="15" width="9" style="1" bestFit="1" customWidth="1"/>
    <col min="16" max="16384" width="8.9375" style="1"/>
  </cols>
  <sheetData>
    <row r="1" spans="1:16" x14ac:dyDescent="0.45">
      <c r="A1" s="1" t="s">
        <v>116</v>
      </c>
    </row>
    <row r="2" spans="1:16" x14ac:dyDescent="0.45">
      <c r="A2" s="15" t="s">
        <v>115</v>
      </c>
      <c r="B2" s="15" t="s">
        <v>114</v>
      </c>
      <c r="C2" s="15" t="s">
        <v>113</v>
      </c>
      <c r="D2" s="15" t="s">
        <v>112</v>
      </c>
      <c r="E2" s="14" t="s">
        <v>111</v>
      </c>
      <c r="F2" s="13" t="s">
        <v>110</v>
      </c>
      <c r="G2" s="13" t="s">
        <v>109</v>
      </c>
      <c r="H2" s="30" t="s">
        <v>108</v>
      </c>
      <c r="J2" s="9" t="s">
        <v>107</v>
      </c>
      <c r="K2" s="9" t="s">
        <v>106</v>
      </c>
      <c r="L2" s="9" t="s">
        <v>105</v>
      </c>
      <c r="M2" s="9" t="s">
        <v>104</v>
      </c>
    </row>
    <row r="3" spans="1:16" x14ac:dyDescent="0.45">
      <c r="A3" s="12">
        <v>1</v>
      </c>
      <c r="B3" s="12">
        <v>27.4</v>
      </c>
      <c r="C3" s="12">
        <v>2450</v>
      </c>
      <c r="D3" s="12">
        <v>162</v>
      </c>
      <c r="E3" s="11">
        <f t="shared" ref="E3:E17" si="0">J$3+K$3*B3+L$3*C3</f>
        <v>161.89572436954018</v>
      </c>
      <c r="F3" s="1">
        <f t="shared" ref="F3:F17" si="1">(D3-E3)</f>
        <v>0.10427563045982424</v>
      </c>
      <c r="G3" s="1">
        <f t="shared" ref="G3:G17" si="2">F3^2</f>
        <v>1.0873407107793826E-2</v>
      </c>
      <c r="H3" s="1">
        <f t="shared" ref="H3:H17" si="3">(F3-$F$18)^2</f>
        <v>1.0873407107851913E-2</v>
      </c>
      <c r="J3" s="1">
        <v>3.4526127899038244</v>
      </c>
      <c r="K3" s="1">
        <v>4.9600497611514189</v>
      </c>
      <c r="L3" s="1">
        <v>9.1990808669744836E-3</v>
      </c>
      <c r="P3" s="17" t="s">
        <v>103</v>
      </c>
    </row>
    <row r="4" spans="1:16" x14ac:dyDescent="0.45">
      <c r="A4" s="12">
        <v>2</v>
      </c>
      <c r="B4" s="12">
        <v>18</v>
      </c>
      <c r="C4" s="12">
        <v>3254</v>
      </c>
      <c r="D4" s="12">
        <v>120</v>
      </c>
      <c r="E4" s="11">
        <f t="shared" si="0"/>
        <v>122.66731763176433</v>
      </c>
      <c r="F4" s="1">
        <f t="shared" si="1"/>
        <v>-2.6673176317643339</v>
      </c>
      <c r="G4" s="1">
        <f t="shared" si="2"/>
        <v>7.1145833487208945</v>
      </c>
      <c r="H4" s="1">
        <f t="shared" si="3"/>
        <v>7.1145833487194095</v>
      </c>
      <c r="J4" s="17" t="s">
        <v>102</v>
      </c>
    </row>
    <row r="5" spans="1:16" x14ac:dyDescent="0.45">
      <c r="A5" s="12">
        <v>3</v>
      </c>
      <c r="B5" s="12">
        <v>37.5</v>
      </c>
      <c r="C5" s="12">
        <v>3802</v>
      </c>
      <c r="D5" s="12">
        <v>223</v>
      </c>
      <c r="E5" s="11">
        <f t="shared" si="0"/>
        <v>224.42938428931902</v>
      </c>
      <c r="F5" s="1">
        <f t="shared" si="1"/>
        <v>-1.4293842893190174</v>
      </c>
      <c r="G5" s="1">
        <f t="shared" si="2"/>
        <v>2.0431394465520323</v>
      </c>
      <c r="H5" s="1">
        <f t="shared" si="3"/>
        <v>2.0431394465512365</v>
      </c>
    </row>
    <row r="6" spans="1:16" x14ac:dyDescent="0.45">
      <c r="A6" s="12">
        <v>4</v>
      </c>
      <c r="B6" s="12">
        <v>20.5</v>
      </c>
      <c r="C6" s="12">
        <v>2838</v>
      </c>
      <c r="D6" s="12">
        <v>131</v>
      </c>
      <c r="E6" s="11">
        <f t="shared" si="0"/>
        <v>131.24062439398148</v>
      </c>
      <c r="F6" s="1">
        <f t="shared" si="1"/>
        <v>-0.24062439398147717</v>
      </c>
      <c r="G6" s="1">
        <f t="shared" si="2"/>
        <v>5.7900098978953145E-2</v>
      </c>
      <c r="H6" s="1">
        <f t="shared" si="3"/>
        <v>5.7900098978819106E-2</v>
      </c>
    </row>
    <row r="7" spans="1:16" x14ac:dyDescent="0.45">
      <c r="A7" s="12">
        <v>5</v>
      </c>
      <c r="B7" s="12">
        <v>8.6</v>
      </c>
      <c r="C7" s="12">
        <v>2347</v>
      </c>
      <c r="D7" s="12">
        <v>67</v>
      </c>
      <c r="E7" s="11">
        <f t="shared" si="0"/>
        <v>67.699283530595139</v>
      </c>
      <c r="F7" s="1">
        <f t="shared" si="1"/>
        <v>-0.69928353059513881</v>
      </c>
      <c r="G7" s="1">
        <f t="shared" si="2"/>
        <v>0.48899745616160245</v>
      </c>
      <c r="H7" s="1">
        <f t="shared" si="3"/>
        <v>0.48899745616121287</v>
      </c>
    </row>
    <row r="8" spans="1:16" x14ac:dyDescent="0.45">
      <c r="A8" s="12">
        <v>6</v>
      </c>
      <c r="B8" s="12">
        <v>26.5</v>
      </c>
      <c r="C8" s="12">
        <v>3782</v>
      </c>
      <c r="D8" s="12">
        <v>169</v>
      </c>
      <c r="E8" s="11">
        <f t="shared" si="0"/>
        <v>169.68485529931391</v>
      </c>
      <c r="F8" s="1">
        <f t="shared" si="1"/>
        <v>-0.68485529931390943</v>
      </c>
      <c r="G8" s="1">
        <f t="shared" si="2"/>
        <v>0.46902678099834449</v>
      </c>
      <c r="H8" s="1">
        <f t="shared" si="3"/>
        <v>0.46902678099796291</v>
      </c>
    </row>
    <row r="9" spans="1:16" x14ac:dyDescent="0.45">
      <c r="A9" s="12">
        <v>7</v>
      </c>
      <c r="B9" s="12">
        <v>9.8000000000000007</v>
      </c>
      <c r="C9" s="12">
        <v>3008</v>
      </c>
      <c r="D9" s="12">
        <v>81</v>
      </c>
      <c r="E9" s="11">
        <f t="shared" si="0"/>
        <v>79.731935697046978</v>
      </c>
      <c r="F9" s="1">
        <f t="shared" si="1"/>
        <v>1.2680643029530216</v>
      </c>
      <c r="G9" s="1">
        <f t="shared" si="2"/>
        <v>1.6079870764237327</v>
      </c>
      <c r="H9" s="1">
        <f t="shared" si="3"/>
        <v>1.6079870764244388</v>
      </c>
    </row>
    <row r="10" spans="1:16" x14ac:dyDescent="0.45">
      <c r="A10" s="12">
        <v>8</v>
      </c>
      <c r="B10" s="12">
        <v>33</v>
      </c>
      <c r="C10" s="12">
        <v>2450</v>
      </c>
      <c r="D10" s="12">
        <v>192</v>
      </c>
      <c r="E10" s="11">
        <f t="shared" si="0"/>
        <v>189.67200303198814</v>
      </c>
      <c r="F10" s="1">
        <f t="shared" si="1"/>
        <v>2.3279969680118597</v>
      </c>
      <c r="G10" s="1">
        <f t="shared" si="2"/>
        <v>5.4195698830724117</v>
      </c>
      <c r="H10" s="1">
        <f t="shared" si="3"/>
        <v>5.4195698830737085</v>
      </c>
    </row>
    <row r="11" spans="1:16" x14ac:dyDescent="0.45">
      <c r="A11" s="12">
        <v>9</v>
      </c>
      <c r="B11" s="12">
        <v>19.5</v>
      </c>
      <c r="C11" s="12">
        <v>2137</v>
      </c>
      <c r="D11" s="12">
        <v>116</v>
      </c>
      <c r="E11" s="11">
        <f t="shared" si="0"/>
        <v>119.83201894508096</v>
      </c>
      <c r="F11" s="1">
        <f t="shared" si="1"/>
        <v>-3.8320189450809607</v>
      </c>
      <c r="G11" s="1">
        <f t="shared" si="2"/>
        <v>14.6843691954594</v>
      </c>
      <c r="H11" s="1">
        <f t="shared" si="3"/>
        <v>14.684369195457265</v>
      </c>
    </row>
    <row r="12" spans="1:16" x14ac:dyDescent="0.45">
      <c r="A12" s="12">
        <v>10</v>
      </c>
      <c r="B12" s="12">
        <v>5.3</v>
      </c>
      <c r="C12" s="12">
        <v>2560</v>
      </c>
      <c r="D12" s="12">
        <v>55</v>
      </c>
      <c r="E12" s="11">
        <f t="shared" si="0"/>
        <v>53.29052354346102</v>
      </c>
      <c r="F12" s="1">
        <f t="shared" si="1"/>
        <v>1.7094764565389795</v>
      </c>
      <c r="G12" s="1">
        <f t="shared" si="2"/>
        <v>2.9223097554610655</v>
      </c>
      <c r="H12" s="1">
        <f t="shared" si="3"/>
        <v>2.9223097554620177</v>
      </c>
    </row>
    <row r="13" spans="1:16" x14ac:dyDescent="0.45">
      <c r="A13" s="12">
        <v>11</v>
      </c>
      <c r="B13" s="12">
        <v>43</v>
      </c>
      <c r="C13" s="12">
        <v>4020</v>
      </c>
      <c r="D13" s="12">
        <v>252</v>
      </c>
      <c r="E13" s="11">
        <f t="shared" si="0"/>
        <v>253.71505760465226</v>
      </c>
      <c r="F13" s="1">
        <f t="shared" si="1"/>
        <v>-1.7150576046522588</v>
      </c>
      <c r="G13" s="1">
        <f t="shared" si="2"/>
        <v>2.9414225872755435</v>
      </c>
      <c r="H13" s="1">
        <f t="shared" si="3"/>
        <v>2.9414225872745883</v>
      </c>
    </row>
    <row r="14" spans="1:16" x14ac:dyDescent="0.45">
      <c r="A14" s="12">
        <v>12</v>
      </c>
      <c r="B14" s="12">
        <v>37.200000000000003</v>
      </c>
      <c r="C14" s="12">
        <v>4427</v>
      </c>
      <c r="D14" s="12">
        <v>232</v>
      </c>
      <c r="E14" s="11">
        <f t="shared" si="0"/>
        <v>228.69079490283264</v>
      </c>
      <c r="F14" s="1">
        <f t="shared" si="1"/>
        <v>3.3092050971673643</v>
      </c>
      <c r="G14" s="1">
        <f t="shared" si="2"/>
        <v>10.950838375118465</v>
      </c>
      <c r="H14" s="1">
        <f t="shared" si="3"/>
        <v>10.950838375120307</v>
      </c>
    </row>
    <row r="15" spans="1:16" x14ac:dyDescent="0.45">
      <c r="A15" s="12">
        <v>13</v>
      </c>
      <c r="B15" s="12">
        <v>23.6</v>
      </c>
      <c r="C15" s="12">
        <v>2660</v>
      </c>
      <c r="D15" s="12">
        <v>144</v>
      </c>
      <c r="E15" s="11">
        <f t="shared" si="0"/>
        <v>144.97934225922944</v>
      </c>
      <c r="F15" s="1">
        <f t="shared" si="1"/>
        <v>-0.97934225922944051</v>
      </c>
      <c r="G15" s="1">
        <f t="shared" si="2"/>
        <v>0.95911126071262465</v>
      </c>
      <c r="H15" s="1">
        <f t="shared" si="3"/>
        <v>0.95911126071207908</v>
      </c>
    </row>
    <row r="16" spans="1:16" x14ac:dyDescent="0.45">
      <c r="A16" s="12">
        <v>14</v>
      </c>
      <c r="B16" s="12">
        <v>15.7</v>
      </c>
      <c r="C16" s="12">
        <v>2088</v>
      </c>
      <c r="D16" s="12">
        <v>103</v>
      </c>
      <c r="E16" s="11">
        <f t="shared" si="0"/>
        <v>100.53307489022382</v>
      </c>
      <c r="F16" s="1">
        <f t="shared" si="1"/>
        <v>2.4669251097761844</v>
      </c>
      <c r="G16" s="1">
        <f t="shared" si="2"/>
        <v>6.0857194972442397</v>
      </c>
      <c r="H16" s="1">
        <f t="shared" si="3"/>
        <v>6.0857194972456137</v>
      </c>
    </row>
    <row r="17" spans="1:19" x14ac:dyDescent="0.45">
      <c r="A17" s="12">
        <v>15</v>
      </c>
      <c r="B17" s="12">
        <v>37</v>
      </c>
      <c r="C17" s="12">
        <v>2605</v>
      </c>
      <c r="D17" s="12">
        <v>212</v>
      </c>
      <c r="E17" s="11">
        <f t="shared" si="0"/>
        <v>210.93805961097488</v>
      </c>
      <c r="F17" s="1">
        <f t="shared" si="1"/>
        <v>1.0619403890251249</v>
      </c>
      <c r="G17" s="1">
        <f t="shared" si="2"/>
        <v>1.1277173898428337</v>
      </c>
      <c r="H17" s="1">
        <f t="shared" si="3"/>
        <v>1.127717389843425</v>
      </c>
    </row>
    <row r="18" spans="1:19" x14ac:dyDescent="0.45">
      <c r="E18" s="9" t="s">
        <v>101</v>
      </c>
      <c r="F18" s="1">
        <f>AVERAGE(F3:F17)</f>
        <v>-2.7853275241795929E-13</v>
      </c>
      <c r="G18" s="1">
        <f>SUM(G3:G17)</f>
        <v>56.883565559129948</v>
      </c>
      <c r="H18" s="1">
        <f>SUM(H3:H17)</f>
        <v>56.883565559129934</v>
      </c>
    </row>
    <row r="19" spans="1:19" x14ac:dyDescent="0.45">
      <c r="B19" s="8"/>
      <c r="C19" s="8"/>
      <c r="E19" s="7"/>
      <c r="F19" s="5"/>
      <c r="G19" s="5" t="s">
        <v>100</v>
      </c>
      <c r="H19" s="6" t="s">
        <v>99</v>
      </c>
    </row>
    <row r="20" spans="1:19" x14ac:dyDescent="0.45">
      <c r="E20" s="17" t="s">
        <v>98</v>
      </c>
      <c r="G20" s="5" t="s">
        <v>97</v>
      </c>
      <c r="H20" s="4">
        <f>G18/(15-3)</f>
        <v>4.7402971299274954</v>
      </c>
      <c r="K20" s="29" t="s">
        <v>96</v>
      </c>
    </row>
    <row r="22" spans="1:19" x14ac:dyDescent="0.45">
      <c r="A22" s="1" t="s">
        <v>95</v>
      </c>
    </row>
    <row r="23" spans="1:19" x14ac:dyDescent="0.45">
      <c r="A23" s="27">
        <v>162</v>
      </c>
      <c r="B23" s="27">
        <v>120</v>
      </c>
      <c r="C23" s="27">
        <v>223</v>
      </c>
      <c r="D23" s="27">
        <v>131</v>
      </c>
      <c r="E23" s="27">
        <v>67</v>
      </c>
      <c r="F23" s="27">
        <v>169</v>
      </c>
      <c r="G23" s="27">
        <v>81</v>
      </c>
      <c r="H23" s="27">
        <v>192</v>
      </c>
      <c r="I23" s="27">
        <v>116</v>
      </c>
      <c r="J23" s="27">
        <v>55</v>
      </c>
      <c r="K23" s="27">
        <v>252</v>
      </c>
      <c r="L23" s="27">
        <v>232</v>
      </c>
      <c r="M23" s="27">
        <v>144</v>
      </c>
      <c r="N23" s="27">
        <v>103</v>
      </c>
      <c r="O23" s="27">
        <v>212</v>
      </c>
    </row>
    <row r="26" spans="1:19" x14ac:dyDescent="0.45">
      <c r="A26" s="5" t="s">
        <v>94</v>
      </c>
      <c r="Q26" s="1" t="s">
        <v>93</v>
      </c>
    </row>
    <row r="27" spans="1:19" x14ac:dyDescent="0.45">
      <c r="A27" s="12">
        <v>1</v>
      </c>
      <c r="B27" s="12">
        <v>1</v>
      </c>
      <c r="C27" s="12">
        <v>1</v>
      </c>
      <c r="D27" s="12">
        <v>1</v>
      </c>
      <c r="E27" s="12">
        <v>1</v>
      </c>
      <c r="F27" s="12">
        <v>1</v>
      </c>
      <c r="G27" s="12">
        <v>1</v>
      </c>
      <c r="H27" s="12">
        <v>1</v>
      </c>
      <c r="I27" s="12">
        <v>1</v>
      </c>
      <c r="J27" s="12">
        <v>1</v>
      </c>
      <c r="K27" s="12">
        <v>1</v>
      </c>
      <c r="L27" s="12">
        <v>1</v>
      </c>
      <c r="M27" s="12">
        <v>1</v>
      </c>
      <c r="N27" s="12">
        <v>1</v>
      </c>
      <c r="O27" s="12">
        <v>1</v>
      </c>
      <c r="P27" s="1" t="s">
        <v>92</v>
      </c>
      <c r="Q27" s="12">
        <v>1</v>
      </c>
      <c r="R27" s="12">
        <v>27.4</v>
      </c>
      <c r="S27" s="12">
        <v>2450</v>
      </c>
    </row>
    <row r="28" spans="1:19" x14ac:dyDescent="0.45">
      <c r="A28" s="12">
        <v>27.4</v>
      </c>
      <c r="B28" s="12">
        <v>18</v>
      </c>
      <c r="C28" s="12">
        <v>37.5</v>
      </c>
      <c r="D28" s="12">
        <v>20.5</v>
      </c>
      <c r="E28" s="12">
        <v>8.6</v>
      </c>
      <c r="F28" s="12">
        <v>26.5</v>
      </c>
      <c r="G28" s="12">
        <v>9.8000000000000007</v>
      </c>
      <c r="H28" s="12">
        <v>33</v>
      </c>
      <c r="I28" s="12">
        <v>19.5</v>
      </c>
      <c r="J28" s="12">
        <v>5.3</v>
      </c>
      <c r="K28" s="12">
        <v>43</v>
      </c>
      <c r="L28" s="12">
        <v>37.200000000000003</v>
      </c>
      <c r="M28" s="12">
        <v>23.6</v>
      </c>
      <c r="N28" s="12">
        <v>15.7</v>
      </c>
      <c r="O28" s="12">
        <v>37</v>
      </c>
      <c r="Q28" s="12">
        <v>1</v>
      </c>
      <c r="R28" s="12">
        <v>18</v>
      </c>
      <c r="S28" s="12">
        <v>3254</v>
      </c>
    </row>
    <row r="29" spans="1:19" x14ac:dyDescent="0.45">
      <c r="A29" s="12">
        <v>2450</v>
      </c>
      <c r="B29" s="12">
        <v>3254</v>
      </c>
      <c r="C29" s="12">
        <v>3802</v>
      </c>
      <c r="D29" s="12">
        <v>2838</v>
      </c>
      <c r="E29" s="12">
        <v>2347</v>
      </c>
      <c r="F29" s="12">
        <v>3782</v>
      </c>
      <c r="G29" s="12">
        <v>3008</v>
      </c>
      <c r="H29" s="12">
        <v>2450</v>
      </c>
      <c r="I29" s="12">
        <v>2137</v>
      </c>
      <c r="J29" s="12">
        <v>2560</v>
      </c>
      <c r="K29" s="12">
        <v>4020</v>
      </c>
      <c r="L29" s="12">
        <v>4427</v>
      </c>
      <c r="M29" s="12">
        <v>2660</v>
      </c>
      <c r="N29" s="12">
        <v>2088</v>
      </c>
      <c r="O29" s="12">
        <v>2605</v>
      </c>
      <c r="Q29" s="12">
        <v>1</v>
      </c>
      <c r="R29" s="12">
        <v>37.5</v>
      </c>
      <c r="S29" s="12">
        <v>3802</v>
      </c>
    </row>
    <row r="30" spans="1:19" x14ac:dyDescent="0.45">
      <c r="Q30" s="12">
        <v>1</v>
      </c>
      <c r="R30" s="12">
        <v>20.5</v>
      </c>
      <c r="S30" s="12">
        <v>2838</v>
      </c>
    </row>
    <row r="31" spans="1:19" x14ac:dyDescent="0.45">
      <c r="A31" s="5" t="s">
        <v>91</v>
      </c>
      <c r="E31" s="5" t="s">
        <v>90</v>
      </c>
      <c r="M31" s="6"/>
      <c r="Q31" s="12">
        <v>1</v>
      </c>
      <c r="R31" s="12">
        <v>8.6</v>
      </c>
      <c r="S31" s="12">
        <v>2347</v>
      </c>
    </row>
    <row r="32" spans="1:19" x14ac:dyDescent="0.45">
      <c r="A32" s="27">
        <f t="array" ref="A32:C34">MMULT(A27:O29,Q27:S41)</f>
        <v>15</v>
      </c>
      <c r="B32" s="27">
        <v>362.6</v>
      </c>
      <c r="C32" s="27">
        <v>44428</v>
      </c>
      <c r="E32" s="27">
        <f t="array" ref="E32:G34">MINVERSE(A32:C34)</f>
        <v>1.2463484164177163</v>
      </c>
      <c r="F32" s="27">
        <v>2.1296641761522463E-3</v>
      </c>
      <c r="G32" s="27">
        <v>-4.1567125408612925E-4</v>
      </c>
      <c r="M32" s="27"/>
      <c r="N32" s="27"/>
      <c r="O32" s="27"/>
      <c r="Q32" s="12">
        <v>1</v>
      </c>
      <c r="R32" s="12">
        <v>26.5</v>
      </c>
      <c r="S32" s="12">
        <v>3782</v>
      </c>
    </row>
    <row r="33" spans="1:22" x14ac:dyDescent="0.45">
      <c r="A33" s="27">
        <v>362.6</v>
      </c>
      <c r="B33" s="27">
        <v>10676.140000000001</v>
      </c>
      <c r="C33" s="27">
        <v>1141918.1000000001</v>
      </c>
      <c r="E33" s="27">
        <v>2.1296641761522138E-3</v>
      </c>
      <c r="F33" s="27">
        <v>7.7329030329711902E-4</v>
      </c>
      <c r="G33" s="27">
        <v>-7.0302517920639831E-6</v>
      </c>
      <c r="M33" s="27"/>
      <c r="N33" s="27"/>
      <c r="O33" s="27"/>
      <c r="Q33" s="12">
        <v>1</v>
      </c>
      <c r="R33" s="12">
        <v>9.8000000000000007</v>
      </c>
      <c r="S33" s="12">
        <v>3008</v>
      </c>
    </row>
    <row r="34" spans="1:22" x14ac:dyDescent="0.45">
      <c r="A34" s="27">
        <v>44428</v>
      </c>
      <c r="B34" s="27">
        <v>1141918.1000000001</v>
      </c>
      <c r="C34" s="27">
        <v>139063428</v>
      </c>
      <c r="E34" s="27">
        <v>-4.1567125408612898E-4</v>
      </c>
      <c r="F34" s="27">
        <v>-7.0302517920639924E-6</v>
      </c>
      <c r="G34" s="27">
        <v>1.9771851334956198E-7</v>
      </c>
      <c r="M34" s="27"/>
      <c r="N34" s="27"/>
      <c r="O34" s="27"/>
      <c r="Q34" s="12">
        <v>1</v>
      </c>
      <c r="R34" s="12">
        <v>33</v>
      </c>
      <c r="S34" s="12">
        <v>2450</v>
      </c>
    </row>
    <row r="35" spans="1:22" x14ac:dyDescent="0.45">
      <c r="Q35" s="12">
        <v>1</v>
      </c>
      <c r="R35" s="12">
        <v>19.5</v>
      </c>
      <c r="S35" s="12">
        <v>2137</v>
      </c>
    </row>
    <row r="36" spans="1:22" x14ac:dyDescent="0.45">
      <c r="A36" s="5" t="s">
        <v>89</v>
      </c>
      <c r="Q36" s="12">
        <v>1</v>
      </c>
      <c r="R36" s="12">
        <v>5.3</v>
      </c>
      <c r="S36" s="12">
        <v>2560</v>
      </c>
    </row>
    <row r="37" spans="1:22" x14ac:dyDescent="0.45">
      <c r="A37" s="1">
        <f t="array" ref="A37:O39">MMULT(E32:G34,A27:O29)</f>
        <v>0.28630664233327119</v>
      </c>
      <c r="B37" s="1">
        <v>-6.7911889207807885E-2</v>
      </c>
      <c r="C37" s="1">
        <v>-0.2541712850120379</v>
      </c>
      <c r="D37" s="1">
        <v>0.11033151293240251</v>
      </c>
      <c r="E37" s="1">
        <v>0.28908309499248042</v>
      </c>
      <c r="F37" s="1">
        <v>-0.26928416586799009</v>
      </c>
      <c r="G37" s="1">
        <v>1.687999305293153E-2</v>
      </c>
      <c r="H37" s="1">
        <v>0.29823276171972379</v>
      </c>
      <c r="I37" s="1">
        <v>0.39958739787062691</v>
      </c>
      <c r="J37" s="1">
        <v>0.19351722609083244</v>
      </c>
      <c r="K37" s="1">
        <v>-0.33307446543397656</v>
      </c>
      <c r="L37" s="1">
        <v>-0.51460471806871433</v>
      </c>
      <c r="M37" s="1">
        <v>0.19092295510580559</v>
      </c>
      <c r="N37" s="1">
        <v>0.41186256545146882</v>
      </c>
      <c r="O37" s="1">
        <v>0.24232237404098256</v>
      </c>
      <c r="Q37" s="12">
        <v>1</v>
      </c>
      <c r="R37" s="12">
        <v>43</v>
      </c>
      <c r="S37" s="12">
        <v>4020</v>
      </c>
    </row>
    <row r="38" spans="1:22" x14ac:dyDescent="0.45">
      <c r="A38" s="1">
        <v>6.0937015959365154E-3</v>
      </c>
      <c r="B38" s="1">
        <v>-6.8275496958758418E-3</v>
      </c>
      <c r="C38" s="1">
        <v>4.3990332363669123E-3</v>
      </c>
      <c r="D38" s="1">
        <v>-1.9697391921344315E-3</v>
      </c>
      <c r="E38" s="1">
        <v>-7.7200401714667324E-3</v>
      </c>
      <c r="F38" s="1">
        <v>-3.9665550640601149E-3</v>
      </c>
      <c r="G38" s="1">
        <v>-1.143908824206448E-2</v>
      </c>
      <c r="H38" s="1">
        <v>1.0424127294400384E-2</v>
      </c>
      <c r="I38" s="1">
        <v>2.1851770108053011E-3</v>
      </c>
      <c r="J38" s="1">
        <v>-1.1769341804056851E-2</v>
      </c>
      <c r="K38" s="1">
        <v>7.1195350138311166E-3</v>
      </c>
      <c r="L38" s="1">
        <v>-2.2686122466220732E-4</v>
      </c>
      <c r="M38" s="1">
        <v>1.6788455670740283E-3</v>
      </c>
      <c r="N38" s="1">
        <v>-4.0884380391261431E-4</v>
      </c>
      <c r="O38" s="1">
        <v>1.2427599479818939E-2</v>
      </c>
      <c r="Q38" s="12">
        <v>1</v>
      </c>
      <c r="R38" s="12">
        <v>37.200000000000003</v>
      </c>
      <c r="S38" s="12">
        <v>4427</v>
      </c>
    </row>
    <row r="39" spans="1:22" x14ac:dyDescent="0.45">
      <c r="A39" s="1">
        <v>-1.2388979548225544E-4</v>
      </c>
      <c r="B39" s="1">
        <v>1.0116025609619383E-4</v>
      </c>
      <c r="C39" s="1">
        <v>7.2420091466506042E-5</v>
      </c>
      <c r="D39" s="1">
        <v>1.3337250626161302E-6</v>
      </c>
      <c r="E39" s="1">
        <v>-1.208606866645736E-5</v>
      </c>
      <c r="F39" s="1">
        <v>1.4579849091221858E-4</v>
      </c>
      <c r="G39" s="1">
        <v>1.1016956650712633E-4</v>
      </c>
      <c r="H39" s="1">
        <v>-1.6325920551781383E-4</v>
      </c>
      <c r="I39" s="1">
        <v>-1.3023670100336288E-4</v>
      </c>
      <c r="J39" s="1">
        <v>5.3227805590810515E-5</v>
      </c>
      <c r="K39" s="1">
        <v>7.6856342520358577E-5</v>
      </c>
      <c r="L39" s="1">
        <v>1.9810323784760135E-4</v>
      </c>
      <c r="M39" s="1">
        <v>-5.5653950869004321E-5</v>
      </c>
      <c r="N39" s="1">
        <v>-1.1320995134764819E-4</v>
      </c>
      <c r="O39" s="1">
        <v>-1.6073384311688776E-4</v>
      </c>
      <c r="Q39" s="12">
        <v>1</v>
      </c>
      <c r="R39" s="12">
        <v>23.6</v>
      </c>
      <c r="S39" s="12">
        <v>2660</v>
      </c>
    </row>
    <row r="40" spans="1:22" x14ac:dyDescent="0.45">
      <c r="Q40" s="12">
        <v>1</v>
      </c>
      <c r="R40" s="12">
        <v>15.7</v>
      </c>
      <c r="S40" s="12">
        <v>2088</v>
      </c>
    </row>
    <row r="41" spans="1:22" x14ac:dyDescent="0.45">
      <c r="A41" s="5" t="s">
        <v>88</v>
      </c>
      <c r="B41" s="17" t="s">
        <v>87</v>
      </c>
      <c r="Q41" s="12">
        <v>1</v>
      </c>
      <c r="R41" s="12">
        <v>37</v>
      </c>
      <c r="S41" s="12">
        <v>2605</v>
      </c>
    </row>
    <row r="42" spans="1:22" x14ac:dyDescent="0.45">
      <c r="A42" s="1">
        <f t="array" ref="A42:A44">MMULT(A37:O39,D3:D17)</f>
        <v>3.4526127899038244</v>
      </c>
    </row>
    <row r="43" spans="1:22" x14ac:dyDescent="0.45">
      <c r="A43" s="1">
        <v>4.9600497611514189</v>
      </c>
    </row>
    <row r="44" spans="1:22" x14ac:dyDescent="0.45">
      <c r="A44" s="1">
        <v>9.1990808669744836E-3</v>
      </c>
    </row>
    <row r="46" spans="1:22" x14ac:dyDescent="0.45">
      <c r="A46" s="6" t="s">
        <v>86</v>
      </c>
      <c r="Q46" s="28" t="s">
        <v>85</v>
      </c>
      <c r="V46" s="17" t="s">
        <v>84</v>
      </c>
    </row>
    <row r="47" spans="1:22" x14ac:dyDescent="0.45">
      <c r="A47" s="27">
        <f t="array" ref="A47:O49">MMULT(E32:G34,A27:O29)</f>
        <v>0.28630664233327119</v>
      </c>
      <c r="B47" s="27">
        <v>-6.7911889207807885E-2</v>
      </c>
      <c r="C47" s="27">
        <v>-0.2541712850120379</v>
      </c>
      <c r="D47" s="1">
        <v>0.11033151293240251</v>
      </c>
      <c r="E47" s="1">
        <v>0.28908309499248042</v>
      </c>
      <c r="F47" s="1">
        <v>-0.26928416586799009</v>
      </c>
      <c r="G47" s="1">
        <v>1.687999305293153E-2</v>
      </c>
      <c r="H47" s="1">
        <v>0.29823276171972379</v>
      </c>
      <c r="I47" s="1">
        <v>0.39958739787062691</v>
      </c>
      <c r="J47" s="1">
        <v>0.19351722609083244</v>
      </c>
      <c r="K47" s="1">
        <v>-0.33307446543397656</v>
      </c>
      <c r="L47" s="1">
        <v>-0.51460471806871433</v>
      </c>
      <c r="M47" s="1">
        <v>0.19092295510580559</v>
      </c>
      <c r="N47" s="1">
        <v>0.41186256545146882</v>
      </c>
      <c r="O47" s="1">
        <v>0.24232237404098256</v>
      </c>
    </row>
    <row r="48" spans="1:22" x14ac:dyDescent="0.45">
      <c r="A48" s="27">
        <v>6.0937015959365154E-3</v>
      </c>
      <c r="B48" s="27">
        <v>-6.8275496958758418E-3</v>
      </c>
      <c r="C48" s="27">
        <v>4.3990332363669123E-3</v>
      </c>
      <c r="D48" s="1">
        <v>-1.9697391921344315E-3</v>
      </c>
      <c r="E48" s="1">
        <v>-7.7200401714667324E-3</v>
      </c>
      <c r="F48" s="1">
        <v>-3.9665550640601149E-3</v>
      </c>
      <c r="G48" s="1">
        <v>-1.143908824206448E-2</v>
      </c>
      <c r="H48" s="1">
        <v>1.0424127294400384E-2</v>
      </c>
      <c r="I48" s="1">
        <v>2.1851770108053011E-3</v>
      </c>
      <c r="J48" s="1">
        <v>-1.1769341804056851E-2</v>
      </c>
      <c r="K48" s="1">
        <v>7.1195350138311166E-3</v>
      </c>
      <c r="L48" s="1">
        <v>-2.2686122466220732E-4</v>
      </c>
      <c r="M48" s="1">
        <v>1.6788455670740283E-3</v>
      </c>
      <c r="N48" s="1">
        <v>-4.0884380391261431E-4</v>
      </c>
      <c r="O48" s="1">
        <v>1.2427599479818939E-2</v>
      </c>
    </row>
    <row r="49" spans="1:15" x14ac:dyDescent="0.45">
      <c r="A49" s="27">
        <v>-1.2388979548225544E-4</v>
      </c>
      <c r="B49" s="27">
        <v>1.0116025609619383E-4</v>
      </c>
      <c r="C49" s="27">
        <v>7.2420091466506042E-5</v>
      </c>
      <c r="D49" s="1">
        <v>1.3337250626161302E-6</v>
      </c>
      <c r="E49" s="1">
        <v>-1.208606866645736E-5</v>
      </c>
      <c r="F49" s="1">
        <v>1.4579849091221858E-4</v>
      </c>
      <c r="G49" s="1">
        <v>1.1016956650712633E-4</v>
      </c>
      <c r="H49" s="1">
        <v>-1.6325920551781383E-4</v>
      </c>
      <c r="I49" s="1">
        <v>-1.3023670100336288E-4</v>
      </c>
      <c r="J49" s="1">
        <v>5.3227805590810515E-5</v>
      </c>
      <c r="K49" s="1">
        <v>7.6856342520358577E-5</v>
      </c>
      <c r="L49" s="1">
        <v>1.9810323784760135E-4</v>
      </c>
      <c r="M49" s="1">
        <v>-5.5653950869004321E-5</v>
      </c>
      <c r="N49" s="1">
        <v>-1.1320995134764819E-4</v>
      </c>
      <c r="O49" s="1">
        <v>-1.6073384311688776E-4</v>
      </c>
    </row>
    <row r="51" spans="1:15" x14ac:dyDescent="0.45">
      <c r="A51" s="6" t="s">
        <v>83</v>
      </c>
    </row>
    <row r="52" spans="1:15" x14ac:dyDescent="0.45">
      <c r="A52" s="27">
        <f t="array" ref="A52:O66">MMULT(Q27:S41,A47:O49)</f>
        <v>0.14974406713040589</v>
      </c>
      <c r="B52" s="27">
        <v>-7.1441234391310671E-3</v>
      </c>
      <c r="C52" s="27">
        <v>4.37914497573553E-2</v>
      </c>
      <c r="D52" s="1">
        <v>5.9628285471328604E-2</v>
      </c>
      <c r="E52" s="1">
        <v>4.7943126061471435E-2</v>
      </c>
      <c r="F52" s="1">
        <v>-2.0761471888301686E-2</v>
      </c>
      <c r="G52" s="1">
        <v>-2.6635586837175651E-2</v>
      </c>
      <c r="H52" s="1">
        <v>0.1838687960676505</v>
      </c>
      <c r="I52" s="1">
        <v>0.14038133050845314</v>
      </c>
      <c r="J52" s="1">
        <v>1.4453843571604896E-3</v>
      </c>
      <c r="K52" s="1">
        <v>5.0298833119874514E-2</v>
      </c>
      <c r="L52" s="1">
        <v>-3.5467782897835531E-2</v>
      </c>
      <c r="M52" s="1">
        <v>0.10057114401457337</v>
      </c>
      <c r="N52" s="1">
        <v>0.1232958644225251</v>
      </c>
      <c r="O52" s="1">
        <v>0.18904068415164643</v>
      </c>
    </row>
    <row r="53" spans="1:15" x14ac:dyDescent="0.45">
      <c r="A53" s="27">
        <v>-7.144123439130734E-3</v>
      </c>
      <c r="B53" s="27">
        <v>0.13836768960344165</v>
      </c>
      <c r="C53" s="27">
        <v>6.0666290874577172E-2</v>
      </c>
      <c r="D53" s="1">
        <v>7.921614882773563E-2</v>
      </c>
      <c r="E53" s="1">
        <v>0.110794304465427</v>
      </c>
      <c r="F53" s="1">
        <v>0.13374613240728705</v>
      </c>
      <c r="G53" s="1">
        <v>0.16946817410995998</v>
      </c>
      <c r="H53" s="1">
        <v>-4.5378401736035467E-2</v>
      </c>
      <c r="I53" s="1">
        <v>1.5130359000179561E-2</v>
      </c>
      <c r="J53" s="1">
        <v>0.15487235301030652</v>
      </c>
      <c r="K53" s="1">
        <v>4.5167703376230328E-2</v>
      </c>
      <c r="L53" s="1">
        <v>0.12593971584346075</v>
      </c>
      <c r="M53" s="1">
        <v>4.004421918539805E-2</v>
      </c>
      <c r="N53" s="1">
        <v>3.6118195295794575E-2</v>
      </c>
      <c r="O53" s="1">
        <v>-5.7008760824629301E-2</v>
      </c>
    </row>
    <row r="54" spans="1:15" x14ac:dyDescent="0.45">
      <c r="A54" s="27">
        <v>4.3791449757355383E-2</v>
      </c>
      <c r="B54" s="27">
        <v>6.0666290874576978E-2</v>
      </c>
      <c r="C54" s="27">
        <v>0.18613364910737729</v>
      </c>
      <c r="D54" s="1">
        <v>4.1537115915427858E-2</v>
      </c>
      <c r="E54" s="1">
        <v>-4.6369644507392907E-2</v>
      </c>
      <c r="F54" s="1">
        <v>0.1362958816780106</v>
      </c>
      <c r="G54" s="1">
        <v>6.7788758356078782E-3</v>
      </c>
      <c r="H54" s="1">
        <v>6.8426035881010039E-2</v>
      </c>
      <c r="I54" s="1">
        <v>-1.3628401438959992E-2</v>
      </c>
      <c r="J54" s="1">
        <v>-4.5460974705037932E-2</v>
      </c>
      <c r="K54" s="1">
        <v>0.22611591184709362</v>
      </c>
      <c r="L54" s="1">
        <v>0.23007649630303317</v>
      </c>
      <c r="M54" s="1">
        <v>4.2283342667127188E-2</v>
      </c>
      <c r="N54" s="1">
        <v>-3.389331221901265E-2</v>
      </c>
      <c r="O54" s="1">
        <v>9.7247283003785601E-2</v>
      </c>
    </row>
    <row r="55" spans="1:15" x14ac:dyDescent="0.45">
      <c r="A55" s="1">
        <v>5.9628285471328757E-2</v>
      </c>
      <c r="B55" s="1">
        <v>7.921614882773545E-2</v>
      </c>
      <c r="C55" s="1">
        <v>4.1537115915427941E-2</v>
      </c>
      <c r="D55" s="1">
        <v>7.3736971221351227E-2</v>
      </c>
      <c r="E55" s="1">
        <v>9.6522008602006409E-2</v>
      </c>
      <c r="F55" s="1">
        <v>6.317757252765388E-2</v>
      </c>
      <c r="G55" s="1">
        <v>9.503991383783425E-2</v>
      </c>
      <c r="H55" s="1">
        <v>4.8597745995376029E-2</v>
      </c>
      <c r="I55" s="1">
        <v>7.4771769144591715E-2</v>
      </c>
      <c r="J55" s="1">
        <v>0.10330623137438721</v>
      </c>
      <c r="K55" s="1">
        <v>3.0994302422338971E-2</v>
      </c>
      <c r="L55" s="1">
        <v>4.2961615837203038E-2</v>
      </c>
      <c r="M55" s="1">
        <v>6.7393376664588917E-2</v>
      </c>
      <c r="N55" s="1">
        <v>8.2191425546634667E-2</v>
      </c>
      <c r="O55" s="1">
        <v>4.0925516611543367E-2</v>
      </c>
    </row>
    <row r="56" spans="1:15" x14ac:dyDescent="0.45">
      <c r="A56" s="1">
        <v>4.7943126061471664E-2</v>
      </c>
      <c r="B56" s="1">
        <v>0.11079430446542679</v>
      </c>
      <c r="C56" s="1">
        <v>-4.6369644507392754E-2</v>
      </c>
      <c r="D56" s="1">
        <v>9.6522008602006465E-2</v>
      </c>
      <c r="E56" s="1">
        <v>0.19432474635769109</v>
      </c>
      <c r="F56" s="1">
        <v>3.8792518752069904E-2</v>
      </c>
      <c r="G56" s="1">
        <v>0.17707180676340253</v>
      </c>
      <c r="H56" s="1">
        <v>4.7109011012580471E-3</v>
      </c>
      <c r="I56" s="1">
        <v>0.11271438290865987</v>
      </c>
      <c r="J56" s="1">
        <v>0.21722654629757582</v>
      </c>
      <c r="K56" s="1">
        <v>-9.1464628419747368E-2</v>
      </c>
      <c r="L56" s="1">
        <v>-5.1607425372488969E-2</v>
      </c>
      <c r="M56" s="1">
        <v>7.4741204293089114E-2</v>
      </c>
      <c r="N56" s="1">
        <v>0.14264275292489004</v>
      </c>
      <c r="O56" s="1">
        <v>-2.8042600227910164E-2</v>
      </c>
    </row>
    <row r="57" spans="1:15" x14ac:dyDescent="0.45">
      <c r="A57" s="1">
        <v>-2.0761471888301242E-2</v>
      </c>
      <c r="B57" s="1">
        <v>0.13374613240728736</v>
      </c>
      <c r="C57" s="1">
        <v>0.13629588167801115</v>
      </c>
      <c r="D57" s="1">
        <v>6.3177572527654283E-2</v>
      </c>
      <c r="E57" s="1">
        <v>3.8792518752070279E-2</v>
      </c>
      <c r="F57" s="1">
        <v>0.17701201756442758</v>
      </c>
      <c r="G57" s="1">
        <v>0.13040545516817464</v>
      </c>
      <c r="H57" s="1">
        <v>-4.2974180247037919E-2</v>
      </c>
      <c r="I57" s="1">
        <v>-3.5060614537751E-2</v>
      </c>
      <c r="J57" s="1">
        <v>8.2937229027771259E-2</v>
      </c>
      <c r="K57" s="1">
        <v>0.14626389984454416</v>
      </c>
      <c r="L57" s="1">
        <v>0.22860990501736556</v>
      </c>
      <c r="M57" s="1">
        <v>2.4929120446693015E-2</v>
      </c>
      <c r="N57" s="1">
        <v>-2.7131831349020918E-2</v>
      </c>
      <c r="O57" s="1">
        <v>-3.6241634411885104E-2</v>
      </c>
    </row>
    <row r="58" spans="1:15" x14ac:dyDescent="0.45">
      <c r="A58" s="1">
        <v>-2.6635586837175373E-2</v>
      </c>
      <c r="B58" s="1">
        <v>0.16946817410995987</v>
      </c>
      <c r="C58" s="1">
        <v>6.778875835608017E-3</v>
      </c>
      <c r="D58" s="1">
        <v>9.5039913837834403E-2</v>
      </c>
      <c r="E58" s="1">
        <v>0.17707180676340273</v>
      </c>
      <c r="F58" s="1">
        <v>0.13040545516817426</v>
      </c>
      <c r="G58" s="1">
        <v>0.23616698433413563</v>
      </c>
      <c r="H58" s="1">
        <v>-9.069448099273647E-2</v>
      </c>
      <c r="I58" s="1">
        <v>2.9250135958403312E-2</v>
      </c>
      <c r="J58" s="1">
        <v>0.23828691562823331</v>
      </c>
      <c r="K58" s="1">
        <v>-3.2119143997193011E-2</v>
      </c>
      <c r="L58" s="1">
        <v>7.9066581375180967E-2</v>
      </c>
      <c r="M58" s="1">
        <v>3.9968557449166081E-2</v>
      </c>
      <c r="N58" s="1">
        <v>6.7320362519399379E-2</v>
      </c>
      <c r="O58" s="1">
        <v>-0.11937455115239021</v>
      </c>
    </row>
    <row r="59" spans="1:15" x14ac:dyDescent="0.45">
      <c r="A59" s="1">
        <v>0.18386879606765039</v>
      </c>
      <c r="B59" s="1">
        <v>-4.5378401736035801E-2</v>
      </c>
      <c r="C59" s="1">
        <v>6.8426035881010011E-2</v>
      </c>
      <c r="D59" s="1">
        <v>4.8597745995375786E-2</v>
      </c>
      <c r="E59" s="1">
        <v>4.7109011012577348E-3</v>
      </c>
      <c r="F59" s="1">
        <v>-4.2974180247038363E-2</v>
      </c>
      <c r="G59" s="1">
        <v>-9.0694480992736748E-2</v>
      </c>
      <c r="H59" s="1">
        <v>0.24224390891629255</v>
      </c>
      <c r="I59" s="1">
        <v>0.15261832176896278</v>
      </c>
      <c r="J59" s="1">
        <v>-6.4462929745557923E-2</v>
      </c>
      <c r="K59" s="1">
        <v>9.0168229197328781E-2</v>
      </c>
      <c r="L59" s="1">
        <v>-3.6738205755943831E-2</v>
      </c>
      <c r="M59" s="1">
        <v>0.10997267919018794</v>
      </c>
      <c r="N59" s="1">
        <v>0.12100633912061448</v>
      </c>
      <c r="O59" s="1">
        <v>0.25863524123863246</v>
      </c>
    </row>
    <row r="60" spans="1:15" x14ac:dyDescent="0.45">
      <c r="A60" s="1">
        <v>0.14038133050845336</v>
      </c>
      <c r="B60" s="1">
        <v>1.5130359000179394E-2</v>
      </c>
      <c r="C60" s="1">
        <v>-1.3628401438959714E-2</v>
      </c>
      <c r="D60" s="1">
        <v>7.4771769144591771E-2</v>
      </c>
      <c r="E60" s="1">
        <v>0.11271438290865976</v>
      </c>
      <c r="F60" s="1">
        <v>-3.5060614537751222E-2</v>
      </c>
      <c r="G60" s="1">
        <v>2.9250135958403145E-2</v>
      </c>
      <c r="H60" s="1">
        <v>0.15261832176896312</v>
      </c>
      <c r="I60" s="1">
        <v>0.16388251953714383</v>
      </c>
      <c r="J60" s="1">
        <v>7.7762881459285907E-2</v>
      </c>
      <c r="K60" s="1">
        <v>-3.000152869826353E-2</v>
      </c>
      <c r="L60" s="1">
        <v>-9.5681892669303326E-2</v>
      </c>
      <c r="M60" s="1">
        <v>0.10472795065668691</v>
      </c>
      <c r="N60" s="1">
        <v>0.16196044524524864</v>
      </c>
      <c r="O60" s="1">
        <v>0.14117234115666277</v>
      </c>
    </row>
    <row r="61" spans="1:15" x14ac:dyDescent="0.45">
      <c r="A61" s="1">
        <v>1.4453843571607949E-3</v>
      </c>
      <c r="B61" s="1">
        <v>0.15487235301030636</v>
      </c>
      <c r="C61" s="1">
        <v>-4.5460974705037793E-2</v>
      </c>
      <c r="D61" s="1">
        <v>0.10330623137438731</v>
      </c>
      <c r="E61" s="1">
        <v>0.2172265462975759</v>
      </c>
      <c r="F61" s="1">
        <v>8.2937229027770842E-2</v>
      </c>
      <c r="G61" s="1">
        <v>0.23828691562823323</v>
      </c>
      <c r="H61" s="1">
        <v>-6.4462929745557562E-2</v>
      </c>
      <c r="I61" s="1">
        <v>7.7762881459286004E-2</v>
      </c>
      <c r="J61" s="1">
        <v>0.26740289684180607</v>
      </c>
      <c r="K61" s="1">
        <v>-9.8588693008553663E-2</v>
      </c>
      <c r="L61" s="1">
        <v>-8.6627936695645724E-3</v>
      </c>
      <c r="M61" s="1">
        <v>5.734672238664687E-2</v>
      </c>
      <c r="N61" s="1">
        <v>0.11987821784075259</v>
      </c>
      <c r="O61" s="1">
        <v>-0.1032899870952097</v>
      </c>
    </row>
    <row r="62" spans="1:15" x14ac:dyDescent="0.45">
      <c r="A62" s="1">
        <v>5.0298833119874431E-2</v>
      </c>
      <c r="B62" s="1">
        <v>4.5167703376230106E-2</v>
      </c>
      <c r="C62" s="1">
        <v>0.22611591184709362</v>
      </c>
      <c r="D62" s="1">
        <v>3.0994302422338797E-2</v>
      </c>
      <c r="E62" s="1">
        <v>-9.1464628419747673E-2</v>
      </c>
      <c r="F62" s="1">
        <v>0.14626389984454369</v>
      </c>
      <c r="G62" s="1">
        <v>-3.2119143997193234E-2</v>
      </c>
      <c r="H62" s="1">
        <v>9.0168229197328698E-2</v>
      </c>
      <c r="I62" s="1">
        <v>-3.0001528698263891E-2</v>
      </c>
      <c r="J62" s="1">
        <v>-9.858869300855394E-2</v>
      </c>
      <c r="K62" s="1">
        <v>0.28202803709260293</v>
      </c>
      <c r="L62" s="1">
        <v>0.27201526541816812</v>
      </c>
      <c r="M62" s="1">
        <v>3.9384431996591446E-2</v>
      </c>
      <c r="N62" s="1">
        <v>-6.0821722534319334E-2</v>
      </c>
      <c r="O62" s="1">
        <v>0.13055910234330825</v>
      </c>
    </row>
    <row r="63" spans="1:15" x14ac:dyDescent="0.45">
      <c r="A63" s="1">
        <v>-3.5467782897835254E-2</v>
      </c>
      <c r="B63" s="1">
        <v>0.12593971584346086</v>
      </c>
      <c r="C63" s="1">
        <v>0.23007649630303353</v>
      </c>
      <c r="D63" s="1">
        <v>4.296161583720326E-2</v>
      </c>
      <c r="E63" s="1">
        <v>-5.160742537248876E-2</v>
      </c>
      <c r="F63" s="1">
        <v>0.22860990501736533</v>
      </c>
      <c r="G63" s="1">
        <v>7.9066581375181133E-2</v>
      </c>
      <c r="H63" s="1">
        <v>-3.6738205755943665E-2</v>
      </c>
      <c r="I63" s="1">
        <v>-9.5681892669303381E-2</v>
      </c>
      <c r="J63" s="1">
        <v>-8.6627936695643504E-3</v>
      </c>
      <c r="K63" s="1">
        <v>0.27201526541816839</v>
      </c>
      <c r="L63" s="1">
        <v>0.3539590783251827</v>
      </c>
      <c r="M63" s="1">
        <v>6.9959697038773361E-3</v>
      </c>
      <c r="N63" s="1">
        <v>-0.10452687867011901</v>
      </c>
      <c r="O63" s="1">
        <v>-6.9396487882150693E-3</v>
      </c>
    </row>
    <row r="64" spans="1:15" x14ac:dyDescent="0.45">
      <c r="A64" s="1">
        <v>0.10057114401457351</v>
      </c>
      <c r="B64" s="1">
        <v>4.0044219185397828E-2</v>
      </c>
      <c r="C64" s="1">
        <v>4.2283342667127327E-2</v>
      </c>
      <c r="D64" s="1">
        <v>6.7393376664588833E-2</v>
      </c>
      <c r="E64" s="1">
        <v>7.4741204293088948E-2</v>
      </c>
      <c r="F64" s="1">
        <v>2.4929120446692599E-2</v>
      </c>
      <c r="G64" s="1">
        <v>3.9968557449165831E-2</v>
      </c>
      <c r="H64" s="1">
        <v>0.10997267919018811</v>
      </c>
      <c r="I64" s="1">
        <v>0.10472795065668672</v>
      </c>
      <c r="J64" s="1">
        <v>5.7346722386646704E-2</v>
      </c>
      <c r="K64" s="1">
        <v>3.9384431996591612E-2</v>
      </c>
      <c r="L64" s="1">
        <v>6.9959697038771695E-3</v>
      </c>
      <c r="M64" s="1">
        <v>8.250420117720117E-2</v>
      </c>
      <c r="N64" s="1">
        <v>0.10107538109438691</v>
      </c>
      <c r="O64" s="1">
        <v>0.10806169907378815</v>
      </c>
    </row>
    <row r="65" spans="1:15" x14ac:dyDescent="0.45">
      <c r="A65" s="1">
        <v>0.1232958644225251</v>
      </c>
      <c r="B65" s="1">
        <v>3.6118195295794103E-2</v>
      </c>
      <c r="C65" s="1">
        <v>-3.3893312219012761E-2</v>
      </c>
      <c r="D65" s="1">
        <v>8.2191425546634417E-2</v>
      </c>
      <c r="E65" s="1">
        <v>0.14264275292488976</v>
      </c>
      <c r="F65" s="1">
        <v>-2.7131831349021474E-2</v>
      </c>
      <c r="G65" s="1">
        <v>6.7320362519398991E-2</v>
      </c>
      <c r="H65" s="1">
        <v>0.12100633912061454</v>
      </c>
      <c r="I65" s="1">
        <v>0.16196044524524844</v>
      </c>
      <c r="J65" s="1">
        <v>0.11987821784075224</v>
      </c>
      <c r="K65" s="1">
        <v>-6.0821722534319306E-2</v>
      </c>
      <c r="L65" s="1">
        <v>-0.10452687867011939</v>
      </c>
      <c r="M65" s="1">
        <v>0.10107538109438682</v>
      </c>
      <c r="N65" s="1">
        <v>0.16906133931615136</v>
      </c>
      <c r="O65" s="1">
        <v>0.10182342144607825</v>
      </c>
    </row>
    <row r="66" spans="1:15" x14ac:dyDescent="0.45">
      <c r="A66" s="1">
        <v>0.18904068415164682</v>
      </c>
      <c r="B66" s="1">
        <v>-5.7008760824629134E-2</v>
      </c>
      <c r="C66" s="1">
        <v>9.72472830037861E-2</v>
      </c>
      <c r="D66" s="1">
        <v>4.0925516611543561E-2</v>
      </c>
      <c r="E66" s="1">
        <v>-2.8042600227910115E-2</v>
      </c>
      <c r="F66" s="1">
        <v>-3.6241634411884938E-2</v>
      </c>
      <c r="G66" s="1">
        <v>-0.1193745511523901</v>
      </c>
      <c r="H66" s="1">
        <v>0.25863524123863302</v>
      </c>
      <c r="I66" s="1">
        <v>0.14117234115666272</v>
      </c>
      <c r="J66" s="1">
        <v>-0.1032899870952097</v>
      </c>
      <c r="K66" s="1">
        <v>0.13055910234330884</v>
      </c>
      <c r="L66" s="1">
        <v>-6.9396487882144031E-3</v>
      </c>
      <c r="M66" s="1">
        <v>0.10806169907378838</v>
      </c>
      <c r="N66" s="1">
        <v>0.10182342144607853</v>
      </c>
      <c r="O66" s="1">
        <v>0.28343189347479075</v>
      </c>
    </row>
    <row r="68" spans="1:15" x14ac:dyDescent="0.45">
      <c r="A68" s="5" t="s">
        <v>82</v>
      </c>
    </row>
    <row r="69" spans="1:15" x14ac:dyDescent="0.45">
      <c r="A69" s="1">
        <f>1-A52</f>
        <v>0.85025593286959411</v>
      </c>
      <c r="B69" s="1">
        <f t="shared" ref="B69:O69" si="4">0-B52</f>
        <v>7.1441234391310671E-3</v>
      </c>
      <c r="C69" s="1">
        <f t="shared" si="4"/>
        <v>-4.37914497573553E-2</v>
      </c>
      <c r="D69" s="1">
        <f t="shared" si="4"/>
        <v>-5.9628285471328604E-2</v>
      </c>
      <c r="E69" s="1">
        <f t="shared" si="4"/>
        <v>-4.7943126061471435E-2</v>
      </c>
      <c r="F69" s="1">
        <f t="shared" si="4"/>
        <v>2.0761471888301686E-2</v>
      </c>
      <c r="G69" s="1">
        <f t="shared" si="4"/>
        <v>2.6635586837175651E-2</v>
      </c>
      <c r="H69" s="1">
        <f t="shared" si="4"/>
        <v>-0.1838687960676505</v>
      </c>
      <c r="I69" s="1">
        <f t="shared" si="4"/>
        <v>-0.14038133050845314</v>
      </c>
      <c r="J69" s="1">
        <f t="shared" si="4"/>
        <v>-1.4453843571604896E-3</v>
      </c>
      <c r="K69" s="1">
        <f t="shared" si="4"/>
        <v>-5.0298833119874514E-2</v>
      </c>
      <c r="L69" s="1">
        <f t="shared" si="4"/>
        <v>3.5467782897835531E-2</v>
      </c>
      <c r="M69" s="1">
        <f t="shared" si="4"/>
        <v>-0.10057114401457337</v>
      </c>
      <c r="N69" s="1">
        <f t="shared" si="4"/>
        <v>-0.1232958644225251</v>
      </c>
      <c r="O69" s="1">
        <f t="shared" si="4"/>
        <v>-0.18904068415164643</v>
      </c>
    </row>
    <row r="70" spans="1:15" x14ac:dyDescent="0.45">
      <c r="A70" s="1">
        <f t="shared" ref="A70:A83" si="5">0-A53</f>
        <v>7.144123439130734E-3</v>
      </c>
      <c r="B70" s="1">
        <f>1-B53</f>
        <v>0.86163231039655841</v>
      </c>
      <c r="C70" s="1">
        <f t="shared" ref="C70:O70" si="6">0-C53</f>
        <v>-6.0666290874577172E-2</v>
      </c>
      <c r="D70" s="1">
        <f t="shared" si="6"/>
        <v>-7.921614882773563E-2</v>
      </c>
      <c r="E70" s="1">
        <f t="shared" si="6"/>
        <v>-0.110794304465427</v>
      </c>
      <c r="F70" s="1">
        <f t="shared" si="6"/>
        <v>-0.13374613240728705</v>
      </c>
      <c r="G70" s="1">
        <f t="shared" si="6"/>
        <v>-0.16946817410995998</v>
      </c>
      <c r="H70" s="1">
        <f t="shared" si="6"/>
        <v>4.5378401736035467E-2</v>
      </c>
      <c r="I70" s="1">
        <f t="shared" si="6"/>
        <v>-1.5130359000179561E-2</v>
      </c>
      <c r="J70" s="1">
        <f t="shared" si="6"/>
        <v>-0.15487235301030652</v>
      </c>
      <c r="K70" s="1">
        <f t="shared" si="6"/>
        <v>-4.5167703376230328E-2</v>
      </c>
      <c r="L70" s="1">
        <f t="shared" si="6"/>
        <v>-0.12593971584346075</v>
      </c>
      <c r="M70" s="1">
        <f t="shared" si="6"/>
        <v>-4.004421918539805E-2</v>
      </c>
      <c r="N70" s="1">
        <f t="shared" si="6"/>
        <v>-3.6118195295794575E-2</v>
      </c>
      <c r="O70" s="1">
        <f t="shared" si="6"/>
        <v>5.7008760824629301E-2</v>
      </c>
    </row>
    <row r="71" spans="1:15" x14ac:dyDescent="0.45">
      <c r="A71" s="1">
        <f t="shared" si="5"/>
        <v>-4.3791449757355383E-2</v>
      </c>
      <c r="B71" s="1">
        <f t="shared" ref="B71:B83" si="7">0-B54</f>
        <v>-6.0666290874576978E-2</v>
      </c>
      <c r="C71" s="1">
        <f>1-C54</f>
        <v>0.81386635089262271</v>
      </c>
      <c r="D71" s="1">
        <f t="shared" ref="D71:O71" si="8">0-D54</f>
        <v>-4.1537115915427858E-2</v>
      </c>
      <c r="E71" s="1">
        <f t="shared" si="8"/>
        <v>4.6369644507392907E-2</v>
      </c>
      <c r="F71" s="1">
        <f t="shared" si="8"/>
        <v>-0.1362958816780106</v>
      </c>
      <c r="G71" s="1">
        <f t="shared" si="8"/>
        <v>-6.7788758356078782E-3</v>
      </c>
      <c r="H71" s="1">
        <f t="shared" si="8"/>
        <v>-6.8426035881010039E-2</v>
      </c>
      <c r="I71" s="1">
        <f t="shared" si="8"/>
        <v>1.3628401438959992E-2</v>
      </c>
      <c r="J71" s="1">
        <f t="shared" si="8"/>
        <v>4.5460974705037932E-2</v>
      </c>
      <c r="K71" s="1">
        <f t="shared" si="8"/>
        <v>-0.22611591184709362</v>
      </c>
      <c r="L71" s="1">
        <f t="shared" si="8"/>
        <v>-0.23007649630303317</v>
      </c>
      <c r="M71" s="1">
        <f t="shared" si="8"/>
        <v>-4.2283342667127188E-2</v>
      </c>
      <c r="N71" s="1">
        <f t="shared" si="8"/>
        <v>3.389331221901265E-2</v>
      </c>
      <c r="O71" s="1">
        <f t="shared" si="8"/>
        <v>-9.7247283003785601E-2</v>
      </c>
    </row>
    <row r="72" spans="1:15" x14ac:dyDescent="0.45">
      <c r="A72" s="1">
        <f t="shared" si="5"/>
        <v>-5.9628285471328757E-2</v>
      </c>
      <c r="B72" s="1">
        <f t="shared" si="7"/>
        <v>-7.921614882773545E-2</v>
      </c>
      <c r="C72" s="1">
        <f t="shared" ref="C72:C83" si="9">0-C55</f>
        <v>-4.1537115915427941E-2</v>
      </c>
      <c r="D72" s="1">
        <f>1-D55</f>
        <v>0.92626302877864874</v>
      </c>
      <c r="E72" s="1">
        <f t="shared" ref="E72:O72" si="10">0-E55</f>
        <v>-9.6522008602006409E-2</v>
      </c>
      <c r="F72" s="1">
        <f t="shared" si="10"/>
        <v>-6.317757252765388E-2</v>
      </c>
      <c r="G72" s="1">
        <f t="shared" si="10"/>
        <v>-9.503991383783425E-2</v>
      </c>
      <c r="H72" s="1">
        <f t="shared" si="10"/>
        <v>-4.8597745995376029E-2</v>
      </c>
      <c r="I72" s="1">
        <f t="shared" si="10"/>
        <v>-7.4771769144591715E-2</v>
      </c>
      <c r="J72" s="1">
        <f t="shared" si="10"/>
        <v>-0.10330623137438721</v>
      </c>
      <c r="K72" s="1">
        <f t="shared" si="10"/>
        <v>-3.0994302422338971E-2</v>
      </c>
      <c r="L72" s="1">
        <f t="shared" si="10"/>
        <v>-4.2961615837203038E-2</v>
      </c>
      <c r="M72" s="1">
        <f t="shared" si="10"/>
        <v>-6.7393376664588917E-2</v>
      </c>
      <c r="N72" s="1">
        <f t="shared" si="10"/>
        <v>-8.2191425546634667E-2</v>
      </c>
      <c r="O72" s="1">
        <f t="shared" si="10"/>
        <v>-4.0925516611543367E-2</v>
      </c>
    </row>
    <row r="73" spans="1:15" x14ac:dyDescent="0.45">
      <c r="A73" s="1">
        <f t="shared" si="5"/>
        <v>-4.7943126061471664E-2</v>
      </c>
      <c r="B73" s="1">
        <f t="shared" si="7"/>
        <v>-0.11079430446542679</v>
      </c>
      <c r="C73" s="1">
        <f t="shared" si="9"/>
        <v>4.6369644507392754E-2</v>
      </c>
      <c r="D73" s="1">
        <f t="shared" ref="D73:D83" si="11">0-D56</f>
        <v>-9.6522008602006465E-2</v>
      </c>
      <c r="E73" s="1">
        <f>1-E56</f>
        <v>0.80567525364230885</v>
      </c>
      <c r="F73" s="1">
        <f t="shared" ref="F73:O73" si="12">0-F56</f>
        <v>-3.8792518752069904E-2</v>
      </c>
      <c r="G73" s="1">
        <f t="shared" si="12"/>
        <v>-0.17707180676340253</v>
      </c>
      <c r="H73" s="1">
        <f t="shared" si="12"/>
        <v>-4.7109011012580471E-3</v>
      </c>
      <c r="I73" s="1">
        <f t="shared" si="12"/>
        <v>-0.11271438290865987</v>
      </c>
      <c r="J73" s="1">
        <f t="shared" si="12"/>
        <v>-0.21722654629757582</v>
      </c>
      <c r="K73" s="1">
        <f t="shared" si="12"/>
        <v>9.1464628419747368E-2</v>
      </c>
      <c r="L73" s="1">
        <f t="shared" si="12"/>
        <v>5.1607425372488969E-2</v>
      </c>
      <c r="M73" s="1">
        <f t="shared" si="12"/>
        <v>-7.4741204293089114E-2</v>
      </c>
      <c r="N73" s="1">
        <f t="shared" si="12"/>
        <v>-0.14264275292489004</v>
      </c>
      <c r="O73" s="1">
        <f t="shared" si="12"/>
        <v>2.8042600227910164E-2</v>
      </c>
    </row>
    <row r="74" spans="1:15" x14ac:dyDescent="0.45">
      <c r="A74" s="1">
        <f t="shared" si="5"/>
        <v>2.0761471888301242E-2</v>
      </c>
      <c r="B74" s="1">
        <f t="shared" si="7"/>
        <v>-0.13374613240728736</v>
      </c>
      <c r="C74" s="1">
        <f t="shared" si="9"/>
        <v>-0.13629588167801115</v>
      </c>
      <c r="D74" s="1">
        <f t="shared" si="11"/>
        <v>-6.3177572527654283E-2</v>
      </c>
      <c r="E74" s="1">
        <f t="shared" ref="E74:E83" si="13">0-E57</f>
        <v>-3.8792518752070279E-2</v>
      </c>
      <c r="F74" s="1">
        <f>1-F57</f>
        <v>0.82298798243557236</v>
      </c>
      <c r="G74" s="1">
        <f t="shared" ref="G74:O74" si="14">0-G57</f>
        <v>-0.13040545516817464</v>
      </c>
      <c r="H74" s="1">
        <f t="shared" si="14"/>
        <v>4.2974180247037919E-2</v>
      </c>
      <c r="I74" s="1">
        <f t="shared" si="14"/>
        <v>3.5060614537751E-2</v>
      </c>
      <c r="J74" s="1">
        <f t="shared" si="14"/>
        <v>-8.2937229027771259E-2</v>
      </c>
      <c r="K74" s="1">
        <f t="shared" si="14"/>
        <v>-0.14626389984454416</v>
      </c>
      <c r="L74" s="1">
        <f t="shared" si="14"/>
        <v>-0.22860990501736556</v>
      </c>
      <c r="M74" s="1">
        <f t="shared" si="14"/>
        <v>-2.4929120446693015E-2</v>
      </c>
      <c r="N74" s="1">
        <f t="shared" si="14"/>
        <v>2.7131831349020918E-2</v>
      </c>
      <c r="O74" s="1">
        <f t="shared" si="14"/>
        <v>3.6241634411885104E-2</v>
      </c>
    </row>
    <row r="75" spans="1:15" x14ac:dyDescent="0.45">
      <c r="A75" s="1">
        <f t="shared" si="5"/>
        <v>2.6635586837175373E-2</v>
      </c>
      <c r="B75" s="1">
        <f t="shared" si="7"/>
        <v>-0.16946817410995987</v>
      </c>
      <c r="C75" s="1">
        <f t="shared" si="9"/>
        <v>-6.778875835608017E-3</v>
      </c>
      <c r="D75" s="1">
        <f t="shared" si="11"/>
        <v>-9.5039913837834403E-2</v>
      </c>
      <c r="E75" s="1">
        <f t="shared" si="13"/>
        <v>-0.17707180676340273</v>
      </c>
      <c r="F75" s="1">
        <f t="shared" ref="F75:F83" si="15">0-F58</f>
        <v>-0.13040545516817426</v>
      </c>
      <c r="G75" s="1">
        <f>1-G58</f>
        <v>0.76383301566586437</v>
      </c>
      <c r="H75" s="1">
        <f t="shared" ref="H75:O75" si="16">0-H58</f>
        <v>9.069448099273647E-2</v>
      </c>
      <c r="I75" s="1">
        <f t="shared" si="16"/>
        <v>-2.9250135958403312E-2</v>
      </c>
      <c r="J75" s="1">
        <f t="shared" si="16"/>
        <v>-0.23828691562823331</v>
      </c>
      <c r="K75" s="1">
        <f t="shared" si="16"/>
        <v>3.2119143997193011E-2</v>
      </c>
      <c r="L75" s="1">
        <f t="shared" si="16"/>
        <v>-7.9066581375180967E-2</v>
      </c>
      <c r="M75" s="1">
        <f t="shared" si="16"/>
        <v>-3.9968557449166081E-2</v>
      </c>
      <c r="N75" s="1">
        <f t="shared" si="16"/>
        <v>-6.7320362519399379E-2</v>
      </c>
      <c r="O75" s="1">
        <f t="shared" si="16"/>
        <v>0.11937455115239021</v>
      </c>
    </row>
    <row r="76" spans="1:15" x14ac:dyDescent="0.45">
      <c r="A76" s="1">
        <f t="shared" si="5"/>
        <v>-0.18386879606765039</v>
      </c>
      <c r="B76" s="1">
        <f t="shared" si="7"/>
        <v>4.5378401736035801E-2</v>
      </c>
      <c r="C76" s="1">
        <f t="shared" si="9"/>
        <v>-6.8426035881010011E-2</v>
      </c>
      <c r="D76" s="1">
        <f t="shared" si="11"/>
        <v>-4.8597745995375786E-2</v>
      </c>
      <c r="E76" s="1">
        <f t="shared" si="13"/>
        <v>-4.7109011012577348E-3</v>
      </c>
      <c r="F76" s="1">
        <f t="shared" si="15"/>
        <v>4.2974180247038363E-2</v>
      </c>
      <c r="G76" s="1">
        <f t="shared" ref="G76:G83" si="17">0-G59</f>
        <v>9.0694480992736748E-2</v>
      </c>
      <c r="H76" s="1">
        <f>1-H59</f>
        <v>0.75775609108370745</v>
      </c>
      <c r="I76" s="1">
        <f t="shared" ref="I76:O76" si="18">0-I59</f>
        <v>-0.15261832176896278</v>
      </c>
      <c r="J76" s="1">
        <f t="shared" si="18"/>
        <v>6.4462929745557923E-2</v>
      </c>
      <c r="K76" s="1">
        <f t="shared" si="18"/>
        <v>-9.0168229197328781E-2</v>
      </c>
      <c r="L76" s="1">
        <f t="shared" si="18"/>
        <v>3.6738205755943831E-2</v>
      </c>
      <c r="M76" s="1">
        <f t="shared" si="18"/>
        <v>-0.10997267919018794</v>
      </c>
      <c r="N76" s="1">
        <f t="shared" si="18"/>
        <v>-0.12100633912061448</v>
      </c>
      <c r="O76" s="1">
        <f t="shared" si="18"/>
        <v>-0.25863524123863246</v>
      </c>
    </row>
    <row r="77" spans="1:15" x14ac:dyDescent="0.45">
      <c r="A77" s="1">
        <f t="shared" si="5"/>
        <v>-0.14038133050845336</v>
      </c>
      <c r="B77" s="1">
        <f t="shared" si="7"/>
        <v>-1.5130359000179394E-2</v>
      </c>
      <c r="C77" s="1">
        <f t="shared" si="9"/>
        <v>1.3628401438959714E-2</v>
      </c>
      <c r="D77" s="1">
        <f t="shared" si="11"/>
        <v>-7.4771769144591771E-2</v>
      </c>
      <c r="E77" s="1">
        <f t="shared" si="13"/>
        <v>-0.11271438290865976</v>
      </c>
      <c r="F77" s="1">
        <f t="shared" si="15"/>
        <v>3.5060614537751222E-2</v>
      </c>
      <c r="G77" s="1">
        <f t="shared" si="17"/>
        <v>-2.9250135958403145E-2</v>
      </c>
      <c r="H77" s="1">
        <f t="shared" ref="H77:H83" si="19">0-H60</f>
        <v>-0.15261832176896312</v>
      </c>
      <c r="I77" s="1">
        <f>1-I60</f>
        <v>0.83611748046285617</v>
      </c>
      <c r="J77" s="1">
        <f t="shared" ref="J77:O77" si="20">0-J60</f>
        <v>-7.7762881459285907E-2</v>
      </c>
      <c r="K77" s="1">
        <f t="shared" si="20"/>
        <v>3.000152869826353E-2</v>
      </c>
      <c r="L77" s="1">
        <f t="shared" si="20"/>
        <v>9.5681892669303326E-2</v>
      </c>
      <c r="M77" s="1">
        <f t="shared" si="20"/>
        <v>-0.10472795065668691</v>
      </c>
      <c r="N77" s="1">
        <f t="shared" si="20"/>
        <v>-0.16196044524524864</v>
      </c>
      <c r="O77" s="1">
        <f t="shared" si="20"/>
        <v>-0.14117234115666277</v>
      </c>
    </row>
    <row r="78" spans="1:15" x14ac:dyDescent="0.45">
      <c r="A78" s="1">
        <f t="shared" si="5"/>
        <v>-1.4453843571607949E-3</v>
      </c>
      <c r="B78" s="1">
        <f t="shared" si="7"/>
        <v>-0.15487235301030636</v>
      </c>
      <c r="C78" s="1">
        <f t="shared" si="9"/>
        <v>4.5460974705037793E-2</v>
      </c>
      <c r="D78" s="1">
        <f t="shared" si="11"/>
        <v>-0.10330623137438731</v>
      </c>
      <c r="E78" s="1">
        <f t="shared" si="13"/>
        <v>-0.2172265462975759</v>
      </c>
      <c r="F78" s="1">
        <f t="shared" si="15"/>
        <v>-8.2937229027770842E-2</v>
      </c>
      <c r="G78" s="1">
        <f t="shared" si="17"/>
        <v>-0.23828691562823323</v>
      </c>
      <c r="H78" s="1">
        <f t="shared" si="19"/>
        <v>6.4462929745557562E-2</v>
      </c>
      <c r="I78" s="1">
        <f t="shared" ref="I78:I83" si="21">0-I61</f>
        <v>-7.7762881459286004E-2</v>
      </c>
      <c r="J78" s="1">
        <f>1-J61</f>
        <v>0.73259710315819393</v>
      </c>
      <c r="K78" s="1">
        <f>0-K61</f>
        <v>9.8588693008553663E-2</v>
      </c>
      <c r="L78" s="1">
        <f>0-L61</f>
        <v>8.6627936695645724E-3</v>
      </c>
      <c r="M78" s="1">
        <f>0-M61</f>
        <v>-5.734672238664687E-2</v>
      </c>
      <c r="N78" s="1">
        <f>0-N61</f>
        <v>-0.11987821784075259</v>
      </c>
      <c r="O78" s="1">
        <f>0-O61</f>
        <v>0.1032899870952097</v>
      </c>
    </row>
    <row r="79" spans="1:15" x14ac:dyDescent="0.45">
      <c r="A79" s="1">
        <f t="shared" si="5"/>
        <v>-5.0298833119874431E-2</v>
      </c>
      <c r="B79" s="1">
        <f t="shared" si="7"/>
        <v>-4.5167703376230106E-2</v>
      </c>
      <c r="C79" s="1">
        <f t="shared" si="9"/>
        <v>-0.22611591184709362</v>
      </c>
      <c r="D79" s="1">
        <f t="shared" si="11"/>
        <v>-3.0994302422338797E-2</v>
      </c>
      <c r="E79" s="1">
        <f t="shared" si="13"/>
        <v>9.1464628419747673E-2</v>
      </c>
      <c r="F79" s="1">
        <f t="shared" si="15"/>
        <v>-0.14626389984454369</v>
      </c>
      <c r="G79" s="1">
        <f t="shared" si="17"/>
        <v>3.2119143997193234E-2</v>
      </c>
      <c r="H79" s="1">
        <f t="shared" si="19"/>
        <v>-9.0168229197328698E-2</v>
      </c>
      <c r="I79" s="1">
        <f t="shared" si="21"/>
        <v>3.0001528698263891E-2</v>
      </c>
      <c r="J79" s="1">
        <f>0-J62</f>
        <v>9.858869300855394E-2</v>
      </c>
      <c r="K79" s="1">
        <f>1-K62</f>
        <v>0.71797196290739707</v>
      </c>
      <c r="L79" s="1">
        <f>0-L62</f>
        <v>-0.27201526541816812</v>
      </c>
      <c r="M79" s="1">
        <f>0-M62</f>
        <v>-3.9384431996591446E-2</v>
      </c>
      <c r="N79" s="1">
        <f>0-N62</f>
        <v>6.0821722534319334E-2</v>
      </c>
      <c r="O79" s="1">
        <f>0-O62</f>
        <v>-0.13055910234330825</v>
      </c>
    </row>
    <row r="80" spans="1:15" x14ac:dyDescent="0.45">
      <c r="A80" s="1">
        <f t="shared" si="5"/>
        <v>3.5467782897835254E-2</v>
      </c>
      <c r="B80" s="1">
        <f t="shared" si="7"/>
        <v>-0.12593971584346086</v>
      </c>
      <c r="C80" s="1">
        <f t="shared" si="9"/>
        <v>-0.23007649630303353</v>
      </c>
      <c r="D80" s="1">
        <f t="shared" si="11"/>
        <v>-4.296161583720326E-2</v>
      </c>
      <c r="E80" s="1">
        <f t="shared" si="13"/>
        <v>5.160742537248876E-2</v>
      </c>
      <c r="F80" s="1">
        <f t="shared" si="15"/>
        <v>-0.22860990501736533</v>
      </c>
      <c r="G80" s="1">
        <f t="shared" si="17"/>
        <v>-7.9066581375181133E-2</v>
      </c>
      <c r="H80" s="1">
        <f t="shared" si="19"/>
        <v>3.6738205755943665E-2</v>
      </c>
      <c r="I80" s="1">
        <f t="shared" si="21"/>
        <v>9.5681892669303381E-2</v>
      </c>
      <c r="J80" s="1">
        <f>0-J63</f>
        <v>8.6627936695643504E-3</v>
      </c>
      <c r="K80" s="1">
        <f>0-K63</f>
        <v>-0.27201526541816839</v>
      </c>
      <c r="L80" s="1">
        <f>1-L63</f>
        <v>0.6460409216748173</v>
      </c>
      <c r="M80" s="1">
        <f>0-M63</f>
        <v>-6.9959697038773361E-3</v>
      </c>
      <c r="N80" s="1">
        <f>0-N63</f>
        <v>0.10452687867011901</v>
      </c>
      <c r="O80" s="1">
        <f>0-O63</f>
        <v>6.9396487882150693E-3</v>
      </c>
    </row>
    <row r="81" spans="1:15" x14ac:dyDescent="0.45">
      <c r="A81" s="1">
        <f t="shared" si="5"/>
        <v>-0.10057114401457351</v>
      </c>
      <c r="B81" s="1">
        <f t="shared" si="7"/>
        <v>-4.0044219185397828E-2</v>
      </c>
      <c r="C81" s="1">
        <f t="shared" si="9"/>
        <v>-4.2283342667127327E-2</v>
      </c>
      <c r="D81" s="1">
        <f t="shared" si="11"/>
        <v>-6.7393376664588833E-2</v>
      </c>
      <c r="E81" s="1">
        <f t="shared" si="13"/>
        <v>-7.4741204293088948E-2</v>
      </c>
      <c r="F81" s="1">
        <f t="shared" si="15"/>
        <v>-2.4929120446692599E-2</v>
      </c>
      <c r="G81" s="1">
        <f t="shared" si="17"/>
        <v>-3.9968557449165831E-2</v>
      </c>
      <c r="H81" s="1">
        <f t="shared" si="19"/>
        <v>-0.10997267919018811</v>
      </c>
      <c r="I81" s="1">
        <f t="shared" si="21"/>
        <v>-0.10472795065668672</v>
      </c>
      <c r="J81" s="1">
        <f>0-J64</f>
        <v>-5.7346722386646704E-2</v>
      </c>
      <c r="K81" s="1">
        <f>0-K64</f>
        <v>-3.9384431996591612E-2</v>
      </c>
      <c r="L81" s="1">
        <f>0-L64</f>
        <v>-6.9959697038771695E-3</v>
      </c>
      <c r="M81" s="1">
        <f>1-M64</f>
        <v>0.91749579882279886</v>
      </c>
      <c r="N81" s="1">
        <f>0-N64</f>
        <v>-0.10107538109438691</v>
      </c>
      <c r="O81" s="1">
        <f>0-O64</f>
        <v>-0.10806169907378815</v>
      </c>
    </row>
    <row r="82" spans="1:15" x14ac:dyDescent="0.45">
      <c r="A82" s="1">
        <f t="shared" si="5"/>
        <v>-0.1232958644225251</v>
      </c>
      <c r="B82" s="1">
        <f t="shared" si="7"/>
        <v>-3.6118195295794103E-2</v>
      </c>
      <c r="C82" s="1">
        <f t="shared" si="9"/>
        <v>3.3893312219012761E-2</v>
      </c>
      <c r="D82" s="1">
        <f t="shared" si="11"/>
        <v>-8.2191425546634417E-2</v>
      </c>
      <c r="E82" s="1">
        <f t="shared" si="13"/>
        <v>-0.14264275292488976</v>
      </c>
      <c r="F82" s="1">
        <f t="shared" si="15"/>
        <v>2.7131831349021474E-2</v>
      </c>
      <c r="G82" s="1">
        <f t="shared" si="17"/>
        <v>-6.7320362519398991E-2</v>
      </c>
      <c r="H82" s="1">
        <f t="shared" si="19"/>
        <v>-0.12100633912061454</v>
      </c>
      <c r="I82" s="1">
        <f t="shared" si="21"/>
        <v>-0.16196044524524844</v>
      </c>
      <c r="J82" s="1">
        <f>0-J65</f>
        <v>-0.11987821784075224</v>
      </c>
      <c r="K82" s="1">
        <f>0-K65</f>
        <v>6.0821722534319306E-2</v>
      </c>
      <c r="L82" s="1">
        <f>0-L65</f>
        <v>0.10452687867011939</v>
      </c>
      <c r="M82" s="1">
        <f>0-M65</f>
        <v>-0.10107538109438682</v>
      </c>
      <c r="N82" s="1">
        <f>1-N65</f>
        <v>0.8309386606838487</v>
      </c>
      <c r="O82" s="1">
        <f>0-O65</f>
        <v>-0.10182342144607825</v>
      </c>
    </row>
    <row r="83" spans="1:15" x14ac:dyDescent="0.45">
      <c r="A83" s="1">
        <f t="shared" si="5"/>
        <v>-0.18904068415164682</v>
      </c>
      <c r="B83" s="1">
        <f t="shared" si="7"/>
        <v>5.7008760824629134E-2</v>
      </c>
      <c r="C83" s="1">
        <f t="shared" si="9"/>
        <v>-9.72472830037861E-2</v>
      </c>
      <c r="D83" s="1">
        <f t="shared" si="11"/>
        <v>-4.0925516611543561E-2</v>
      </c>
      <c r="E83" s="1">
        <f t="shared" si="13"/>
        <v>2.8042600227910115E-2</v>
      </c>
      <c r="F83" s="1">
        <f t="shared" si="15"/>
        <v>3.6241634411884938E-2</v>
      </c>
      <c r="G83" s="1">
        <f t="shared" si="17"/>
        <v>0.1193745511523901</v>
      </c>
      <c r="H83" s="1">
        <f t="shared" si="19"/>
        <v>-0.25863524123863302</v>
      </c>
      <c r="I83" s="1">
        <f t="shared" si="21"/>
        <v>-0.14117234115666272</v>
      </c>
      <c r="J83" s="1">
        <f>0-J66</f>
        <v>0.1032899870952097</v>
      </c>
      <c r="K83" s="1">
        <f>0-K66</f>
        <v>-0.13055910234330884</v>
      </c>
      <c r="L83" s="1">
        <f>0-L66</f>
        <v>6.9396487882144031E-3</v>
      </c>
      <c r="M83" s="1">
        <f>0-M66</f>
        <v>-0.10806169907378838</v>
      </c>
      <c r="N83" s="1">
        <f>0-N66</f>
        <v>-0.10182342144607853</v>
      </c>
      <c r="O83" s="1">
        <f>1-O66</f>
        <v>0.71656810652520919</v>
      </c>
    </row>
    <row r="86" spans="1:15" x14ac:dyDescent="0.45">
      <c r="A86" s="1" t="s">
        <v>81</v>
      </c>
    </row>
    <row r="87" spans="1:15" x14ac:dyDescent="0.45">
      <c r="A87" s="1">
        <f t="array" ref="A87:O87">MMULT(A23:O23,A69:O83)</f>
        <v>0.10427563045946897</v>
      </c>
      <c r="B87" s="1">
        <v>-2.6673176317640745</v>
      </c>
      <c r="C87" s="1">
        <v>-1.4293842893193549</v>
      </c>
      <c r="D87" s="1">
        <v>-0.24062439398155178</v>
      </c>
      <c r="E87" s="1">
        <v>-0.69928353059503756</v>
      </c>
      <c r="F87" s="1">
        <v>-0.68485529931320954</v>
      </c>
      <c r="G87" s="1">
        <v>1.2680643029532064</v>
      </c>
      <c r="H87" s="1">
        <v>2.3279969680114618</v>
      </c>
      <c r="I87" s="1">
        <v>-3.8320189450806978</v>
      </c>
      <c r="J87" s="1">
        <v>1.709476456539111</v>
      </c>
      <c r="K87" s="1">
        <v>-1.7150576046527597</v>
      </c>
      <c r="L87" s="1">
        <v>3.3092050971675193</v>
      </c>
      <c r="M87" s="1">
        <v>-0.97934225922958262</v>
      </c>
      <c r="N87" s="1">
        <v>2.466925109775751</v>
      </c>
      <c r="O87" s="1">
        <v>1.061940389025807</v>
      </c>
    </row>
    <row r="89" spans="1:15" x14ac:dyDescent="0.45">
      <c r="A89" s="1" t="s">
        <v>80</v>
      </c>
    </row>
    <row r="90" spans="1:15" x14ac:dyDescent="0.45">
      <c r="A90" s="1">
        <f>MMULT(A87:O87,D3:D17)</f>
        <v>56.883565558528772</v>
      </c>
    </row>
    <row r="92" spans="1:15" x14ac:dyDescent="0.45">
      <c r="A92" s="1" t="s">
        <v>79</v>
      </c>
    </row>
    <row r="93" spans="1:15" x14ac:dyDescent="0.45">
      <c r="A93" s="3">
        <f>A90/(15-3)</f>
        <v>4.7402971298773977</v>
      </c>
      <c r="B93" s="3" t="s">
        <v>78</v>
      </c>
    </row>
  </sheetData>
  <phoneticPr fontId="2" type="noConversion"/>
  <hyperlinks>
    <hyperlink ref="Q46" r:id="rId1"/>
  </hyperlinks>
  <pageMargins left="0.7" right="0.7" top="0.75" bottom="0.75" header="0.3" footer="0.3"/>
  <drawing r:id="rId2"/>
  <legacyDrawing r:id="rId3"/>
  <oleObjects>
    <mc:AlternateContent xmlns:mc="http://schemas.openxmlformats.org/markup-compatibility/2006">
      <mc:Choice Requires="x14">
        <oleObject shapeId="3073" r:id="rId4">
          <objectPr defaultSize="0" autoPict="0" r:id="rId5">
            <anchor moveWithCells="1">
              <from>
                <xdr:col>8</xdr:col>
                <xdr:colOff>275167</xdr:colOff>
                <xdr:row>9</xdr:row>
                <xdr:rowOff>169333</xdr:rowOff>
              </from>
              <to>
                <xdr:col>11</xdr:col>
                <xdr:colOff>33867</xdr:colOff>
                <xdr:row>11</xdr:row>
                <xdr:rowOff>173567</xdr:rowOff>
              </to>
            </anchor>
          </objectPr>
        </oleObject>
      </mc:Choice>
      <mc:Fallback>
        <oleObject shapeId="3073" r:id="rId4"/>
      </mc:Fallback>
    </mc:AlternateContent>
    <mc:AlternateContent xmlns:mc="http://schemas.openxmlformats.org/markup-compatibility/2006">
      <mc:Choice Requires="x14">
        <oleObject shapeId="3074" r:id="rId6">
          <objectPr defaultSize="0" autoPict="0" r:id="rId7">
            <anchor moveWithCells="1">
              <from>
                <xdr:col>8</xdr:col>
                <xdr:colOff>232833</xdr:colOff>
                <xdr:row>6</xdr:row>
                <xdr:rowOff>38100</xdr:rowOff>
              </from>
              <to>
                <xdr:col>11</xdr:col>
                <xdr:colOff>474133</xdr:colOff>
                <xdr:row>7</xdr:row>
                <xdr:rowOff>110067</xdr:rowOff>
              </to>
            </anchor>
          </objectPr>
        </oleObject>
      </mc:Choice>
      <mc:Fallback>
        <oleObject shapeId="3074" r:id="rId6"/>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56"/>
  <sheetViews>
    <sheetView topLeftCell="B1" zoomScale="130" zoomScaleNormal="130" workbookViewId="0">
      <selection activeCell="X56" sqref="X56"/>
    </sheetView>
  </sheetViews>
  <sheetFormatPr defaultColWidth="8.9375" defaultRowHeight="14" x14ac:dyDescent="0.45"/>
  <cols>
    <col min="1" max="1" width="12.64453125" style="1" customWidth="1"/>
    <col min="2" max="2" width="12.46875" style="1" bestFit="1" customWidth="1"/>
    <col min="3" max="7" width="8.9375" style="1"/>
    <col min="8" max="8" width="11.41015625" style="1" customWidth="1"/>
    <col min="9" max="9" width="14.3515625" style="1" customWidth="1"/>
    <col min="10" max="10" width="17.76171875" style="1" customWidth="1"/>
    <col min="11" max="16384" width="8.9375" style="1"/>
  </cols>
  <sheetData>
    <row r="1" spans="1:21" x14ac:dyDescent="0.45">
      <c r="A1" s="1" t="s">
        <v>20</v>
      </c>
    </row>
    <row r="2" spans="1:21" x14ac:dyDescent="0.45">
      <c r="A2" s="15" t="s">
        <v>19</v>
      </c>
      <c r="B2" s="15" t="s">
        <v>18</v>
      </c>
      <c r="C2" s="15" t="s">
        <v>17</v>
      </c>
      <c r="D2" s="15" t="s">
        <v>16</v>
      </c>
      <c r="E2" s="14" t="s">
        <v>15</v>
      </c>
      <c r="F2" s="13" t="s">
        <v>14</v>
      </c>
      <c r="G2" s="13" t="s">
        <v>13</v>
      </c>
      <c r="H2" s="13" t="s">
        <v>12</v>
      </c>
      <c r="I2" s="13" t="s">
        <v>11</v>
      </c>
      <c r="J2" s="13" t="s">
        <v>10</v>
      </c>
      <c r="M2" t="s">
        <v>28</v>
      </c>
      <c r="N2"/>
      <c r="O2"/>
      <c r="P2"/>
      <c r="Q2"/>
      <c r="R2"/>
      <c r="S2"/>
      <c r="T2"/>
      <c r="U2"/>
    </row>
    <row r="3" spans="1:21" ht="14.35" thickBot="1" x14ac:dyDescent="0.5">
      <c r="A3" s="12">
        <v>1</v>
      </c>
      <c r="B3" s="12">
        <v>27.4</v>
      </c>
      <c r="C3" s="12">
        <v>2450</v>
      </c>
      <c r="D3" s="12">
        <v>162</v>
      </c>
      <c r="E3" s="11">
        <v>161.89572436954018</v>
      </c>
      <c r="F3" s="1">
        <v>0.10427563045982424</v>
      </c>
      <c r="G3" s="1">
        <v>1.0873407107793826E-2</v>
      </c>
      <c r="H3" s="1">
        <v>1.0873407107851913E-2</v>
      </c>
      <c r="I3" s="1">
        <f t="shared" ref="I3:I17" si="0">(D3-D$18)^2</f>
        <v>129.96000000000012</v>
      </c>
      <c r="J3" s="1">
        <f t="shared" ref="J3:J17" si="1">(E3-D$18)^2</f>
        <v>127.59338903262393</v>
      </c>
      <c r="M3"/>
      <c r="N3"/>
      <c r="O3"/>
      <c r="P3"/>
      <c r="Q3"/>
      <c r="R3"/>
      <c r="S3"/>
      <c r="T3"/>
      <c r="U3"/>
    </row>
    <row r="4" spans="1:21" x14ac:dyDescent="0.45">
      <c r="A4" s="12">
        <v>2</v>
      </c>
      <c r="B4" s="12">
        <v>18</v>
      </c>
      <c r="C4" s="12">
        <v>3254</v>
      </c>
      <c r="D4" s="12">
        <v>120</v>
      </c>
      <c r="E4" s="11">
        <v>122.66731763176433</v>
      </c>
      <c r="F4" s="1">
        <v>-2.6673176317643339</v>
      </c>
      <c r="G4" s="1">
        <v>7.1145833487208945</v>
      </c>
      <c r="H4" s="1">
        <v>7.1145833487194095</v>
      </c>
      <c r="I4" s="1">
        <f t="shared" si="0"/>
        <v>936.35999999999967</v>
      </c>
      <c r="J4" s="1">
        <f t="shared" si="1"/>
        <v>780.23474428474333</v>
      </c>
      <c r="M4" s="26" t="s">
        <v>29</v>
      </c>
      <c r="N4" s="26"/>
      <c r="O4"/>
      <c r="P4"/>
      <c r="Q4"/>
      <c r="R4"/>
      <c r="S4"/>
      <c r="T4"/>
      <c r="U4"/>
    </row>
    <row r="5" spans="1:21" x14ac:dyDescent="0.45">
      <c r="A5" s="12">
        <v>3</v>
      </c>
      <c r="B5" s="12">
        <v>37.5</v>
      </c>
      <c r="C5" s="12">
        <v>3802</v>
      </c>
      <c r="D5" s="12">
        <v>223</v>
      </c>
      <c r="E5" s="11">
        <v>224.42938428931902</v>
      </c>
      <c r="F5" s="1">
        <v>-1.4293842893190174</v>
      </c>
      <c r="G5" s="1">
        <v>2.0431394465520323</v>
      </c>
      <c r="H5" s="1">
        <v>2.0431394465512365</v>
      </c>
      <c r="I5" s="1">
        <f t="shared" si="0"/>
        <v>5241.7600000000011</v>
      </c>
      <c r="J5" s="1">
        <f t="shared" si="1"/>
        <v>5450.7779845399464</v>
      </c>
      <c r="K5" s="3" t="s">
        <v>68</v>
      </c>
      <c r="L5" s="3" t="s">
        <v>69</v>
      </c>
      <c r="M5" s="23" t="s">
        <v>30</v>
      </c>
      <c r="N5" s="23">
        <v>0.99947219951626254</v>
      </c>
      <c r="O5"/>
      <c r="P5"/>
      <c r="Q5"/>
      <c r="R5"/>
      <c r="S5"/>
      <c r="T5"/>
      <c r="U5"/>
    </row>
    <row r="6" spans="1:21" x14ac:dyDescent="0.45">
      <c r="A6" s="12">
        <v>4</v>
      </c>
      <c r="B6" s="12">
        <v>20.5</v>
      </c>
      <c r="C6" s="12">
        <v>2838</v>
      </c>
      <c r="D6" s="12">
        <v>131</v>
      </c>
      <c r="E6" s="11">
        <v>131.24062439398148</v>
      </c>
      <c r="F6" s="1">
        <v>-0.24062439398147717</v>
      </c>
      <c r="G6" s="1">
        <v>5.7900098978953145E-2</v>
      </c>
      <c r="H6" s="1">
        <v>5.7900098978819106E-2</v>
      </c>
      <c r="I6" s="1">
        <f t="shared" si="0"/>
        <v>384.1599999999998</v>
      </c>
      <c r="J6" s="1">
        <f t="shared" si="1"/>
        <v>374.78542385490482</v>
      </c>
      <c r="L6" s="3" t="s">
        <v>118</v>
      </c>
      <c r="M6" s="23" t="s">
        <v>31</v>
      </c>
      <c r="N6" s="23">
        <v>0.99894467760587569</v>
      </c>
      <c r="O6"/>
      <c r="P6"/>
      <c r="Q6"/>
      <c r="R6"/>
      <c r="S6"/>
      <c r="T6"/>
      <c r="U6"/>
    </row>
    <row r="7" spans="1:21" x14ac:dyDescent="0.45">
      <c r="A7" s="12">
        <v>5</v>
      </c>
      <c r="B7" s="12">
        <v>8.6</v>
      </c>
      <c r="C7" s="12">
        <v>2347</v>
      </c>
      <c r="D7" s="12">
        <v>67</v>
      </c>
      <c r="E7" s="11">
        <v>67.699283530595139</v>
      </c>
      <c r="F7" s="1">
        <v>-0.69928353059513881</v>
      </c>
      <c r="G7" s="1">
        <v>0.48899745616160245</v>
      </c>
      <c r="H7" s="1">
        <v>0.48899745616121287</v>
      </c>
      <c r="I7" s="1">
        <f t="shared" si="0"/>
        <v>6988.9599999999991</v>
      </c>
      <c r="J7" s="1">
        <f t="shared" si="1"/>
        <v>6872.5287911406531</v>
      </c>
      <c r="M7" s="23" t="s">
        <v>32</v>
      </c>
      <c r="N7" s="23">
        <v>0.99876879054018841</v>
      </c>
      <c r="O7"/>
      <c r="P7"/>
      <c r="Q7"/>
      <c r="R7"/>
      <c r="S7"/>
      <c r="T7"/>
      <c r="U7"/>
    </row>
    <row r="8" spans="1:21" x14ac:dyDescent="0.45">
      <c r="A8" s="12">
        <v>6</v>
      </c>
      <c r="B8" s="12">
        <v>26.5</v>
      </c>
      <c r="C8" s="12">
        <v>3782</v>
      </c>
      <c r="D8" s="12">
        <v>169</v>
      </c>
      <c r="E8" s="11">
        <v>169.68485529931391</v>
      </c>
      <c r="F8" s="1">
        <v>-0.68485529931390943</v>
      </c>
      <c r="G8" s="1">
        <v>0.46902678099834449</v>
      </c>
      <c r="H8" s="1">
        <v>0.46902678099796291</v>
      </c>
      <c r="I8" s="1">
        <f t="shared" si="0"/>
        <v>338.56000000000023</v>
      </c>
      <c r="J8" s="1">
        <f t="shared" si="1"/>
        <v>364.23170179575044</v>
      </c>
      <c r="M8" s="23" t="s">
        <v>33</v>
      </c>
      <c r="N8" s="23">
        <v>2.1772223427862119</v>
      </c>
      <c r="O8" s="1">
        <f>SQRT(K18)</f>
        <v>2.177222342786215</v>
      </c>
      <c r="P8"/>
      <c r="Q8"/>
      <c r="R8"/>
      <c r="S8"/>
      <c r="T8"/>
      <c r="U8"/>
    </row>
    <row r="9" spans="1:21" ht="14.35" thickBot="1" x14ac:dyDescent="0.5">
      <c r="A9" s="12">
        <v>7</v>
      </c>
      <c r="B9" s="12">
        <v>9.8000000000000007</v>
      </c>
      <c r="C9" s="12">
        <v>3008</v>
      </c>
      <c r="D9" s="12">
        <v>81</v>
      </c>
      <c r="E9" s="11">
        <v>79.731935697046978</v>
      </c>
      <c r="F9" s="1">
        <v>1.2680643029530216</v>
      </c>
      <c r="G9" s="1">
        <v>1.6079870764237327</v>
      </c>
      <c r="H9" s="1">
        <v>1.6079870764244388</v>
      </c>
      <c r="I9" s="1">
        <f t="shared" si="0"/>
        <v>4844.1599999999989</v>
      </c>
      <c r="J9" s="1">
        <f t="shared" si="1"/>
        <v>5022.2825380474833</v>
      </c>
      <c r="M9" s="24" t="s">
        <v>34</v>
      </c>
      <c r="N9" s="24">
        <v>15</v>
      </c>
      <c r="O9"/>
      <c r="P9"/>
      <c r="Q9"/>
      <c r="R9"/>
      <c r="S9"/>
      <c r="T9"/>
      <c r="U9"/>
    </row>
    <row r="10" spans="1:21" x14ac:dyDescent="0.45">
      <c r="A10" s="12">
        <v>8</v>
      </c>
      <c r="B10" s="12">
        <v>33</v>
      </c>
      <c r="C10" s="12">
        <v>2450</v>
      </c>
      <c r="D10" s="12">
        <v>192</v>
      </c>
      <c r="E10" s="11">
        <v>189.67200303198814</v>
      </c>
      <c r="F10" s="1">
        <v>2.3279969680118597</v>
      </c>
      <c r="G10" s="1">
        <v>5.4195698830724117</v>
      </c>
      <c r="H10" s="1">
        <v>5.4195698830737085</v>
      </c>
      <c r="I10" s="1">
        <f t="shared" si="0"/>
        <v>1713.9600000000005</v>
      </c>
      <c r="J10" s="1">
        <f t="shared" si="1"/>
        <v>1526.6214209316909</v>
      </c>
      <c r="M10"/>
      <c r="N10"/>
      <c r="O10"/>
      <c r="P10"/>
      <c r="Q10"/>
      <c r="R10"/>
      <c r="S10"/>
      <c r="T10"/>
      <c r="U10"/>
    </row>
    <row r="11" spans="1:21" ht="14.35" thickBot="1" x14ac:dyDescent="0.5">
      <c r="A11" s="12">
        <v>9</v>
      </c>
      <c r="B11" s="12">
        <v>19.5</v>
      </c>
      <c r="C11" s="12">
        <v>2137</v>
      </c>
      <c r="D11" s="12">
        <v>116</v>
      </c>
      <c r="E11" s="11">
        <v>119.83201894508096</v>
      </c>
      <c r="F11" s="1">
        <v>-3.8320189450809607</v>
      </c>
      <c r="G11" s="1">
        <v>14.6843691954594</v>
      </c>
      <c r="H11" s="1">
        <v>14.684369195457265</v>
      </c>
      <c r="I11" s="1">
        <f t="shared" si="0"/>
        <v>1197.1599999999996</v>
      </c>
      <c r="J11" s="1">
        <f t="shared" si="1"/>
        <v>946.66865819585655</v>
      </c>
      <c r="M11" t="s">
        <v>35</v>
      </c>
      <c r="N11"/>
      <c r="O11"/>
      <c r="P11"/>
      <c r="Q11"/>
      <c r="R11"/>
      <c r="S11"/>
      <c r="T11"/>
      <c r="U11"/>
    </row>
    <row r="12" spans="1:21" x14ac:dyDescent="0.45">
      <c r="A12" s="12">
        <v>10</v>
      </c>
      <c r="B12" s="12">
        <v>5.3</v>
      </c>
      <c r="C12" s="12">
        <v>2560</v>
      </c>
      <c r="D12" s="12">
        <v>55</v>
      </c>
      <c r="E12" s="11">
        <v>53.29052354346102</v>
      </c>
      <c r="F12" s="1">
        <v>1.7094764565389795</v>
      </c>
      <c r="G12" s="1">
        <v>2.9223097554610655</v>
      </c>
      <c r="H12" s="1">
        <v>2.9223097554620177</v>
      </c>
      <c r="I12" s="1">
        <f t="shared" si="0"/>
        <v>9139.3599999999988</v>
      </c>
      <c r="J12" s="1">
        <f t="shared" si="1"/>
        <v>9469.1342082457122</v>
      </c>
      <c r="M12" s="25"/>
      <c r="N12" s="25" t="s">
        <v>132</v>
      </c>
      <c r="O12" s="25" t="s">
        <v>133</v>
      </c>
      <c r="P12" s="25" t="s">
        <v>134</v>
      </c>
      <c r="Q12" s="25" t="s">
        <v>43</v>
      </c>
      <c r="R12" s="25" t="s">
        <v>44</v>
      </c>
      <c r="S12"/>
      <c r="T12"/>
      <c r="U12"/>
    </row>
    <row r="13" spans="1:21" x14ac:dyDescent="0.45">
      <c r="A13" s="12">
        <v>11</v>
      </c>
      <c r="B13" s="12">
        <v>43</v>
      </c>
      <c r="C13" s="12">
        <v>4020</v>
      </c>
      <c r="D13" s="12">
        <v>252</v>
      </c>
      <c r="E13" s="11">
        <v>253.71505760465226</v>
      </c>
      <c r="F13" s="1">
        <v>-1.7150576046522588</v>
      </c>
      <c r="G13" s="1">
        <v>2.9414225872755435</v>
      </c>
      <c r="H13" s="1">
        <v>2.9414225872745883</v>
      </c>
      <c r="I13" s="1">
        <f t="shared" si="0"/>
        <v>10281.960000000001</v>
      </c>
      <c r="J13" s="1">
        <f t="shared" si="1"/>
        <v>10632.715104810755</v>
      </c>
      <c r="M13" s="23" t="s">
        <v>36</v>
      </c>
      <c r="N13" s="23">
        <v>2</v>
      </c>
      <c r="O13" s="23">
        <v>53844.716434440859</v>
      </c>
      <c r="P13" s="23">
        <v>26922.35821722043</v>
      </c>
      <c r="Q13" s="23">
        <v>5679.466387718252</v>
      </c>
      <c r="R13" s="23">
        <v>1.3813728763233201E-18</v>
      </c>
      <c r="S13"/>
      <c r="T13"/>
      <c r="U13"/>
    </row>
    <row r="14" spans="1:21" x14ac:dyDescent="0.45">
      <c r="A14" s="12">
        <v>12</v>
      </c>
      <c r="B14" s="12">
        <v>37.200000000000003</v>
      </c>
      <c r="C14" s="12">
        <v>4427</v>
      </c>
      <c r="D14" s="12">
        <v>232</v>
      </c>
      <c r="E14" s="11">
        <v>228.69079490283264</v>
      </c>
      <c r="F14" s="1">
        <v>3.3092050971673643</v>
      </c>
      <c r="G14" s="1">
        <v>10.950838375118465</v>
      </c>
      <c r="H14" s="1">
        <v>10.950838375120307</v>
      </c>
      <c r="I14" s="1">
        <f t="shared" si="0"/>
        <v>6625.9600000000009</v>
      </c>
      <c r="J14" s="1">
        <f t="shared" si="1"/>
        <v>6098.1722485562723</v>
      </c>
      <c r="M14" s="23" t="s">
        <v>37</v>
      </c>
      <c r="N14" s="23">
        <v>12</v>
      </c>
      <c r="O14" s="23">
        <v>56.883565559129778</v>
      </c>
      <c r="P14" s="23">
        <v>4.7402971299274812</v>
      </c>
      <c r="Q14" s="23"/>
      <c r="R14" s="23"/>
      <c r="S14"/>
      <c r="T14"/>
      <c r="U14"/>
    </row>
    <row r="15" spans="1:21" ht="14.35" thickBot="1" x14ac:dyDescent="0.5">
      <c r="A15" s="12">
        <v>13</v>
      </c>
      <c r="B15" s="12">
        <v>23.6</v>
      </c>
      <c r="C15" s="12">
        <v>2660</v>
      </c>
      <c r="D15" s="12">
        <v>144</v>
      </c>
      <c r="E15" s="11">
        <v>144.97934225922944</v>
      </c>
      <c r="F15" s="1">
        <v>-0.97934225922944051</v>
      </c>
      <c r="G15" s="1">
        <v>0.95911126071262465</v>
      </c>
      <c r="H15" s="1">
        <v>0.95911126071207908</v>
      </c>
      <c r="I15" s="1">
        <f t="shared" si="0"/>
        <v>43.559999999999924</v>
      </c>
      <c r="J15" s="1">
        <f t="shared" si="1"/>
        <v>31.591793438883947</v>
      </c>
      <c r="M15" s="24" t="s">
        <v>38</v>
      </c>
      <c r="N15" s="24">
        <v>14</v>
      </c>
      <c r="O15" s="24">
        <v>53901.599999999991</v>
      </c>
      <c r="P15" s="24"/>
      <c r="Q15" s="24"/>
      <c r="R15" s="24"/>
      <c r="S15"/>
      <c r="T15"/>
      <c r="U15"/>
    </row>
    <row r="16" spans="1:21" ht="14.35" thickBot="1" x14ac:dyDescent="0.5">
      <c r="A16" s="12">
        <v>14</v>
      </c>
      <c r="B16" s="12">
        <v>15.7</v>
      </c>
      <c r="C16" s="12">
        <v>2088</v>
      </c>
      <c r="D16" s="12">
        <v>103</v>
      </c>
      <c r="E16" s="11">
        <v>100.53307489022382</v>
      </c>
      <c r="F16" s="1">
        <v>2.4669251097761844</v>
      </c>
      <c r="G16" s="1">
        <v>6.0857194972442397</v>
      </c>
      <c r="H16" s="1">
        <v>6.0857194972456137</v>
      </c>
      <c r="I16" s="1">
        <f t="shared" si="0"/>
        <v>2265.7599999999993</v>
      </c>
      <c r="J16" s="1">
        <f t="shared" si="1"/>
        <v>2506.6969899479363</v>
      </c>
      <c r="M16"/>
      <c r="N16"/>
      <c r="O16"/>
      <c r="P16"/>
      <c r="Q16"/>
      <c r="R16"/>
      <c r="S16"/>
      <c r="T16"/>
      <c r="U16"/>
    </row>
    <row r="17" spans="1:21" x14ac:dyDescent="0.45">
      <c r="A17" s="12">
        <v>15</v>
      </c>
      <c r="B17" s="12">
        <v>37</v>
      </c>
      <c r="C17" s="12">
        <v>2605</v>
      </c>
      <c r="D17" s="12">
        <v>212</v>
      </c>
      <c r="E17" s="11">
        <v>210.93805961097488</v>
      </c>
      <c r="F17" s="1">
        <v>1.0619403890251249</v>
      </c>
      <c r="G17" s="1">
        <v>1.1277173898428337</v>
      </c>
      <c r="H17" s="1">
        <v>1.127717389843425</v>
      </c>
      <c r="I17" s="1">
        <f t="shared" si="0"/>
        <v>3769.9600000000005</v>
      </c>
      <c r="J17" s="1">
        <f t="shared" si="1"/>
        <v>3640.681437617558</v>
      </c>
      <c r="M17" s="25"/>
      <c r="N17" s="25" t="s">
        <v>45</v>
      </c>
      <c r="O17" s="25" t="s">
        <v>33</v>
      </c>
      <c r="P17" s="25" t="s">
        <v>46</v>
      </c>
      <c r="Q17" s="25" t="s">
        <v>47</v>
      </c>
      <c r="R17" s="25" t="s">
        <v>48</v>
      </c>
      <c r="S17" s="25" t="s">
        <v>49</v>
      </c>
      <c r="T17" s="25" t="s">
        <v>50</v>
      </c>
      <c r="U17" s="25" t="s">
        <v>51</v>
      </c>
    </row>
    <row r="18" spans="1:21" x14ac:dyDescent="0.45">
      <c r="C18" s="5" t="s">
        <v>9</v>
      </c>
      <c r="D18" s="10">
        <f>AVERAGE(D3:D17)</f>
        <v>150.6</v>
      </c>
      <c r="E18" s="9" t="s">
        <v>8</v>
      </c>
      <c r="F18" s="1">
        <v>-2.7853275241795929E-13</v>
      </c>
      <c r="G18" s="18">
        <v>56.883565559129948</v>
      </c>
      <c r="H18" s="1">
        <v>56.883565559129934</v>
      </c>
      <c r="I18" s="18">
        <f>SUM(I3:I17)</f>
        <v>53901.599999999991</v>
      </c>
      <c r="J18" s="20">
        <f>SUM(J3:J17)</f>
        <v>53844.716434440772</v>
      </c>
      <c r="K18" s="3">
        <f>G18/(15-3)</f>
        <v>4.7402971299274954</v>
      </c>
      <c r="M18" s="23" t="s">
        <v>39</v>
      </c>
      <c r="N18" s="23">
        <v>3.45261278990372</v>
      </c>
      <c r="O18" s="23">
        <v>2.4306504934347446</v>
      </c>
      <c r="P18" s="23">
        <v>1.4204480649230822</v>
      </c>
      <c r="Q18" s="23">
        <v>0.18093532000094398</v>
      </c>
      <c r="R18" s="23">
        <v>-1.843319689628883</v>
      </c>
      <c r="S18" s="23">
        <v>8.7485452694363186</v>
      </c>
      <c r="T18" s="23">
        <v>-1.843319689628883</v>
      </c>
      <c r="U18" s="23">
        <v>8.7485452694363186</v>
      </c>
    </row>
    <row r="19" spans="1:21" x14ac:dyDescent="0.45">
      <c r="B19" s="8"/>
      <c r="C19" s="8"/>
      <c r="E19" s="7">
        <v>616.49163836982723</v>
      </c>
      <c r="F19" s="5">
        <f>_xlfn.STDEV.S(F3:F17)</f>
        <v>2.015716206625362</v>
      </c>
      <c r="G19" s="19" t="s">
        <v>7</v>
      </c>
      <c r="H19" s="6" t="s">
        <v>6</v>
      </c>
      <c r="I19" s="19" t="s">
        <v>5</v>
      </c>
      <c r="J19" s="19" t="s">
        <v>4</v>
      </c>
      <c r="K19" s="37" t="s">
        <v>129</v>
      </c>
      <c r="M19" s="23" t="s">
        <v>52</v>
      </c>
      <c r="N19" s="23">
        <v>4.9600497611514296</v>
      </c>
      <c r="O19" s="23">
        <v>6.0544411842217816E-2</v>
      </c>
      <c r="P19" s="23">
        <v>81.924154686275628</v>
      </c>
      <c r="Q19" s="23">
        <v>7.2968175134719596E-18</v>
      </c>
      <c r="R19" s="23">
        <v>4.8281348198649496</v>
      </c>
      <c r="S19" s="23">
        <v>5.0919647024379113</v>
      </c>
      <c r="T19" s="23">
        <v>4.8281348198649496</v>
      </c>
      <c r="U19" s="23">
        <v>5.0919647024379113</v>
      </c>
    </row>
    <row r="20" spans="1:21" ht="14.35" thickBot="1" x14ac:dyDescent="0.5">
      <c r="G20" s="5" t="s">
        <v>3</v>
      </c>
      <c r="H20" s="4">
        <v>4.7402971299274954</v>
      </c>
      <c r="M20" s="24" t="s">
        <v>53</v>
      </c>
      <c r="N20" s="24">
        <v>9.1990808669743206E-3</v>
      </c>
      <c r="O20" s="24">
        <v>9.6811388863317989E-4</v>
      </c>
      <c r="P20" s="24">
        <v>9.5020647621964578</v>
      </c>
      <c r="Q20" s="24">
        <v>6.2011805045177311E-7</v>
      </c>
      <c r="R20" s="24">
        <v>7.0897419058413213E-3</v>
      </c>
      <c r="S20" s="24">
        <v>1.1308419828107326E-2</v>
      </c>
      <c r="T20" s="24">
        <v>7.0897419058413213E-3</v>
      </c>
      <c r="U20" s="24">
        <v>1.1308419828107326E-2</v>
      </c>
    </row>
    <row r="21" spans="1:21" x14ac:dyDescent="0.45">
      <c r="F21" s="1" t="s">
        <v>61</v>
      </c>
      <c r="M21"/>
      <c r="N21"/>
      <c r="O21"/>
      <c r="P21"/>
      <c r="Q21"/>
      <c r="R21"/>
      <c r="S21"/>
      <c r="T21"/>
      <c r="U21"/>
    </row>
    <row r="22" spans="1:21" x14ac:dyDescent="0.45">
      <c r="C22" s="16" t="s">
        <v>26</v>
      </c>
      <c r="D22" s="16" t="s">
        <v>27</v>
      </c>
      <c r="E22" s="1" t="s">
        <v>62</v>
      </c>
      <c r="F22" s="1">
        <f>15-1</f>
        <v>14</v>
      </c>
      <c r="H22" s="2" t="s">
        <v>2</v>
      </c>
      <c r="I22" s="1">
        <f>I18-J18-G18</f>
        <v>8.9329432739759795E-11</v>
      </c>
      <c r="J22" s="3" t="s">
        <v>1</v>
      </c>
      <c r="M22"/>
      <c r="N22"/>
      <c r="O22"/>
      <c r="P22"/>
      <c r="Q22"/>
      <c r="R22"/>
      <c r="S22"/>
      <c r="T22"/>
      <c r="U22"/>
    </row>
    <row r="23" spans="1:21" x14ac:dyDescent="0.45">
      <c r="C23">
        <v>15</v>
      </c>
      <c r="D23">
        <v>3</v>
      </c>
      <c r="E23" s="1" t="s">
        <v>63</v>
      </c>
      <c r="F23" s="1">
        <v>2</v>
      </c>
      <c r="H23" s="2" t="s">
        <v>0</v>
      </c>
      <c r="M23"/>
      <c r="N23"/>
      <c r="O23"/>
      <c r="P23"/>
      <c r="Q23"/>
      <c r="R23"/>
      <c r="S23"/>
      <c r="T23"/>
      <c r="U23"/>
    </row>
    <row r="24" spans="1:21" x14ac:dyDescent="0.45">
      <c r="E24" s="1" t="s">
        <v>64</v>
      </c>
      <c r="F24" s="1">
        <f>15-3</f>
        <v>12</v>
      </c>
      <c r="M24" t="s">
        <v>55</v>
      </c>
      <c r="N24"/>
      <c r="O24"/>
      <c r="P24"/>
      <c r="Q24"/>
      <c r="R24" t="s">
        <v>58</v>
      </c>
      <c r="S24"/>
      <c r="T24"/>
      <c r="U24"/>
    </row>
    <row r="25" spans="1:21" ht="14.35" thickBot="1" x14ac:dyDescent="0.5">
      <c r="A25" s="1" t="s">
        <v>25</v>
      </c>
      <c r="B25" s="17">
        <f>(J18/(3-1))/(G18/(15-3))</f>
        <v>5679.4663877182256</v>
      </c>
      <c r="D25" s="1" t="s">
        <v>65</v>
      </c>
      <c r="M25"/>
      <c r="N25"/>
      <c r="O25"/>
      <c r="P25"/>
      <c r="Q25"/>
      <c r="R25"/>
      <c r="S25"/>
      <c r="T25"/>
      <c r="U25"/>
    </row>
    <row r="26" spans="1:21" x14ac:dyDescent="0.45">
      <c r="M26" s="25" t="s">
        <v>34</v>
      </c>
      <c r="N26" s="25" t="s">
        <v>56</v>
      </c>
      <c r="O26" s="25" t="s">
        <v>37</v>
      </c>
      <c r="P26" s="25" t="s">
        <v>57</v>
      </c>
      <c r="Q26"/>
      <c r="R26" s="25" t="s">
        <v>59</v>
      </c>
      <c r="S26" s="25" t="s">
        <v>60</v>
      </c>
      <c r="T26"/>
      <c r="U26"/>
    </row>
    <row r="27" spans="1:21" x14ac:dyDescent="0.45">
      <c r="M27" s="23">
        <v>1</v>
      </c>
      <c r="N27" s="23">
        <v>161.89572436954001</v>
      </c>
      <c r="O27" s="23">
        <v>0.10427563045999477</v>
      </c>
      <c r="P27" s="23">
        <v>5.1731305288540211E-2</v>
      </c>
      <c r="Q27"/>
      <c r="R27" s="23">
        <v>3.3333333333333335</v>
      </c>
      <c r="S27" s="23">
        <v>55</v>
      </c>
      <c r="T27"/>
      <c r="U27"/>
    </row>
    <row r="28" spans="1:21" x14ac:dyDescent="0.45">
      <c r="M28" s="23">
        <v>2</v>
      </c>
      <c r="N28" s="23">
        <v>122.66731763176392</v>
      </c>
      <c r="O28" s="23">
        <v>-2.6673176317639218</v>
      </c>
      <c r="P28" s="23">
        <v>-1.3232604981776912</v>
      </c>
      <c r="Q28"/>
      <c r="R28" s="23">
        <v>10</v>
      </c>
      <c r="S28" s="23">
        <v>67</v>
      </c>
      <c r="T28"/>
      <c r="U28"/>
    </row>
    <row r="29" spans="1:21" x14ac:dyDescent="0.45">
      <c r="A29" s="1" t="s">
        <v>67</v>
      </c>
      <c r="B29" s="17">
        <f>_xlfn.F.DIST.RT(B25,3-1,15-3)</f>
        <v>1.3813728763233594E-18</v>
      </c>
      <c r="M29" s="23">
        <v>3</v>
      </c>
      <c r="N29" s="23">
        <v>224.42938428931873</v>
      </c>
      <c r="O29" s="23">
        <v>-1.4293842893187332</v>
      </c>
      <c r="P29" s="23">
        <v>-0.70911980794744722</v>
      </c>
      <c r="Q29"/>
      <c r="R29" s="23">
        <v>16.666666666666668</v>
      </c>
      <c r="S29" s="23">
        <v>81</v>
      </c>
      <c r="T29"/>
      <c r="U29"/>
    </row>
    <row r="30" spans="1:21" x14ac:dyDescent="0.45">
      <c r="A30" s="1" t="s">
        <v>66</v>
      </c>
      <c r="M30" s="23">
        <v>4</v>
      </c>
      <c r="N30" s="23">
        <v>131.24062439398116</v>
      </c>
      <c r="O30" s="23">
        <v>-0.24062439398116453</v>
      </c>
      <c r="P30" s="23">
        <v>-0.11937414264481661</v>
      </c>
      <c r="Q30"/>
      <c r="R30" s="23">
        <v>23.333333333333332</v>
      </c>
      <c r="S30" s="23">
        <v>103</v>
      </c>
      <c r="T30"/>
      <c r="U30"/>
    </row>
    <row r="31" spans="1:21" x14ac:dyDescent="0.45">
      <c r="M31" s="23">
        <v>5</v>
      </c>
      <c r="N31" s="23">
        <v>67.699283530594755</v>
      </c>
      <c r="O31" s="23">
        <v>-0.69928353059475512</v>
      </c>
      <c r="P31" s="23">
        <v>-0.34691566615196795</v>
      </c>
      <c r="Q31"/>
      <c r="R31" s="23">
        <v>30</v>
      </c>
      <c r="S31" s="23">
        <v>116</v>
      </c>
      <c r="T31"/>
      <c r="U31"/>
    </row>
    <row r="32" spans="1:21" x14ac:dyDescent="0.45">
      <c r="D32" s="1" t="s">
        <v>71</v>
      </c>
      <c r="M32" s="23">
        <v>6</v>
      </c>
      <c r="N32" s="23">
        <v>169.68485529931354</v>
      </c>
      <c r="O32" s="23">
        <v>-0.68485529931353994</v>
      </c>
      <c r="P32" s="23">
        <v>-0.33975779778052173</v>
      </c>
      <c r="Q32"/>
      <c r="R32" s="23">
        <v>36.666666666666671</v>
      </c>
      <c r="S32" s="23">
        <v>120</v>
      </c>
      <c r="T32"/>
      <c r="U32"/>
    </row>
    <row r="33" spans="4:28" x14ac:dyDescent="0.45">
      <c r="D33" s="1" t="s">
        <v>70</v>
      </c>
      <c r="M33" s="23">
        <v>7</v>
      </c>
      <c r="N33" s="23">
        <v>79.731935697046509</v>
      </c>
      <c r="O33" s="23">
        <v>1.2680643029534906</v>
      </c>
      <c r="P33" s="23">
        <v>0.62908870742099032</v>
      </c>
      <c r="Q33"/>
      <c r="R33" s="23">
        <v>43.333333333333336</v>
      </c>
      <c r="S33" s="23">
        <v>131</v>
      </c>
      <c r="T33"/>
      <c r="U33"/>
    </row>
    <row r="34" spans="4:28" x14ac:dyDescent="0.45">
      <c r="M34" s="23">
        <v>8</v>
      </c>
      <c r="N34" s="23">
        <v>189.67200303198803</v>
      </c>
      <c r="O34" s="23">
        <v>2.3279969680119734</v>
      </c>
      <c r="P34" s="23">
        <v>1.1549229799116518</v>
      </c>
      <c r="Q34"/>
      <c r="R34" s="23">
        <v>50.000000000000007</v>
      </c>
      <c r="S34" s="23">
        <v>144</v>
      </c>
      <c r="T34"/>
      <c r="U34"/>
    </row>
    <row r="35" spans="4:28" x14ac:dyDescent="0.45">
      <c r="M35" s="23">
        <v>9</v>
      </c>
      <c r="N35" s="23">
        <v>119.83201894508073</v>
      </c>
      <c r="O35" s="23">
        <v>-3.8320189450807334</v>
      </c>
      <c r="P35" s="23">
        <v>-1.9010706628668523</v>
      </c>
      <c r="Q35"/>
      <c r="R35" s="23">
        <v>56.666666666666671</v>
      </c>
      <c r="S35" s="23">
        <v>162</v>
      </c>
      <c r="T35"/>
      <c r="U35"/>
    </row>
    <row r="36" spans="4:28" x14ac:dyDescent="0.45">
      <c r="M36" s="23">
        <v>10</v>
      </c>
      <c r="N36" s="23">
        <v>53.290523543460566</v>
      </c>
      <c r="O36" s="23">
        <v>1.7094764565394343</v>
      </c>
      <c r="P36" s="23">
        <v>0.84807397535458495</v>
      </c>
      <c r="Q36"/>
      <c r="R36" s="23">
        <v>63.333333333333336</v>
      </c>
      <c r="S36" s="23">
        <v>169</v>
      </c>
      <c r="T36"/>
      <c r="U36"/>
    </row>
    <row r="37" spans="4:28" x14ac:dyDescent="0.45">
      <c r="M37" s="23">
        <v>11</v>
      </c>
      <c r="N37" s="23">
        <v>253.715057604652</v>
      </c>
      <c r="O37" s="23">
        <v>-1.715057604652003</v>
      </c>
      <c r="P37" s="23">
        <v>-0.85084279176545874</v>
      </c>
      <c r="Q37"/>
      <c r="R37" s="23">
        <v>70</v>
      </c>
      <c r="S37" s="23">
        <v>192</v>
      </c>
      <c r="T37"/>
      <c r="U37"/>
    </row>
    <row r="38" spans="4:28" x14ac:dyDescent="0.45">
      <c r="M38" s="23">
        <v>12</v>
      </c>
      <c r="N38" s="23">
        <v>228.69079490283227</v>
      </c>
      <c r="O38" s="23">
        <v>3.3092050971677338</v>
      </c>
      <c r="P38" s="23">
        <v>1.6417018855585253</v>
      </c>
      <c r="Q38"/>
      <c r="R38" s="23">
        <v>76.666666666666671</v>
      </c>
      <c r="S38" s="23">
        <v>212</v>
      </c>
      <c r="T38"/>
      <c r="U38"/>
    </row>
    <row r="39" spans="4:28" x14ac:dyDescent="0.45">
      <c r="M39" s="23">
        <v>13</v>
      </c>
      <c r="N39" s="23">
        <v>144.97934225922921</v>
      </c>
      <c r="O39" s="23">
        <v>-0.97934225922921314</v>
      </c>
      <c r="P39" s="23">
        <v>-0.4858532446235535</v>
      </c>
      <c r="Q39"/>
      <c r="R39" s="23">
        <v>83.333333333333329</v>
      </c>
      <c r="S39" s="23">
        <v>223</v>
      </c>
      <c r="T39"/>
      <c r="U39"/>
    </row>
    <row r="40" spans="4:28" x14ac:dyDescent="0.45">
      <c r="M40" s="23">
        <v>14</v>
      </c>
      <c r="N40" s="23">
        <v>100.53307489022356</v>
      </c>
      <c r="O40" s="23">
        <v>2.4669251097764402</v>
      </c>
      <c r="P40" s="23">
        <v>1.2238454508963224</v>
      </c>
      <c r="Q40"/>
      <c r="R40" s="23">
        <v>90</v>
      </c>
      <c r="S40" s="23">
        <v>232</v>
      </c>
      <c r="T40"/>
      <c r="U40"/>
    </row>
    <row r="41" spans="4:28" ht="14.35" thickBot="1" x14ac:dyDescent="0.5">
      <c r="M41" s="24">
        <v>15</v>
      </c>
      <c r="N41" s="24">
        <v>210.93805961097476</v>
      </c>
      <c r="O41" s="24">
        <v>1.0619403890252386</v>
      </c>
      <c r="P41" s="24">
        <v>0.52683030752781435</v>
      </c>
      <c r="Q41"/>
      <c r="R41" s="24">
        <v>96.666666666666671</v>
      </c>
      <c r="S41" s="24">
        <v>252</v>
      </c>
      <c r="T41"/>
      <c r="U41"/>
    </row>
    <row r="42" spans="4:28" x14ac:dyDescent="0.45">
      <c r="M42"/>
      <c r="N42"/>
      <c r="O42"/>
      <c r="P42"/>
      <c r="Q42"/>
      <c r="R42"/>
      <c r="S42"/>
      <c r="T42"/>
      <c r="U42"/>
    </row>
    <row r="43" spans="4:28" x14ac:dyDescent="0.45">
      <c r="M43" s="40" t="s">
        <v>72</v>
      </c>
      <c r="N43" s="40"/>
      <c r="O43" s="40"/>
      <c r="P43" s="40"/>
      <c r="Q43" s="40"/>
      <c r="R43" s="40"/>
      <c r="S43" s="40"/>
      <c r="T43" s="40"/>
    </row>
    <row r="44" spans="4:28" x14ac:dyDescent="0.45">
      <c r="M44" s="40"/>
      <c r="N44" s="40"/>
      <c r="O44" s="40"/>
      <c r="P44" s="40"/>
      <c r="Q44" s="40"/>
      <c r="R44" s="40"/>
      <c r="S44" s="40"/>
      <c r="T44" s="40"/>
    </row>
    <row r="45" spans="4:28" ht="24.35" customHeight="1" x14ac:dyDescent="0.45">
      <c r="M45" s="40" t="s">
        <v>73</v>
      </c>
      <c r="N45" s="40"/>
      <c r="O45" s="40"/>
      <c r="P45" s="40"/>
      <c r="Q45" s="40"/>
      <c r="R45" s="40"/>
      <c r="S45" s="40"/>
      <c r="T45" s="40"/>
      <c r="AB45" s="1">
        <v>1</v>
      </c>
    </row>
    <row r="46" spans="4:28" ht="27.75" customHeight="1" x14ac:dyDescent="0.45">
      <c r="M46" s="40"/>
      <c r="N46" s="40"/>
      <c r="O46" s="40"/>
      <c r="P46" s="40"/>
      <c r="Q46" s="40"/>
      <c r="R46" s="40"/>
      <c r="S46" s="40"/>
      <c r="T46" s="40"/>
    </row>
    <row r="47" spans="4:28" x14ac:dyDescent="0.45">
      <c r="M47" s="40" t="s">
        <v>74</v>
      </c>
      <c r="N47" s="40"/>
      <c r="O47" s="40"/>
      <c r="P47" s="40"/>
      <c r="Q47" s="40"/>
      <c r="R47" s="40"/>
      <c r="S47" s="40"/>
      <c r="T47" s="40"/>
    </row>
    <row r="48" spans="4:28" ht="24.35" customHeight="1" x14ac:dyDescent="0.45">
      <c r="M48" s="40"/>
      <c r="N48" s="40"/>
      <c r="O48" s="40"/>
      <c r="P48" s="40"/>
      <c r="Q48" s="40"/>
      <c r="R48" s="40"/>
      <c r="S48" s="40"/>
      <c r="T48" s="40"/>
    </row>
    <row r="49" spans="13:20" ht="69.349999999999994" customHeight="1" x14ac:dyDescent="0.45">
      <c r="M49" s="40" t="s">
        <v>76</v>
      </c>
      <c r="N49" s="40"/>
      <c r="O49" s="40"/>
      <c r="P49" s="40"/>
      <c r="Q49" s="40"/>
      <c r="R49" s="40"/>
      <c r="S49" s="40"/>
      <c r="T49" s="40"/>
    </row>
    <row r="50" spans="13:20" x14ac:dyDescent="0.45">
      <c r="M50" s="40"/>
      <c r="N50" s="40"/>
      <c r="O50" s="40"/>
      <c r="P50" s="40"/>
      <c r="Q50" s="40"/>
      <c r="R50" s="40"/>
      <c r="S50" s="40"/>
      <c r="T50" s="40"/>
    </row>
    <row r="51" spans="13:20" x14ac:dyDescent="0.45">
      <c r="M51" s="40" t="s">
        <v>75</v>
      </c>
      <c r="N51" s="40"/>
      <c r="O51" s="40"/>
      <c r="P51" s="40"/>
      <c r="Q51" s="40"/>
      <c r="R51" s="40"/>
      <c r="S51" s="40"/>
      <c r="T51" s="40"/>
    </row>
    <row r="52" spans="13:20" ht="25.1" customHeight="1" x14ac:dyDescent="0.45">
      <c r="M52" s="40"/>
      <c r="N52" s="40"/>
      <c r="O52" s="40"/>
      <c r="P52" s="40"/>
      <c r="Q52" s="40"/>
      <c r="R52" s="40"/>
      <c r="S52" s="40"/>
      <c r="T52" s="40"/>
    </row>
    <row r="53" spans="13:20" x14ac:dyDescent="0.45">
      <c r="M53" s="40" t="s">
        <v>77</v>
      </c>
      <c r="N53" s="40"/>
      <c r="O53" s="40"/>
      <c r="P53" s="40"/>
      <c r="Q53" s="40"/>
      <c r="R53" s="40"/>
      <c r="S53" s="40"/>
      <c r="T53" s="40"/>
    </row>
    <row r="54" spans="13:20" ht="63" customHeight="1" x14ac:dyDescent="0.45">
      <c r="M54" s="40"/>
      <c r="N54" s="40"/>
      <c r="O54" s="40"/>
      <c r="P54" s="40"/>
      <c r="Q54" s="40"/>
      <c r="R54" s="40"/>
      <c r="S54" s="40"/>
      <c r="T54" s="40"/>
    </row>
    <row r="55" spans="13:20" x14ac:dyDescent="0.45">
      <c r="M55" s="40" t="s">
        <v>117</v>
      </c>
      <c r="N55" s="40"/>
      <c r="O55" s="40"/>
      <c r="P55" s="40"/>
      <c r="Q55" s="40"/>
      <c r="R55" s="40"/>
      <c r="S55" s="40"/>
      <c r="T55" s="40"/>
    </row>
    <row r="56" spans="13:20" ht="31.1" customHeight="1" x14ac:dyDescent="0.45">
      <c r="M56" s="40"/>
      <c r="N56" s="40"/>
      <c r="O56" s="40"/>
      <c r="P56" s="40"/>
      <c r="Q56" s="40"/>
      <c r="R56" s="40"/>
      <c r="S56" s="40"/>
      <c r="T56" s="40"/>
    </row>
  </sheetData>
  <mergeCells count="7">
    <mergeCell ref="M55:T56"/>
    <mergeCell ref="M43:T44"/>
    <mergeCell ref="M45:T46"/>
    <mergeCell ref="M47:T48"/>
    <mergeCell ref="M49:T50"/>
    <mergeCell ref="M51:T52"/>
    <mergeCell ref="M53:T54"/>
  </mergeCells>
  <phoneticPr fontId="2" type="noConversion"/>
  <pageMargins left="0.7" right="0.7" top="0.75" bottom="0.75" header="0.3" footer="0.3"/>
  <pageSetup paperSize="9" orientation="portrait" r:id="rId1"/>
  <drawing r:id="rId2"/>
  <legacyDrawing r:id="rId3"/>
  <oleObjects>
    <mc:AlternateContent xmlns:mc="http://schemas.openxmlformats.org/markup-compatibility/2006">
      <mc:Choice Requires="x14">
        <oleObject shapeId="1025" r:id="rId4">
          <objectPr defaultSize="0" autoPict="0" r:id="rId5">
            <anchor moveWithCells="1">
              <from>
                <xdr:col>0</xdr:col>
                <xdr:colOff>8467</xdr:colOff>
                <xdr:row>18</xdr:row>
                <xdr:rowOff>4233</xdr:rowOff>
              </from>
              <to>
                <xdr:col>2</xdr:col>
                <xdr:colOff>309033</xdr:colOff>
                <xdr:row>21</xdr:row>
                <xdr:rowOff>8467</xdr:rowOff>
              </to>
            </anchor>
          </objectPr>
        </oleObject>
      </mc:Choice>
      <mc:Fallback>
        <oleObject shapeId="1025" r:id="rId4"/>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133"/>
  <sheetViews>
    <sheetView tabSelected="1" topLeftCell="A79" zoomScale="115" zoomScaleNormal="115" workbookViewId="0">
      <selection activeCell="G128" sqref="G128"/>
    </sheetView>
  </sheetViews>
  <sheetFormatPr defaultRowHeight="14" x14ac:dyDescent="0.45"/>
  <cols>
    <col min="1" max="1" width="13.9375" bestFit="1" customWidth="1"/>
    <col min="2" max="5" width="13.87890625" bestFit="1" customWidth="1"/>
    <col min="6" max="6" width="12.87890625" bestFit="1" customWidth="1"/>
    <col min="7" max="8" width="13.87890625" bestFit="1" customWidth="1"/>
    <col min="9" max="9" width="11.29296875" customWidth="1"/>
    <col min="10" max="10" width="13.87890625" bestFit="1" customWidth="1"/>
    <col min="11" max="11" width="18.46875" customWidth="1"/>
    <col min="12" max="12" width="13.87890625" bestFit="1" customWidth="1"/>
    <col min="13" max="13" width="24.5859375" customWidth="1"/>
    <col min="14" max="14" width="13.87890625" bestFit="1" customWidth="1"/>
    <col min="15" max="15" width="12.87890625" bestFit="1" customWidth="1"/>
    <col min="16" max="21" width="13.87890625" bestFit="1" customWidth="1"/>
    <col min="22" max="22" width="12.87890625" bestFit="1" customWidth="1"/>
    <col min="23" max="24" width="13.87890625" bestFit="1" customWidth="1"/>
  </cols>
  <sheetData>
    <row r="1" spans="1:15" x14ac:dyDescent="0.45">
      <c r="A1" s="22" t="s">
        <v>22</v>
      </c>
      <c r="B1" s="22" t="s">
        <v>23</v>
      </c>
      <c r="C1" s="22" t="s">
        <v>24</v>
      </c>
      <c r="D1" s="22" t="s">
        <v>21</v>
      </c>
      <c r="E1" s="34"/>
      <c r="F1" s="34"/>
      <c r="I1" t="s">
        <v>28</v>
      </c>
    </row>
    <row r="2" spans="1:15" ht="14.35" thickBot="1" x14ac:dyDescent="0.5">
      <c r="A2" s="21">
        <v>3.5</v>
      </c>
      <c r="B2" s="21">
        <v>9</v>
      </c>
      <c r="C2" s="21">
        <v>6.1</v>
      </c>
      <c r="D2" s="21">
        <v>33.200000000000003</v>
      </c>
      <c r="E2" s="35"/>
      <c r="F2" s="35"/>
    </row>
    <row r="3" spans="1:15" x14ac:dyDescent="0.45">
      <c r="A3" s="21">
        <v>5.3</v>
      </c>
      <c r="B3" s="21">
        <v>20</v>
      </c>
      <c r="C3" s="21">
        <v>6.4</v>
      </c>
      <c r="D3" s="21">
        <v>40.299999999999997</v>
      </c>
      <c r="E3" s="35"/>
      <c r="F3" s="35"/>
      <c r="I3" s="26" t="s">
        <v>29</v>
      </c>
      <c r="J3" s="26"/>
    </row>
    <row r="4" spans="1:15" x14ac:dyDescent="0.45">
      <c r="A4" s="21">
        <v>5.0999999999999996</v>
      </c>
      <c r="B4" s="21">
        <v>18</v>
      </c>
      <c r="C4" s="21">
        <v>7.4</v>
      </c>
      <c r="D4" s="21">
        <v>38.700000000000003</v>
      </c>
      <c r="E4" s="35"/>
      <c r="F4" s="35"/>
      <c r="I4" s="23" t="s">
        <v>30</v>
      </c>
      <c r="J4" s="23">
        <v>0.95438805815121608</v>
      </c>
    </row>
    <row r="5" spans="1:15" x14ac:dyDescent="0.45">
      <c r="A5" s="21">
        <v>5.8</v>
      </c>
      <c r="B5" s="21">
        <v>33</v>
      </c>
      <c r="C5" s="21">
        <v>6.7</v>
      </c>
      <c r="D5" s="21">
        <v>46.8</v>
      </c>
      <c r="E5" s="35"/>
      <c r="F5" s="35"/>
      <c r="I5" s="23" t="s">
        <v>31</v>
      </c>
      <c r="J5" s="23">
        <v>0.91085656554164895</v>
      </c>
    </row>
    <row r="6" spans="1:15" x14ac:dyDescent="0.45">
      <c r="A6" s="21">
        <v>4.2</v>
      </c>
      <c r="B6" s="21">
        <v>31</v>
      </c>
      <c r="C6" s="21">
        <v>7.5</v>
      </c>
      <c r="D6" s="21">
        <v>41.4</v>
      </c>
      <c r="E6" s="35"/>
      <c r="F6" s="35"/>
      <c r="I6" s="23" t="s">
        <v>32</v>
      </c>
      <c r="J6" s="23">
        <v>0.89748505037289628</v>
      </c>
    </row>
    <row r="7" spans="1:15" x14ac:dyDescent="0.45">
      <c r="A7" s="21">
        <v>6</v>
      </c>
      <c r="B7" s="21">
        <v>13</v>
      </c>
      <c r="C7" s="21">
        <v>5.9</v>
      </c>
      <c r="D7" s="21">
        <v>37.5</v>
      </c>
      <c r="E7" s="35"/>
      <c r="F7" s="35"/>
      <c r="H7">
        <f>SQRT(L13)</f>
        <v>1.7527550261625708</v>
      </c>
      <c r="I7" s="23" t="s">
        <v>33</v>
      </c>
      <c r="J7" s="23">
        <v>1.7527550261625708</v>
      </c>
    </row>
    <row r="8" spans="1:15" ht="14.35" thickBot="1" x14ac:dyDescent="0.5">
      <c r="A8" s="21">
        <v>6.8</v>
      </c>
      <c r="B8" s="21">
        <v>25</v>
      </c>
      <c r="C8" s="21">
        <v>6</v>
      </c>
      <c r="D8" s="21">
        <v>39</v>
      </c>
      <c r="E8" s="35"/>
      <c r="F8" s="35"/>
      <c r="I8" s="24" t="s">
        <v>34</v>
      </c>
      <c r="J8" s="24">
        <v>24</v>
      </c>
    </row>
    <row r="9" spans="1:15" x14ac:dyDescent="0.45">
      <c r="A9" s="21">
        <v>5.5</v>
      </c>
      <c r="B9" s="21">
        <v>30</v>
      </c>
      <c r="C9" s="21">
        <v>4</v>
      </c>
      <c r="D9" s="21">
        <v>40.700000000000003</v>
      </c>
      <c r="E9" s="35"/>
      <c r="F9" s="35"/>
    </row>
    <row r="10" spans="1:15" ht="14.35" thickBot="1" x14ac:dyDescent="0.5">
      <c r="A10" s="21">
        <v>3.1</v>
      </c>
      <c r="B10" s="21">
        <v>5</v>
      </c>
      <c r="C10" s="21">
        <v>5.8</v>
      </c>
      <c r="D10" s="21">
        <v>30.1</v>
      </c>
      <c r="E10" s="35"/>
      <c r="F10" s="35"/>
      <c r="I10" t="s">
        <v>35</v>
      </c>
      <c r="K10" s="38" t="s">
        <v>131</v>
      </c>
      <c r="L10" s="38" t="s">
        <v>130</v>
      </c>
    </row>
    <row r="11" spans="1:15" x14ac:dyDescent="0.45">
      <c r="A11" s="21">
        <v>7.2</v>
      </c>
      <c r="B11" s="21">
        <v>47</v>
      </c>
      <c r="C11" s="21">
        <v>8.3000000000000007</v>
      </c>
      <c r="D11" s="21">
        <v>52.9</v>
      </c>
      <c r="E11" s="35"/>
      <c r="F11" s="35"/>
      <c r="I11" s="25"/>
      <c r="J11" s="25" t="s">
        <v>40</v>
      </c>
      <c r="K11" s="25" t="s">
        <v>41</v>
      </c>
      <c r="L11" s="25" t="s">
        <v>42</v>
      </c>
      <c r="M11" s="25" t="s">
        <v>43</v>
      </c>
      <c r="N11" s="25" t="s">
        <v>44</v>
      </c>
    </row>
    <row r="12" spans="1:15" x14ac:dyDescent="0.45">
      <c r="A12" s="21">
        <v>4.5</v>
      </c>
      <c r="B12" s="21">
        <v>25</v>
      </c>
      <c r="C12" s="21">
        <v>5</v>
      </c>
      <c r="D12" s="21">
        <v>38.200000000000003</v>
      </c>
      <c r="E12" s="35"/>
      <c r="F12" s="35"/>
      <c r="I12" s="23" t="s">
        <v>36</v>
      </c>
      <c r="J12" s="23">
        <v>3</v>
      </c>
      <c r="K12" s="23">
        <v>627.81699636523672</v>
      </c>
      <c r="L12" s="23">
        <v>209.27233212174556</v>
      </c>
      <c r="M12" s="23">
        <v>68.119173784448236</v>
      </c>
      <c r="N12" s="23">
        <v>1.1239745658639453E-10</v>
      </c>
    </row>
    <row r="13" spans="1:15" x14ac:dyDescent="0.45">
      <c r="A13" s="21">
        <v>4.9000000000000004</v>
      </c>
      <c r="B13" s="21">
        <v>11</v>
      </c>
      <c r="C13" s="21">
        <v>6.4</v>
      </c>
      <c r="D13" s="21">
        <v>31.8</v>
      </c>
      <c r="E13" s="35"/>
      <c r="F13" s="35"/>
      <c r="I13" s="23" t="s">
        <v>37</v>
      </c>
      <c r="J13" s="23">
        <v>20</v>
      </c>
      <c r="K13" s="23">
        <v>61.443003634763087</v>
      </c>
      <c r="L13" s="23">
        <v>3.0721501817381545</v>
      </c>
      <c r="M13" s="23"/>
      <c r="N13" s="23"/>
    </row>
    <row r="14" spans="1:15" ht="14.35" thickBot="1" x14ac:dyDescent="0.5">
      <c r="A14" s="21">
        <v>8</v>
      </c>
      <c r="B14" s="21">
        <v>23</v>
      </c>
      <c r="C14" s="21">
        <v>7.6</v>
      </c>
      <c r="D14" s="21">
        <v>43.3</v>
      </c>
      <c r="E14" s="35"/>
      <c r="F14" s="35"/>
      <c r="I14" s="24" t="s">
        <v>38</v>
      </c>
      <c r="J14" s="24">
        <v>23</v>
      </c>
      <c r="K14" s="24">
        <v>689.25999999999976</v>
      </c>
      <c r="L14" s="24"/>
      <c r="M14" s="24"/>
      <c r="N14" s="24"/>
    </row>
    <row r="15" spans="1:15" ht="14.35" thickBot="1" x14ac:dyDescent="0.5">
      <c r="A15" s="21">
        <v>6.5</v>
      </c>
      <c r="B15" s="21">
        <v>35</v>
      </c>
      <c r="C15" s="21">
        <v>7</v>
      </c>
      <c r="D15" s="21">
        <v>44.1</v>
      </c>
      <c r="E15" s="35"/>
      <c r="F15" s="35"/>
    </row>
    <row r="16" spans="1:15" x14ac:dyDescent="0.45">
      <c r="A16" s="21">
        <v>6.6</v>
      </c>
      <c r="B16" s="21">
        <v>39</v>
      </c>
      <c r="C16" s="21">
        <v>5</v>
      </c>
      <c r="D16" s="21">
        <v>42.8</v>
      </c>
      <c r="E16" s="35"/>
      <c r="F16" s="35" t="s">
        <v>122</v>
      </c>
      <c r="I16" s="25"/>
      <c r="J16" s="25" t="s">
        <v>45</v>
      </c>
      <c r="K16" s="25" t="s">
        <v>33</v>
      </c>
      <c r="L16" s="25" t="s">
        <v>46</v>
      </c>
      <c r="M16" s="25" t="s">
        <v>47</v>
      </c>
      <c r="N16" s="25" t="s">
        <v>137</v>
      </c>
      <c r="O16" s="25" t="s">
        <v>49</v>
      </c>
    </row>
    <row r="17" spans="1:15" x14ac:dyDescent="0.45">
      <c r="A17" s="21">
        <v>3.7</v>
      </c>
      <c r="B17" s="21">
        <v>21</v>
      </c>
      <c r="C17" s="21">
        <v>4.4000000000000004</v>
      </c>
      <c r="D17" s="21">
        <v>33.6</v>
      </c>
      <c r="E17" s="35"/>
      <c r="F17" s="35"/>
      <c r="I17" s="23" t="s">
        <v>119</v>
      </c>
      <c r="J17" s="23">
        <v>17.846930636489773</v>
      </c>
      <c r="K17" s="31">
        <v>2.0018757185053384</v>
      </c>
      <c r="L17" s="23">
        <v>8.9151042052774603</v>
      </c>
      <c r="M17" s="23">
        <v>2.1031731040071868E-8</v>
      </c>
      <c r="N17" s="31">
        <v>13.671091061718547</v>
      </c>
      <c r="O17" s="31">
        <v>22.022770211260998</v>
      </c>
    </row>
    <row r="18" spans="1:15" x14ac:dyDescent="0.45">
      <c r="A18" s="21">
        <v>6.2</v>
      </c>
      <c r="B18" s="21">
        <v>7</v>
      </c>
      <c r="C18" s="21">
        <v>5.5</v>
      </c>
      <c r="D18" s="21">
        <v>34.200000000000003</v>
      </c>
      <c r="E18" s="35"/>
      <c r="F18" s="35"/>
      <c r="I18" s="23" t="s">
        <v>52</v>
      </c>
      <c r="J18" s="23">
        <v>1.1031303951395854</v>
      </c>
      <c r="K18" s="31">
        <v>0.32957332431801278</v>
      </c>
      <c r="L18" s="23">
        <v>3.3471470951791895</v>
      </c>
      <c r="M18" s="23">
        <v>3.2091859409731577E-3</v>
      </c>
      <c r="N18" s="31">
        <v>0.41565248741831262</v>
      </c>
      <c r="O18" s="31">
        <v>1.7906083028608584</v>
      </c>
    </row>
    <row r="19" spans="1:15" x14ac:dyDescent="0.45">
      <c r="A19" s="21">
        <v>7</v>
      </c>
      <c r="B19" s="21">
        <v>40</v>
      </c>
      <c r="C19" s="21">
        <v>7</v>
      </c>
      <c r="D19" s="21">
        <v>48</v>
      </c>
      <c r="F19" s="1" t="s">
        <v>138</v>
      </c>
      <c r="I19" s="23" t="s">
        <v>53</v>
      </c>
      <c r="J19" s="23">
        <v>0.32151968144970405</v>
      </c>
      <c r="K19" s="31">
        <v>3.7108649085040628E-2</v>
      </c>
      <c r="L19" s="23">
        <v>8.6642787969157364</v>
      </c>
      <c r="M19" s="23">
        <v>3.3269186077724277E-8</v>
      </c>
      <c r="N19" s="31">
        <v>0.24411239588089342</v>
      </c>
      <c r="O19" s="31">
        <v>0.39892696701851471</v>
      </c>
    </row>
    <row r="20" spans="1:15" ht="14.35" thickBot="1" x14ac:dyDescent="0.5">
      <c r="A20" s="21">
        <v>4</v>
      </c>
      <c r="B20" s="21">
        <v>35</v>
      </c>
      <c r="C20" s="21">
        <v>6</v>
      </c>
      <c r="D20" s="21">
        <v>38</v>
      </c>
      <c r="F20" s="1" t="s">
        <v>135</v>
      </c>
      <c r="I20" s="24" t="s">
        <v>54</v>
      </c>
      <c r="J20" s="24">
        <v>1.2889408957614612</v>
      </c>
      <c r="K20" s="32">
        <v>0.29847913006092497</v>
      </c>
      <c r="L20" s="24">
        <v>4.3183618750777155</v>
      </c>
      <c r="M20" s="24">
        <v>3.3421679684362377E-4</v>
      </c>
      <c r="N20" s="32">
        <v>0.66632434068265778</v>
      </c>
      <c r="O20" s="32">
        <v>1.9115574508402646</v>
      </c>
    </row>
    <row r="21" spans="1:15" x14ac:dyDescent="0.45">
      <c r="A21" s="21">
        <v>4.5</v>
      </c>
      <c r="B21" s="21">
        <v>23</v>
      </c>
      <c r="C21" s="21">
        <v>3.5</v>
      </c>
      <c r="D21" s="21">
        <v>35.9</v>
      </c>
      <c r="E21" s="35"/>
      <c r="F21" s="35"/>
      <c r="K21" s="33" t="s">
        <v>136</v>
      </c>
      <c r="N21" s="33" t="s">
        <v>120</v>
      </c>
    </row>
    <row r="22" spans="1:15" x14ac:dyDescent="0.45">
      <c r="A22" s="21">
        <v>5.9</v>
      </c>
      <c r="B22" s="21">
        <v>33</v>
      </c>
      <c r="C22" s="21">
        <v>4.9000000000000004</v>
      </c>
      <c r="D22" s="21">
        <v>40.4</v>
      </c>
      <c r="E22" s="35"/>
      <c r="F22" s="35"/>
      <c r="L22">
        <f>_xlfn.T.DIST.2T(8.91519429,20)</f>
        <v>2.1028297364154896E-8</v>
      </c>
      <c r="M22" s="39"/>
      <c r="N22" s="33">
        <f>J17-2.086*K17</f>
        <v>13.671017887687638</v>
      </c>
      <c r="O22" s="33">
        <f>J17+2.086*K17</f>
        <v>22.022843385291907</v>
      </c>
    </row>
    <row r="23" spans="1:15" x14ac:dyDescent="0.45">
      <c r="A23" s="21">
        <v>5.6</v>
      </c>
      <c r="B23" s="21">
        <v>27</v>
      </c>
      <c r="C23" s="21">
        <v>4.3</v>
      </c>
      <c r="D23" s="21">
        <v>36.799999999999997</v>
      </c>
      <c r="E23" s="35"/>
      <c r="F23" s="35"/>
      <c r="L23" t="s">
        <v>121</v>
      </c>
    </row>
    <row r="24" spans="1:15" x14ac:dyDescent="0.45">
      <c r="A24" s="21">
        <v>4.8</v>
      </c>
      <c r="B24" s="21">
        <v>34</v>
      </c>
      <c r="C24" s="21">
        <v>8</v>
      </c>
      <c r="D24" s="21">
        <v>45.2</v>
      </c>
      <c r="E24" s="35"/>
      <c r="F24" s="35"/>
      <c r="I24" t="s">
        <v>55</v>
      </c>
      <c r="N24" t="s">
        <v>58</v>
      </c>
    </row>
    <row r="25" spans="1:15" ht="14.35" thickBot="1" x14ac:dyDescent="0.5">
      <c r="A25" s="21">
        <v>3.9</v>
      </c>
      <c r="B25" s="21">
        <v>15</v>
      </c>
      <c r="C25" s="21">
        <v>5</v>
      </c>
      <c r="D25" s="21">
        <v>35.1</v>
      </c>
      <c r="E25" s="35"/>
      <c r="F25" s="35"/>
    </row>
    <row r="26" spans="1:15" x14ac:dyDescent="0.45">
      <c r="I26" s="25" t="s">
        <v>34</v>
      </c>
      <c r="J26" s="25" t="s">
        <v>56</v>
      </c>
      <c r="K26" s="25" t="s">
        <v>37</v>
      </c>
      <c r="L26" s="25" t="s">
        <v>57</v>
      </c>
      <c r="N26" s="25" t="s">
        <v>59</v>
      </c>
      <c r="O26" s="25" t="s">
        <v>60</v>
      </c>
    </row>
    <row r="27" spans="1:15" x14ac:dyDescent="0.45">
      <c r="I27" s="23">
        <v>1</v>
      </c>
      <c r="J27" s="23">
        <v>32.46410361667057</v>
      </c>
      <c r="K27" s="23">
        <v>0.73589638332943252</v>
      </c>
      <c r="L27" s="23">
        <v>0.45024030250383679</v>
      </c>
      <c r="N27" s="23">
        <v>2.0833333333333335</v>
      </c>
      <c r="O27" s="23">
        <v>30.1</v>
      </c>
    </row>
    <row r="28" spans="1:15" x14ac:dyDescent="0.45">
      <c r="I28" s="23">
        <v>2</v>
      </c>
      <c r="J28" s="23">
        <v>38.373137092597005</v>
      </c>
      <c r="K28" s="23">
        <v>1.9268629074029917</v>
      </c>
      <c r="L28" s="23">
        <v>1.1789042016859268</v>
      </c>
      <c r="N28" s="23">
        <v>6.25</v>
      </c>
      <c r="O28" s="23">
        <v>31.8</v>
      </c>
    </row>
    <row r="29" spans="1:15" x14ac:dyDescent="0.45">
      <c r="I29" s="23">
        <v>3</v>
      </c>
      <c r="J29" s="23">
        <v>38.798412546431145</v>
      </c>
      <c r="K29" s="23">
        <v>-9.8412546431141834E-2</v>
      </c>
      <c r="L29" s="23">
        <v>-6.0211322788217343E-2</v>
      </c>
      <c r="N29" s="23">
        <v>10.416666666666668</v>
      </c>
      <c r="O29" s="23">
        <v>33.200000000000003</v>
      </c>
    </row>
    <row r="30" spans="1:15" x14ac:dyDescent="0.45">
      <c r="I30" s="23">
        <v>4</v>
      </c>
      <c r="J30" s="23">
        <v>43.491140417741391</v>
      </c>
      <c r="K30" s="23">
        <v>3.3088595822586058</v>
      </c>
      <c r="L30" s="23">
        <v>2.0244452520864145</v>
      </c>
      <c r="N30" s="23">
        <v>14.583333333333334</v>
      </c>
      <c r="O30" s="23">
        <v>33.6</v>
      </c>
    </row>
    <row r="31" spans="1:15" x14ac:dyDescent="0.45">
      <c r="I31" s="23">
        <v>5</v>
      </c>
      <c r="J31" s="23">
        <v>42.114245139227812</v>
      </c>
      <c r="K31" s="23">
        <v>-0.7142451392278133</v>
      </c>
      <c r="L31" s="23">
        <v>-0.43699351543607984</v>
      </c>
      <c r="N31" s="23">
        <v>18.75</v>
      </c>
      <c r="O31" s="23">
        <v>34.200000000000003</v>
      </c>
    </row>
    <row r="32" spans="1:15" x14ac:dyDescent="0.45">
      <c r="I32" s="23">
        <v>6</v>
      </c>
      <c r="J32" s="23">
        <v>36.250220151166062</v>
      </c>
      <c r="K32" s="23">
        <v>1.2497798488339384</v>
      </c>
      <c r="L32" s="23">
        <v>0.76464740138598042</v>
      </c>
      <c r="N32" s="23">
        <v>22.916666666666668</v>
      </c>
      <c r="O32" s="23">
        <v>35.1</v>
      </c>
    </row>
    <row r="33" spans="9:15" x14ac:dyDescent="0.45">
      <c r="I33" s="23">
        <v>7</v>
      </c>
      <c r="J33" s="23">
        <v>41.119854734250318</v>
      </c>
      <c r="K33" s="23">
        <v>-2.1198547342503176</v>
      </c>
      <c r="L33" s="23">
        <v>-1.2969815566898713</v>
      </c>
      <c r="N33" s="23">
        <v>27.083333333333332</v>
      </c>
      <c r="O33" s="23">
        <v>35.9</v>
      </c>
    </row>
    <row r="34" spans="9:15" x14ac:dyDescent="0.45">
      <c r="I34" s="23">
        <v>8</v>
      </c>
      <c r="J34" s="23">
        <v>38.715501836294465</v>
      </c>
      <c r="K34" s="23">
        <v>1.9844981637055383</v>
      </c>
      <c r="L34" s="23">
        <v>1.2141669313587373</v>
      </c>
      <c r="N34" s="23">
        <v>31.25</v>
      </c>
      <c r="O34" s="23">
        <v>36.799999999999997</v>
      </c>
    </row>
    <row r="35" spans="9:15" x14ac:dyDescent="0.45">
      <c r="I35" s="23">
        <v>9</v>
      </c>
      <c r="J35" s="23">
        <v>30.350090464087483</v>
      </c>
      <c r="K35" s="23">
        <v>-0.25009046408748148</v>
      </c>
      <c r="L35" s="23">
        <v>-0.15301176735592889</v>
      </c>
      <c r="N35" s="23">
        <v>35.416666666666671</v>
      </c>
      <c r="O35" s="23">
        <v>37.5</v>
      </c>
    </row>
    <row r="36" spans="9:15" x14ac:dyDescent="0.45">
      <c r="I36" s="23">
        <v>10</v>
      </c>
      <c r="J36" s="23">
        <v>51.599103944451009</v>
      </c>
      <c r="K36" s="23">
        <v>1.3008960555489892</v>
      </c>
      <c r="L36" s="23">
        <v>0.79592160913532106</v>
      </c>
      <c r="N36" s="23">
        <v>39.583333333333336</v>
      </c>
      <c r="O36" s="23">
        <v>38</v>
      </c>
    </row>
    <row r="37" spans="9:15" x14ac:dyDescent="0.45">
      <c r="I37" s="23">
        <v>11</v>
      </c>
      <c r="J37" s="23">
        <v>37.293713929667817</v>
      </c>
      <c r="K37" s="23">
        <v>0.906286070332186</v>
      </c>
      <c r="L37" s="23">
        <v>0.55448908800888919</v>
      </c>
      <c r="N37" s="23">
        <v>43.750000000000007</v>
      </c>
      <c r="O37" s="23">
        <v>38.200000000000003</v>
      </c>
    </row>
    <row r="38" spans="9:15" x14ac:dyDescent="0.45">
      <c r="I38" s="23">
        <v>12</v>
      </c>
      <c r="J38" s="23">
        <v>35.03820780149384</v>
      </c>
      <c r="K38" s="23">
        <v>-3.2382078014938394</v>
      </c>
      <c r="L38" s="23">
        <v>-1.9812186785298993</v>
      </c>
      <c r="N38" s="23">
        <v>47.916666666666671</v>
      </c>
      <c r="O38" s="23">
        <v>38.700000000000003</v>
      </c>
    </row>
    <row r="39" spans="9:15" x14ac:dyDescent="0.45">
      <c r="I39" s="23">
        <v>13</v>
      </c>
      <c r="J39" s="23">
        <v>43.862877278736747</v>
      </c>
      <c r="K39" s="23">
        <v>-0.56287727873674953</v>
      </c>
      <c r="L39" s="23">
        <v>-0.34438277180324134</v>
      </c>
      <c r="N39" s="23">
        <v>52.083333333333336</v>
      </c>
      <c r="O39" s="23">
        <v>39</v>
      </c>
    </row>
    <row r="40" spans="9:15" x14ac:dyDescent="0.45">
      <c r="I40" s="23">
        <v>14</v>
      </c>
      <c r="J40" s="23">
        <v>45.293053325966952</v>
      </c>
      <c r="K40" s="23">
        <v>-1.1930533259669502</v>
      </c>
      <c r="L40" s="23">
        <v>-0.72994065816206366</v>
      </c>
      <c r="N40" s="23">
        <v>56.250000000000007</v>
      </c>
      <c r="O40" s="23">
        <v>40.299999999999997</v>
      </c>
    </row>
    <row r="41" spans="9:15" x14ac:dyDescent="0.45">
      <c r="I41" s="23">
        <v>15</v>
      </c>
      <c r="J41" s="23">
        <v>44.111563299756796</v>
      </c>
      <c r="K41" s="23">
        <v>-1.3115632997567985</v>
      </c>
      <c r="L41" s="23">
        <v>-0.80244810303827629</v>
      </c>
      <c r="N41" s="23">
        <v>60.416666666666671</v>
      </c>
      <c r="O41" s="23">
        <v>40.4</v>
      </c>
    </row>
    <row r="42" spans="9:15" x14ac:dyDescent="0.45">
      <c r="I42" s="23">
        <v>16</v>
      </c>
      <c r="J42" s="23">
        <v>34.351766350300458</v>
      </c>
      <c r="K42" s="23">
        <v>-0.75176635030045702</v>
      </c>
      <c r="L42" s="23">
        <v>-0.45994995578060971</v>
      </c>
      <c r="N42" s="23">
        <v>64.583333333333343</v>
      </c>
      <c r="O42" s="23">
        <v>40.700000000000003</v>
      </c>
    </row>
    <row r="43" spans="9:15" x14ac:dyDescent="0.45">
      <c r="I43" s="23">
        <v>17</v>
      </c>
      <c r="J43" s="23">
        <v>34.026151783191168</v>
      </c>
      <c r="K43" s="23">
        <v>0.17384821680883533</v>
      </c>
      <c r="L43" s="23">
        <v>0.10636480284306901</v>
      </c>
      <c r="N43" s="23">
        <v>68.75</v>
      </c>
      <c r="O43" s="23">
        <v>41.4</v>
      </c>
    </row>
    <row r="44" spans="9:15" x14ac:dyDescent="0.45">
      <c r="I44" s="23">
        <v>18</v>
      </c>
      <c r="J44" s="23">
        <v>47.452216930785262</v>
      </c>
      <c r="K44" s="23">
        <v>0.54778306921473785</v>
      </c>
      <c r="L44" s="23">
        <v>0.33514774685244669</v>
      </c>
      <c r="N44" s="23">
        <v>72.916666666666671</v>
      </c>
      <c r="O44" s="23">
        <v>42.8</v>
      </c>
    </row>
    <row r="45" spans="9:15" x14ac:dyDescent="0.45">
      <c r="I45" s="23">
        <v>19</v>
      </c>
      <c r="J45" s="23">
        <v>41.246286442356521</v>
      </c>
      <c r="K45" s="23">
        <v>-3.2462864423565208</v>
      </c>
      <c r="L45" s="23">
        <v>-1.9861613984402446</v>
      </c>
      <c r="N45" s="23">
        <v>77.083333333333329</v>
      </c>
      <c r="O45" s="23">
        <v>43.3</v>
      </c>
    </row>
    <row r="46" spans="9:15" x14ac:dyDescent="0.45">
      <c r="I46" s="23">
        <v>20</v>
      </c>
      <c r="J46" s="23">
        <v>34.717263223126217</v>
      </c>
      <c r="K46" s="23">
        <v>1.1827367768737815</v>
      </c>
      <c r="L46" s="23">
        <v>0.72362872853483973</v>
      </c>
      <c r="N46" s="23">
        <v>81.25</v>
      </c>
      <c r="O46" s="23">
        <v>44.1</v>
      </c>
    </row>
    <row r="47" spans="9:15" x14ac:dyDescent="0.45">
      <c r="I47" s="23">
        <v>21</v>
      </c>
      <c r="J47" s="23">
        <v>41.281359844884719</v>
      </c>
      <c r="K47" s="23">
        <v>-0.88135984488472019</v>
      </c>
      <c r="L47" s="23">
        <v>-0.53923858326395435</v>
      </c>
      <c r="N47" s="23">
        <v>85.416666666666671</v>
      </c>
      <c r="O47" s="23">
        <v>45.2</v>
      </c>
    </row>
    <row r="48" spans="9:15" x14ac:dyDescent="0.45">
      <c r="I48" s="23">
        <v>22</v>
      </c>
      <c r="J48" s="23">
        <v>38.247938100187746</v>
      </c>
      <c r="K48" s="23">
        <v>-1.4479381001877485</v>
      </c>
      <c r="L48" s="23">
        <v>-0.88588570755826512</v>
      </c>
      <c r="N48" s="23">
        <v>89.583333333333329</v>
      </c>
      <c r="O48" s="23">
        <v>46.8</v>
      </c>
    </row>
    <row r="49" spans="9:15" x14ac:dyDescent="0.45">
      <c r="I49" s="23">
        <v>23</v>
      </c>
      <c r="J49" s="23">
        <v>44.385152868541411</v>
      </c>
      <c r="K49" s="23">
        <v>0.81484713145859189</v>
      </c>
      <c r="L49" s="23">
        <v>0.49854439738163969</v>
      </c>
      <c r="N49" s="23">
        <v>93.75</v>
      </c>
      <c r="O49" s="23">
        <v>48</v>
      </c>
    </row>
    <row r="50" spans="9:15" ht="14.35" thickBot="1" x14ac:dyDescent="0.5">
      <c r="I50" s="24">
        <v>24</v>
      </c>
      <c r="J50" s="24">
        <v>33.416638878087028</v>
      </c>
      <c r="K50" s="24">
        <v>1.6833611219129736</v>
      </c>
      <c r="L50" s="24">
        <v>1.0299235570695895</v>
      </c>
      <c r="N50" s="24">
        <v>97.916666666666671</v>
      </c>
      <c r="O50" s="24">
        <v>52.9</v>
      </c>
    </row>
    <row r="84" spans="1:4" x14ac:dyDescent="0.45">
      <c r="A84" s="36" t="s">
        <v>128</v>
      </c>
    </row>
    <row r="85" spans="1:4" x14ac:dyDescent="0.45">
      <c r="A85" t="s">
        <v>123</v>
      </c>
    </row>
    <row r="86" spans="1:4" x14ac:dyDescent="0.45">
      <c r="A86" s="21">
        <v>1</v>
      </c>
      <c r="B86" s="21">
        <v>3.5</v>
      </c>
      <c r="C86" s="21">
        <v>9</v>
      </c>
      <c r="D86" s="21">
        <v>6.1</v>
      </c>
    </row>
    <row r="87" spans="1:4" x14ac:dyDescent="0.45">
      <c r="A87" s="21">
        <v>1</v>
      </c>
      <c r="B87" s="21">
        <v>5.3</v>
      </c>
      <c r="C87" s="21">
        <v>20</v>
      </c>
      <c r="D87" s="21">
        <v>6.4</v>
      </c>
    </row>
    <row r="88" spans="1:4" x14ac:dyDescent="0.45">
      <c r="A88" s="21">
        <v>1</v>
      </c>
      <c r="B88" s="21">
        <v>5.0999999999999996</v>
      </c>
      <c r="C88" s="21">
        <v>18</v>
      </c>
      <c r="D88" s="21">
        <v>7.4</v>
      </c>
    </row>
    <row r="89" spans="1:4" x14ac:dyDescent="0.45">
      <c r="A89" s="21">
        <v>1</v>
      </c>
      <c r="B89" s="21">
        <v>5.8</v>
      </c>
      <c r="C89" s="21">
        <v>33</v>
      </c>
      <c r="D89" s="21">
        <v>6.7</v>
      </c>
    </row>
    <row r="90" spans="1:4" x14ac:dyDescent="0.45">
      <c r="A90" s="21">
        <v>1</v>
      </c>
      <c r="B90" s="21">
        <v>4.2</v>
      </c>
      <c r="C90" s="21">
        <v>31</v>
      </c>
      <c r="D90" s="21">
        <v>7.5</v>
      </c>
    </row>
    <row r="91" spans="1:4" x14ac:dyDescent="0.45">
      <c r="A91" s="21">
        <v>1</v>
      </c>
      <c r="B91" s="21">
        <v>6</v>
      </c>
      <c r="C91" s="21">
        <v>13</v>
      </c>
      <c r="D91" s="21">
        <v>5.9</v>
      </c>
    </row>
    <row r="92" spans="1:4" x14ac:dyDescent="0.45">
      <c r="A92" s="21">
        <v>1</v>
      </c>
      <c r="B92" s="21">
        <v>6.8</v>
      </c>
      <c r="C92" s="21">
        <v>25</v>
      </c>
      <c r="D92" s="21">
        <v>6</v>
      </c>
    </row>
    <row r="93" spans="1:4" x14ac:dyDescent="0.45">
      <c r="A93" s="21">
        <v>1</v>
      </c>
      <c r="B93" s="21">
        <v>5.5</v>
      </c>
      <c r="C93" s="21">
        <v>30</v>
      </c>
      <c r="D93" s="21">
        <v>4</v>
      </c>
    </row>
    <row r="94" spans="1:4" x14ac:dyDescent="0.45">
      <c r="A94" s="21">
        <v>1</v>
      </c>
      <c r="B94" s="21">
        <v>3.1</v>
      </c>
      <c r="C94" s="21">
        <v>5</v>
      </c>
      <c r="D94" s="21">
        <v>5.8</v>
      </c>
    </row>
    <row r="95" spans="1:4" x14ac:dyDescent="0.45">
      <c r="A95" s="21">
        <v>1</v>
      </c>
      <c r="B95" s="21">
        <v>7.2</v>
      </c>
      <c r="C95" s="21">
        <v>47</v>
      </c>
      <c r="D95" s="21">
        <v>8.3000000000000007</v>
      </c>
    </row>
    <row r="96" spans="1:4" x14ac:dyDescent="0.45">
      <c r="A96" s="21">
        <v>1</v>
      </c>
      <c r="B96" s="21">
        <v>4.5</v>
      </c>
      <c r="C96" s="21">
        <v>25</v>
      </c>
      <c r="D96" s="21">
        <v>5</v>
      </c>
    </row>
    <row r="97" spans="1:24" x14ac:dyDescent="0.45">
      <c r="A97" s="21">
        <v>1</v>
      </c>
      <c r="B97" s="21">
        <v>4.9000000000000004</v>
      </c>
      <c r="C97" s="21">
        <v>11</v>
      </c>
      <c r="D97" s="21">
        <v>6.4</v>
      </c>
    </row>
    <row r="98" spans="1:24" x14ac:dyDescent="0.45">
      <c r="A98" s="21">
        <v>1</v>
      </c>
      <c r="B98" s="21">
        <v>8</v>
      </c>
      <c r="C98" s="21">
        <v>23</v>
      </c>
      <c r="D98" s="21">
        <v>7.6</v>
      </c>
    </row>
    <row r="99" spans="1:24" x14ac:dyDescent="0.45">
      <c r="A99" s="21">
        <v>1</v>
      </c>
      <c r="B99" s="21">
        <v>6.5</v>
      </c>
      <c r="C99" s="21">
        <v>35</v>
      </c>
      <c r="D99" s="21">
        <v>7</v>
      </c>
    </row>
    <row r="100" spans="1:24" x14ac:dyDescent="0.45">
      <c r="A100" s="21">
        <v>1</v>
      </c>
      <c r="B100" s="21">
        <v>6.6</v>
      </c>
      <c r="C100" s="21">
        <v>39</v>
      </c>
      <c r="D100" s="21">
        <v>5</v>
      </c>
    </row>
    <row r="101" spans="1:24" x14ac:dyDescent="0.45">
      <c r="A101" s="21">
        <v>1</v>
      </c>
      <c r="B101" s="21">
        <v>3.7</v>
      </c>
      <c r="C101" s="21">
        <v>21</v>
      </c>
      <c r="D101" s="21">
        <v>4.4000000000000004</v>
      </c>
    </row>
    <row r="102" spans="1:24" x14ac:dyDescent="0.45">
      <c r="A102" s="21">
        <v>1</v>
      </c>
      <c r="B102" s="21">
        <v>6.2</v>
      </c>
      <c r="C102" s="21">
        <v>7</v>
      </c>
      <c r="D102" s="21">
        <v>5.5</v>
      </c>
    </row>
    <row r="103" spans="1:24" x14ac:dyDescent="0.45">
      <c r="A103" s="21">
        <v>1</v>
      </c>
      <c r="B103" s="21">
        <v>7</v>
      </c>
      <c r="C103" s="21">
        <v>40</v>
      </c>
      <c r="D103" s="21">
        <v>7</v>
      </c>
    </row>
    <row r="104" spans="1:24" x14ac:dyDescent="0.45">
      <c r="A104" s="21">
        <v>1</v>
      </c>
      <c r="B104" s="21">
        <v>4</v>
      </c>
      <c r="C104" s="21">
        <v>35</v>
      </c>
      <c r="D104" s="21">
        <v>6</v>
      </c>
    </row>
    <row r="105" spans="1:24" x14ac:dyDescent="0.45">
      <c r="A105" s="21">
        <v>1</v>
      </c>
      <c r="B105" s="21">
        <v>4.5</v>
      </c>
      <c r="C105" s="21">
        <v>23</v>
      </c>
      <c r="D105" s="21">
        <v>3.5</v>
      </c>
    </row>
    <row r="106" spans="1:24" x14ac:dyDescent="0.45">
      <c r="A106" s="21">
        <v>1</v>
      </c>
      <c r="B106" s="21">
        <v>5.9</v>
      </c>
      <c r="C106" s="21">
        <v>33</v>
      </c>
      <c r="D106" s="21">
        <v>4.9000000000000004</v>
      </c>
    </row>
    <row r="107" spans="1:24" x14ac:dyDescent="0.45">
      <c r="A107" s="21">
        <v>1</v>
      </c>
      <c r="B107" s="21">
        <v>5.6</v>
      </c>
      <c r="C107" s="21">
        <v>27</v>
      </c>
      <c r="D107" s="21">
        <v>4.3</v>
      </c>
    </row>
    <row r="108" spans="1:24" x14ac:dyDescent="0.45">
      <c r="A108" s="21">
        <v>1</v>
      </c>
      <c r="B108" s="21">
        <v>4.8</v>
      </c>
      <c r="C108" s="21">
        <v>34</v>
      </c>
      <c r="D108" s="21">
        <v>8</v>
      </c>
    </row>
    <row r="109" spans="1:24" x14ac:dyDescent="0.45">
      <c r="A109" s="21">
        <v>1</v>
      </c>
      <c r="B109" s="21">
        <v>3.9</v>
      </c>
      <c r="C109" s="21">
        <v>15</v>
      </c>
      <c r="D109" s="21">
        <v>5</v>
      </c>
    </row>
    <row r="111" spans="1:24" x14ac:dyDescent="0.45">
      <c r="A111" t="s">
        <v>124</v>
      </c>
    </row>
    <row r="112" spans="1:24" x14ac:dyDescent="0.45">
      <c r="A112" s="21">
        <v>1</v>
      </c>
      <c r="B112" s="21">
        <v>1</v>
      </c>
      <c r="C112" s="21">
        <v>1</v>
      </c>
      <c r="D112" s="21">
        <v>1</v>
      </c>
      <c r="E112" s="21">
        <v>1</v>
      </c>
      <c r="F112" s="21">
        <v>1</v>
      </c>
      <c r="G112" s="21">
        <v>1</v>
      </c>
      <c r="H112" s="21">
        <v>1</v>
      </c>
      <c r="I112" s="21">
        <v>1</v>
      </c>
      <c r="J112" s="21">
        <v>1</v>
      </c>
      <c r="K112" s="21">
        <v>1</v>
      </c>
      <c r="L112" s="21">
        <v>1</v>
      </c>
      <c r="M112" s="21">
        <v>1</v>
      </c>
      <c r="N112" s="21">
        <v>1</v>
      </c>
      <c r="O112" s="21">
        <v>1</v>
      </c>
      <c r="P112" s="21">
        <v>1</v>
      </c>
      <c r="Q112" s="21">
        <v>1</v>
      </c>
      <c r="R112" s="21">
        <v>1</v>
      </c>
      <c r="S112" s="21">
        <v>1</v>
      </c>
      <c r="T112" s="21">
        <v>1</v>
      </c>
      <c r="U112" s="21">
        <v>1</v>
      </c>
      <c r="V112" s="21">
        <v>1</v>
      </c>
      <c r="W112" s="21">
        <v>1</v>
      </c>
      <c r="X112" s="21">
        <v>1</v>
      </c>
    </row>
    <row r="113" spans="1:24" x14ac:dyDescent="0.45">
      <c r="A113" s="21">
        <v>3.5</v>
      </c>
      <c r="B113" s="21">
        <v>5.3</v>
      </c>
      <c r="C113" s="21">
        <v>5.0999999999999996</v>
      </c>
      <c r="D113" s="21">
        <v>5.8</v>
      </c>
      <c r="E113" s="21">
        <v>4.2</v>
      </c>
      <c r="F113" s="21">
        <v>6</v>
      </c>
      <c r="G113" s="21">
        <v>6.8</v>
      </c>
      <c r="H113" s="21">
        <v>5.5</v>
      </c>
      <c r="I113" s="21">
        <v>3.1</v>
      </c>
      <c r="J113" s="21">
        <v>7.2</v>
      </c>
      <c r="K113" s="21">
        <v>4.5</v>
      </c>
      <c r="L113" s="21">
        <v>4.9000000000000004</v>
      </c>
      <c r="M113" s="21">
        <v>8</v>
      </c>
      <c r="N113" s="21">
        <v>6.5</v>
      </c>
      <c r="O113" s="21">
        <v>6.6</v>
      </c>
      <c r="P113" s="21">
        <v>3.7</v>
      </c>
      <c r="Q113" s="21">
        <v>6.2</v>
      </c>
      <c r="R113" s="21">
        <v>7</v>
      </c>
      <c r="S113" s="21">
        <v>4</v>
      </c>
      <c r="T113" s="21">
        <v>4.5</v>
      </c>
      <c r="U113" s="21">
        <v>5.9</v>
      </c>
      <c r="V113" s="21">
        <v>5.6</v>
      </c>
      <c r="W113" s="21">
        <v>4.8</v>
      </c>
      <c r="X113" s="21">
        <v>3.9</v>
      </c>
    </row>
    <row r="114" spans="1:24" x14ac:dyDescent="0.45">
      <c r="A114" s="21">
        <v>9</v>
      </c>
      <c r="B114" s="21">
        <v>20</v>
      </c>
      <c r="C114" s="21">
        <v>18</v>
      </c>
      <c r="D114" s="21">
        <v>33</v>
      </c>
      <c r="E114" s="21">
        <v>31</v>
      </c>
      <c r="F114" s="21">
        <v>13</v>
      </c>
      <c r="G114" s="21">
        <v>25</v>
      </c>
      <c r="H114" s="21">
        <v>30</v>
      </c>
      <c r="I114" s="21">
        <v>5</v>
      </c>
      <c r="J114" s="21">
        <v>47</v>
      </c>
      <c r="K114" s="21">
        <v>25</v>
      </c>
      <c r="L114" s="21">
        <v>11</v>
      </c>
      <c r="M114" s="21">
        <v>23</v>
      </c>
      <c r="N114" s="21">
        <v>35</v>
      </c>
      <c r="O114" s="21">
        <v>39</v>
      </c>
      <c r="P114" s="21">
        <v>21</v>
      </c>
      <c r="Q114" s="21">
        <v>7</v>
      </c>
      <c r="R114" s="21">
        <v>40</v>
      </c>
      <c r="S114" s="21">
        <v>35</v>
      </c>
      <c r="T114" s="21">
        <v>23</v>
      </c>
      <c r="U114" s="21">
        <v>33</v>
      </c>
      <c r="V114" s="21">
        <v>27</v>
      </c>
      <c r="W114" s="21">
        <v>34</v>
      </c>
      <c r="X114" s="21">
        <v>15</v>
      </c>
    </row>
    <row r="115" spans="1:24" x14ac:dyDescent="0.45">
      <c r="A115" s="21">
        <v>6.1</v>
      </c>
      <c r="B115" s="21">
        <v>6.4</v>
      </c>
      <c r="C115" s="21">
        <v>7.4</v>
      </c>
      <c r="D115" s="21">
        <v>6.7</v>
      </c>
      <c r="E115" s="21">
        <v>7.5</v>
      </c>
      <c r="F115" s="21">
        <v>5.9</v>
      </c>
      <c r="G115" s="21">
        <v>6</v>
      </c>
      <c r="H115" s="21">
        <v>4</v>
      </c>
      <c r="I115" s="21">
        <v>5.8</v>
      </c>
      <c r="J115" s="21">
        <v>8.3000000000000007</v>
      </c>
      <c r="K115" s="21">
        <v>5</v>
      </c>
      <c r="L115" s="21">
        <v>6.4</v>
      </c>
      <c r="M115" s="21">
        <v>7.6</v>
      </c>
      <c r="N115" s="21">
        <v>7</v>
      </c>
      <c r="O115" s="21">
        <v>5</v>
      </c>
      <c r="P115" s="21">
        <v>4.4000000000000004</v>
      </c>
      <c r="Q115" s="21">
        <v>5.5</v>
      </c>
      <c r="R115" s="21">
        <v>7</v>
      </c>
      <c r="S115" s="21">
        <v>6</v>
      </c>
      <c r="T115" s="21">
        <v>3.5</v>
      </c>
      <c r="U115" s="21">
        <v>4.9000000000000004</v>
      </c>
      <c r="V115" s="21">
        <v>4.3</v>
      </c>
      <c r="W115" s="21">
        <v>8</v>
      </c>
      <c r="X115" s="21">
        <v>5</v>
      </c>
    </row>
    <row r="117" spans="1:24" x14ac:dyDescent="0.45">
      <c r="A117" t="s">
        <v>125</v>
      </c>
    </row>
    <row r="118" spans="1:24" x14ac:dyDescent="0.45">
      <c r="A118">
        <f t="array" ref="A118:D121">MMULT(A112:X115,A86:D109)</f>
        <v>24</v>
      </c>
      <c r="B118">
        <v>128.6</v>
      </c>
      <c r="C118">
        <v>599</v>
      </c>
      <c r="D118">
        <v>143.70000000000002</v>
      </c>
    </row>
    <row r="119" spans="1:24" x14ac:dyDescent="0.45">
      <c r="A119">
        <v>128.6</v>
      </c>
      <c r="B119">
        <v>727.44000000000017</v>
      </c>
      <c r="C119">
        <v>3365.2999999999997</v>
      </c>
      <c r="D119">
        <v>782.49</v>
      </c>
    </row>
    <row r="120" spans="1:24" x14ac:dyDescent="0.45">
      <c r="A120">
        <v>599</v>
      </c>
      <c r="B120">
        <v>3365.2999999999997</v>
      </c>
      <c r="C120">
        <v>17847</v>
      </c>
      <c r="D120">
        <v>3671.8999999999996</v>
      </c>
    </row>
    <row r="121" spans="1:24" x14ac:dyDescent="0.45">
      <c r="A121">
        <v>143.70000000000002</v>
      </c>
      <c r="B121">
        <v>782.49</v>
      </c>
      <c r="C121">
        <v>3671.8999999999996</v>
      </c>
      <c r="D121">
        <v>899.49</v>
      </c>
    </row>
    <row r="123" spans="1:24" x14ac:dyDescent="0.45">
      <c r="A123" t="s">
        <v>126</v>
      </c>
      <c r="F123" t="s">
        <v>139</v>
      </c>
      <c r="H123" t="s">
        <v>140</v>
      </c>
    </row>
    <row r="124" spans="1:24" x14ac:dyDescent="0.45">
      <c r="A124">
        <f t="array" ref="A124:D127">MINVERSE(A118:D121)</f>
        <v>1.304463048767337</v>
      </c>
      <c r="B124">
        <v>-0.10187352800056099</v>
      </c>
      <c r="C124">
        <v>4.4200835675454238E-4</v>
      </c>
      <c r="D124">
        <v>-0.12157926565928963</v>
      </c>
      <c r="F124">
        <v>1</v>
      </c>
      <c r="H124">
        <v>1</v>
      </c>
      <c r="I124">
        <v>5.0999999999999996</v>
      </c>
      <c r="J124">
        <v>20</v>
      </c>
      <c r="K124">
        <v>7.2</v>
      </c>
    </row>
    <row r="125" spans="1:24" x14ac:dyDescent="0.45">
      <c r="A125">
        <v>-0.10187352800056056</v>
      </c>
      <c r="B125">
        <v>3.535588095519844E-2</v>
      </c>
      <c r="C125">
        <v>-1.6743349737454256E-3</v>
      </c>
      <c r="D125">
        <v>-7.6470074429474989E-3</v>
      </c>
      <c r="F125">
        <v>5.0999999999999996</v>
      </c>
    </row>
    <row r="126" spans="1:24" x14ac:dyDescent="0.45">
      <c r="A126">
        <v>4.4200835675454629E-4</v>
      </c>
      <c r="B126">
        <v>-1.6743349737454211E-3</v>
      </c>
      <c r="C126">
        <v>4.482371483992943E-4</v>
      </c>
      <c r="D126">
        <v>-4.4386064599600037E-4</v>
      </c>
      <c r="F126">
        <v>20</v>
      </c>
    </row>
    <row r="127" spans="1:24" x14ac:dyDescent="0.45">
      <c r="A127">
        <v>-0.12157926565929002</v>
      </c>
      <c r="B127">
        <v>-7.6470074429474478E-3</v>
      </c>
      <c r="C127">
        <v>-4.4386064599599554E-4</v>
      </c>
      <c r="D127">
        <v>2.8999165344033427E-2</v>
      </c>
      <c r="F127">
        <v>7.2</v>
      </c>
    </row>
    <row r="129" spans="1:10" x14ac:dyDescent="0.45">
      <c r="A129" t="s">
        <v>127</v>
      </c>
    </row>
    <row r="130" spans="1:10" x14ac:dyDescent="0.45">
      <c r="A130" s="33">
        <f>SQRT($L$13*A124)</f>
        <v>2.0018757185053424</v>
      </c>
      <c r="B130" t="e">
        <f t="shared" ref="B130:D130" si="0">SQRT($L$13*B124)</f>
        <v>#NUM!</v>
      </c>
      <c r="C130">
        <f t="shared" si="0"/>
        <v>3.6849912530876522E-2</v>
      </c>
      <c r="D130" t="e">
        <f t="shared" si="0"/>
        <v>#NUM!</v>
      </c>
      <c r="F130" s="41" t="s">
        <v>141</v>
      </c>
      <c r="H130" s="41" t="s">
        <v>142</v>
      </c>
      <c r="I130" s="42" t="s">
        <v>143</v>
      </c>
      <c r="J130" s="42" t="s">
        <v>144</v>
      </c>
    </row>
    <row r="131" spans="1:10" x14ac:dyDescent="0.45">
      <c r="A131" t="e">
        <f t="shared" ref="A131:D131" si="1">SQRT($L$13*A125)</f>
        <v>#NUM!</v>
      </c>
      <c r="B131" s="33">
        <f t="shared" si="1"/>
        <v>0.3295733243180119</v>
      </c>
      <c r="C131" t="e">
        <f t="shared" si="1"/>
        <v>#NUM!</v>
      </c>
      <c r="D131" t="e">
        <f t="shared" si="1"/>
        <v>#NUM!</v>
      </c>
      <c r="F131" s="42">
        <f>1+MMULT(MMULT( H124:K124,A124:D127),F124:F127)</f>
        <v>1.1035175990761714</v>
      </c>
      <c r="H131" s="42">
        <f>SUMPRODUCT(J17:J20,F124:F127)</f>
        <v>39.18366373017826</v>
      </c>
      <c r="I131" s="42">
        <f>H131-2.086*SQRT(L13*F131)</f>
        <v>35.342833093788727</v>
      </c>
      <c r="J131" s="42">
        <f>H131+2.086*SQRT(L13*F131)</f>
        <v>43.024494366567794</v>
      </c>
    </row>
    <row r="132" spans="1:10" x14ac:dyDescent="0.45">
      <c r="A132">
        <f t="shared" ref="A132:D132" si="2">SQRT($L$13*A126)</f>
        <v>3.6849912530876681E-2</v>
      </c>
      <c r="B132" t="e">
        <f t="shared" si="2"/>
        <v>#NUM!</v>
      </c>
      <c r="C132" s="33">
        <f t="shared" si="2"/>
        <v>3.7108649085040593E-2</v>
      </c>
      <c r="D132" t="e">
        <f t="shared" si="2"/>
        <v>#NUM!</v>
      </c>
    </row>
    <row r="133" spans="1:10" x14ac:dyDescent="0.45">
      <c r="A133" t="e">
        <f t="shared" ref="A133:D133" si="3">SQRT($L$13*A127)</f>
        <v>#NUM!</v>
      </c>
      <c r="B133" t="e">
        <f t="shared" si="3"/>
        <v>#NUM!</v>
      </c>
      <c r="C133" t="e">
        <f t="shared" si="3"/>
        <v>#NUM!</v>
      </c>
      <c r="D133" s="33">
        <f t="shared" si="3"/>
        <v>0.29847913006092586</v>
      </c>
    </row>
  </sheetData>
  <sortState ref="O27:O50">
    <sortCondition ref="O43"/>
  </sortState>
  <phoneticPr fontId="2" type="noConversion"/>
  <pageMargins left="0.7" right="0.7" top="0.75" bottom="0.75" header="0.3" footer="0.3"/>
  <pageSetup paperSize="9" orientation="portrait" r:id="rId1"/>
  <drawing r:id="rId2"/>
  <legacyDrawing r:id="rId3"/>
  <oleObjects>
    <mc:AlternateContent xmlns:mc="http://schemas.openxmlformats.org/markup-compatibility/2006">
      <mc:Choice Requires="x14">
        <oleObject shapeId="2049" r:id="rId4">
          <objectPr defaultSize="0" autoPict="0" r:id="rId5">
            <anchor moveWithCells="1">
              <from>
                <xdr:col>12</xdr:col>
                <xdr:colOff>1748367</xdr:colOff>
                <xdr:row>0</xdr:row>
                <xdr:rowOff>71967</xdr:rowOff>
              </from>
              <to>
                <xdr:col>14</xdr:col>
                <xdr:colOff>605367</xdr:colOff>
                <xdr:row>3</xdr:row>
                <xdr:rowOff>139700</xdr:rowOff>
              </to>
            </anchor>
          </objectPr>
        </oleObject>
      </mc:Choice>
      <mc:Fallback>
        <oleObject shapeId="2049" r:id="rId4"/>
      </mc:Fallback>
    </mc:AlternateContent>
    <mc:AlternateContent xmlns:mc="http://schemas.openxmlformats.org/markup-compatibility/2006">
      <mc:Choice Requires="x14">
        <oleObject shapeId="2050" r:id="rId6">
          <objectPr defaultSize="0" autoPict="0" r:id="rId7">
            <anchor moveWithCells="1">
              <from>
                <xdr:col>12</xdr:col>
                <xdr:colOff>1651000</xdr:colOff>
                <xdr:row>6</xdr:row>
                <xdr:rowOff>55033</xdr:rowOff>
              </from>
              <to>
                <xdr:col>14</xdr:col>
                <xdr:colOff>833967</xdr:colOff>
                <xdr:row>9</xdr:row>
                <xdr:rowOff>59267</xdr:rowOff>
              </to>
            </anchor>
          </objectPr>
        </oleObject>
      </mc:Choice>
      <mc:Fallback>
        <oleObject shapeId="2050" r:id="rId6"/>
      </mc:Fallback>
    </mc:AlternateContent>
    <mc:AlternateContent xmlns:mc="http://schemas.openxmlformats.org/markup-compatibility/2006">
      <mc:Choice Requires="x14">
        <oleObject progId="Equation.3" shapeId="2051" r:id="rId8">
          <objectPr defaultSize="0" autoPict="0" r:id="rId9">
            <anchor moveWithCells="1">
              <from>
                <xdr:col>10</xdr:col>
                <xdr:colOff>546100</xdr:colOff>
                <xdr:row>0</xdr:row>
                <xdr:rowOff>80433</xdr:rowOff>
              </from>
              <to>
                <xdr:col>12</xdr:col>
                <xdr:colOff>1016000</xdr:colOff>
                <xdr:row>4</xdr:row>
                <xdr:rowOff>67733</xdr:rowOff>
              </to>
            </anchor>
          </objectPr>
        </oleObject>
      </mc:Choice>
      <mc:Fallback>
        <oleObject progId="Equation.3" shapeId="2051" r:id="rId8"/>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2.1回归方程的参数估计和误差方差计算</vt:lpstr>
      <vt:lpstr>2.2回归方程的F值检验</vt:lpstr>
      <vt:lpstr>2.3 预测和统计推断(机算)-ppt20页</vt:lpstr>
    </vt:vector>
  </TitlesOfParts>
  <Company>微软中国</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个人用户</dc:creator>
  <cp:lastModifiedBy>个人用户</cp:lastModifiedBy>
  <dcterms:created xsi:type="dcterms:W3CDTF">2022-08-19T16:39:02Z</dcterms:created>
  <dcterms:modified xsi:type="dcterms:W3CDTF">2022-09-26T15:50:21Z</dcterms:modified>
</cp:coreProperties>
</file>