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_run\data_analysis_method\5 discriminant analysis\"/>
    </mc:Choice>
  </mc:AlternateContent>
  <bookViews>
    <workbookView xWindow="0" yWindow="0" windowWidth="29570" windowHeight="1239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" i="1" l="1" a="1"/>
  <c r="S19" i="1" s="1"/>
  <c r="R14" i="1" a="1"/>
  <c r="R14" i="1" s="1"/>
  <c r="Y5" i="1" a="1"/>
  <c r="Y6" i="1" a="1"/>
  <c r="AE3" i="1" a="1"/>
  <c r="Y3" i="1" a="1"/>
  <c r="AE6" i="1" a="1"/>
  <c r="AE7" i="1" a="1"/>
  <c r="AE4" i="1" a="1"/>
  <c r="AE5" i="1" a="1"/>
  <c r="Y7" i="1" a="1"/>
  <c r="Y4" i="1" a="1"/>
  <c r="AE7" i="1" l="1"/>
  <c r="AH7" i="1" s="1" a="1"/>
  <c r="AH7" i="1" s="1"/>
  <c r="AF7" i="1"/>
  <c r="AE5" i="1"/>
  <c r="AH5" i="1" s="1" a="1"/>
  <c r="AH5" i="1" s="1"/>
  <c r="AF5" i="1"/>
  <c r="AF6" i="1"/>
  <c r="AE6" i="1"/>
  <c r="AH6" i="1" s="1" a="1"/>
  <c r="AH6" i="1" s="1"/>
  <c r="AE4" i="1"/>
  <c r="AF4" i="1"/>
  <c r="AE3" i="1"/>
  <c r="AH3" i="1" s="1" a="1"/>
  <c r="AH3" i="1" s="1"/>
  <c r="AF3" i="1"/>
  <c r="Y6" i="1"/>
  <c r="Z6" i="1"/>
  <c r="Y5" i="1"/>
  <c r="AB5" i="1" s="1" a="1"/>
  <c r="AB5" i="1" s="1"/>
  <c r="X5" i="1" s="1"/>
  <c r="Z5" i="1"/>
  <c r="Y7" i="1"/>
  <c r="AB7" i="1" s="1" a="1"/>
  <c r="AB7" i="1" s="1"/>
  <c r="X7" i="1" s="1"/>
  <c r="Z7" i="1"/>
  <c r="Y4" i="1"/>
  <c r="Z4" i="1"/>
  <c r="Y3" i="1"/>
  <c r="Z3" i="1"/>
  <c r="R18" i="1"/>
  <c r="S18" i="1"/>
  <c r="R19" i="1"/>
  <c r="S15" i="1"/>
  <c r="R15" i="1"/>
  <c r="S14" i="1"/>
  <c r="Q3" i="1"/>
  <c r="Q4" i="1"/>
  <c r="Q5" i="1"/>
  <c r="Q6" i="1"/>
  <c r="Q2" i="1"/>
  <c r="P3" i="1"/>
  <c r="P4" i="1"/>
  <c r="P5" i="1"/>
  <c r="P6" i="1"/>
  <c r="P2" i="1"/>
  <c r="R5" i="1"/>
  <c r="R4" i="1"/>
  <c r="R3" i="1"/>
  <c r="K48" i="1"/>
  <c r="AB3" i="1" l="1" a="1"/>
  <c r="AB3" i="1" s="1"/>
  <c r="X3" i="1" s="1"/>
  <c r="AH4" i="1" a="1"/>
  <c r="AH4" i="1" s="1"/>
  <c r="AB6" i="1" a="1"/>
  <c r="AB6" i="1" s="1"/>
  <c r="X6" i="1" s="1"/>
  <c r="AB4" i="1" a="1"/>
  <c r="AB4" i="1" s="1"/>
  <c r="X4" i="1" s="1"/>
  <c r="R6" i="1"/>
  <c r="R2" i="1"/>
  <c r="H25" i="1" l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F2" i="1"/>
  <c r="E2" i="1"/>
  <c r="L31" i="1" l="1"/>
  <c r="I31" i="1" a="1"/>
  <c r="I31" i="1" s="1"/>
  <c r="L28" i="1"/>
  <c r="I28" i="1" a="1"/>
  <c r="I28" i="1" s="1"/>
  <c r="M24" i="1" a="1"/>
  <c r="M24" i="1" s="1"/>
  <c r="J25" i="1"/>
  <c r="K25" i="1"/>
  <c r="K24" i="1"/>
  <c r="J24" i="1"/>
  <c r="I13" i="1"/>
  <c r="I9" i="1"/>
  <c r="N18" i="1"/>
  <c r="M18" i="1"/>
  <c r="N14" i="1"/>
  <c r="M14" i="1"/>
  <c r="K19" i="1"/>
  <c r="J19" i="1"/>
  <c r="K18" i="1"/>
  <c r="J18" i="1"/>
  <c r="K14" i="1"/>
  <c r="J15" i="1"/>
  <c r="K15" i="1"/>
  <c r="J14" i="1"/>
  <c r="J31" i="1" l="1"/>
  <c r="J28" i="1"/>
  <c r="N25" i="1"/>
  <c r="M25" i="1"/>
  <c r="N24" i="1"/>
</calcChain>
</file>

<file path=xl/sharedStrings.xml><?xml version="1.0" encoding="utf-8"?>
<sst xmlns="http://schemas.openxmlformats.org/spreadsheetml/2006/main" count="53" uniqueCount="46">
  <si>
    <t>class</t>
    <phoneticPr fontId="3" type="noConversion"/>
  </si>
  <si>
    <t>x0</t>
    <phoneticPr fontId="3" type="noConversion"/>
  </si>
  <si>
    <t>x1</t>
  </si>
  <si>
    <t>x2</t>
  </si>
  <si>
    <t>class</t>
    <phoneticPr fontId="3" type="noConversion"/>
  </si>
  <si>
    <t>x0</t>
    <phoneticPr fontId="3" type="noConversion"/>
  </si>
  <si>
    <t>S2</t>
    <phoneticPr fontId="2" type="noConversion"/>
  </si>
  <si>
    <t>x1_bar</t>
    <phoneticPr fontId="2" type="noConversion"/>
  </si>
  <si>
    <t>x2_bar</t>
    <phoneticPr fontId="2" type="noConversion"/>
  </si>
  <si>
    <t>x1_bar_T</t>
    <phoneticPr fontId="2" type="noConversion"/>
  </si>
  <si>
    <t>x2_bar_T</t>
    <phoneticPr fontId="2" type="noConversion"/>
  </si>
  <si>
    <t>n1</t>
    <phoneticPr fontId="3" type="noConversion"/>
  </si>
  <si>
    <t>n2</t>
    <phoneticPr fontId="3" type="noConversion"/>
  </si>
  <si>
    <t>a1</t>
    <phoneticPr fontId="2" type="noConversion"/>
  </si>
  <si>
    <t>S_-1</t>
    <phoneticPr fontId="2" type="noConversion"/>
  </si>
  <si>
    <t>b1</t>
    <phoneticPr fontId="2" type="noConversion"/>
  </si>
  <si>
    <t>a2</t>
    <phoneticPr fontId="2" type="noConversion"/>
  </si>
  <si>
    <t>b2</t>
    <phoneticPr fontId="2" type="noConversion"/>
  </si>
  <si>
    <t>w1</t>
    <phoneticPr fontId="2" type="noConversion"/>
  </si>
  <si>
    <t>w2</t>
    <phoneticPr fontId="2" type="noConversion"/>
  </si>
  <si>
    <t>a10</t>
    <phoneticPr fontId="2" type="noConversion"/>
  </si>
  <si>
    <t>a11</t>
    <phoneticPr fontId="2" type="noConversion"/>
  </si>
  <si>
    <t>a12</t>
    <phoneticPr fontId="2" type="noConversion"/>
  </si>
  <si>
    <t>b10</t>
    <phoneticPr fontId="2" type="noConversion"/>
  </si>
  <si>
    <t>b11</t>
    <phoneticPr fontId="2" type="noConversion"/>
  </si>
  <si>
    <t>b12</t>
    <phoneticPr fontId="2" type="noConversion"/>
  </si>
  <si>
    <t>class_hat</t>
    <phoneticPr fontId="2" type="noConversion"/>
  </si>
  <si>
    <t>error</t>
    <phoneticPr fontId="2" type="noConversion"/>
  </si>
  <si>
    <t>实际归类</t>
    <phoneticPr fontId="3" type="noConversion"/>
  </si>
  <si>
    <t>G1</t>
    <phoneticPr fontId="3" type="noConversion"/>
  </si>
  <si>
    <t>G2</t>
    <phoneticPr fontId="3" type="noConversion"/>
  </si>
  <si>
    <t>G2</t>
    <phoneticPr fontId="3" type="noConversion"/>
  </si>
  <si>
    <t>回代法误判率</t>
    <phoneticPr fontId="3" type="noConversion"/>
  </si>
  <si>
    <t>pr*</t>
    <phoneticPr fontId="3" type="noConversion"/>
  </si>
  <si>
    <t>S1</t>
    <phoneticPr fontId="2" type="noConversion"/>
  </si>
  <si>
    <t>假设∑1!=∑2!=∑</t>
    <phoneticPr fontId="3" type="noConversion"/>
  </si>
  <si>
    <t>W1(x)</t>
    <phoneticPr fontId="3" type="noConversion"/>
  </si>
  <si>
    <t>W2(x)</t>
    <phoneticPr fontId="3" type="noConversion"/>
  </si>
  <si>
    <t>预测</t>
    <phoneticPr fontId="3" type="noConversion"/>
  </si>
  <si>
    <t>class</t>
    <phoneticPr fontId="3" type="noConversion"/>
  </si>
  <si>
    <t>(x-x1_bar)</t>
    <phoneticPr fontId="2" type="noConversion"/>
  </si>
  <si>
    <t>s1_-1</t>
    <phoneticPr fontId="2" type="noConversion"/>
  </si>
  <si>
    <t>s2_-1</t>
    <phoneticPr fontId="2" type="noConversion"/>
  </si>
  <si>
    <t>(x-x2_bar)</t>
    <phoneticPr fontId="2" type="noConversion"/>
  </si>
  <si>
    <t>可视化</t>
    <phoneticPr fontId="3" type="noConversion"/>
  </si>
  <si>
    <t>discriminal analysis 5.1 - GeoGebra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</si>
</sst>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宋体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34229</xdr:colOff>
          <xdr:row>20</xdr:row>
          <xdr:rowOff>78237</xdr:rowOff>
        </xdr:from>
        <xdr:to>
          <xdr:col>11</xdr:col>
          <xdr:colOff>24449</xdr:colOff>
          <xdr:row>22</xdr:row>
          <xdr:rowOff>107576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464535</xdr:colOff>
          <xdr:row>32</xdr:row>
          <xdr:rowOff>63568</xdr:rowOff>
        </xdr:from>
        <xdr:to>
          <xdr:col>17</xdr:col>
          <xdr:colOff>400967</xdr:colOff>
          <xdr:row>36</xdr:row>
          <xdr:rowOff>151585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413758</xdr:colOff>
      <xdr:row>43</xdr:row>
      <xdr:rowOff>1</xdr:rowOff>
    </xdr:from>
    <xdr:to>
      <xdr:col>18</xdr:col>
      <xdr:colOff>7523</xdr:colOff>
      <xdr:row>50</xdr:row>
      <xdr:rowOff>172993</xdr:rowOff>
    </xdr:to>
    <xdr:grpSp>
      <xdr:nvGrpSpPr>
        <xdr:cNvPr id="4" name="组合 3"/>
        <xdr:cNvGrpSpPr/>
      </xdr:nvGrpSpPr>
      <xdr:grpSpPr>
        <a:xfrm>
          <a:off x="7999388" y="7964062"/>
          <a:ext cx="3573669" cy="1482618"/>
          <a:chOff x="4261684" y="5454051"/>
          <a:chExt cx="6392863" cy="2922588"/>
        </a:xfrm>
      </xdr:grpSpPr>
      <xdr:sp macro="" textlink="">
        <xdr:nvSpPr>
          <xdr:cNvPr id="5" name="文本框 10"/>
          <xdr:cNvSpPr txBox="1"/>
        </xdr:nvSpPr>
        <xdr:spPr>
          <a:xfrm>
            <a:off x="4261684" y="7630515"/>
            <a:ext cx="5080000" cy="662553"/>
          </a:xfrm>
          <a:prstGeom prst="rect">
            <a:avLst/>
          </a:prstGeom>
          <a:noFill/>
          <a:ln w="9525">
            <a:noFill/>
          </a:ln>
        </xdr:spPr>
        <xdr:txBody>
          <a:bodyPr wrap="square" anchor="t" anchorCtr="0">
            <a:spAutoFit/>
          </a:bodyPr>
          <a:lstStyle>
            <a:defPPr>
              <a:defRPr lang="en-US"/>
            </a:defPPr>
            <a:lvl1pPr marL="0" lvl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1pPr>
            <a:lvl2pPr marL="457200" lvl="1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2pPr>
            <a:lvl3pPr marL="914400" lvl="2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3pPr>
            <a:lvl4pPr marL="1371600" lvl="3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4pPr>
            <a:lvl5pPr marL="1828800" lvl="4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5pPr>
            <a:lvl6pPr marL="2286000" lvl="5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6pPr>
            <a:lvl7pPr marL="2743200" lvl="6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7pPr>
            <a:lvl8pPr marL="3200400" lvl="7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8pPr>
            <a:lvl9pPr marL="3657600" lvl="8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9pPr>
          </a:lstStyle>
          <a:p>
            <a:r>
              <a:rPr lang="zh-CN" altLang="zh-CN" sz="1400">
                <a:latin typeface="Times New Roman" panose="02020603050405020304" pitchFamily="18" charset="0"/>
              </a:rPr>
              <a:t>则误判率回代估计</a:t>
            </a:r>
            <a:endParaRPr lang="zh-CN" altLang="en-US" sz="1400">
              <a:latin typeface="Times New Roman" panose="02020603050405020304" pitchFamily="18" charset="0"/>
            </a:endParaRPr>
          </a:p>
        </xdr:txBody>
      </xdr:sp>
      <xdr:pic>
        <xdr:nvPicPr>
          <xdr:cNvPr id="6" name="图片 5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019172" y="7344764"/>
            <a:ext cx="2062162" cy="1031875"/>
          </a:xfrm>
          <a:prstGeom prst="rect">
            <a:avLst/>
          </a:prstGeom>
          <a:noFill/>
          <a:ln w="38100">
            <a:noFill/>
            <a:miter/>
          </a:ln>
        </xdr:spPr>
      </xdr:pic>
      <xdr:pic>
        <xdr:nvPicPr>
          <xdr:cNvPr id="7" name="图片 6"/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2072" y="5454051"/>
            <a:ext cx="4562475" cy="1766888"/>
          </a:xfrm>
          <a:prstGeom prst="rect">
            <a:avLst/>
          </a:prstGeom>
          <a:noFill/>
          <a:ln w="38100">
            <a:noFill/>
            <a:miter/>
          </a:ln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327619</xdr:colOff>
          <xdr:row>8</xdr:row>
          <xdr:rowOff>9780</xdr:rowOff>
        </xdr:from>
        <xdr:to>
          <xdr:col>23</xdr:col>
          <xdr:colOff>254272</xdr:colOff>
          <xdr:row>12</xdr:row>
          <xdr:rowOff>161365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640569</xdr:colOff>
          <xdr:row>0</xdr:row>
          <xdr:rowOff>58678</xdr:rowOff>
        </xdr:from>
        <xdr:to>
          <xdr:col>29</xdr:col>
          <xdr:colOff>73348</xdr:colOff>
          <xdr:row>1</xdr:row>
          <xdr:rowOff>127136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58678</xdr:colOff>
          <xdr:row>0</xdr:row>
          <xdr:rowOff>58678</xdr:rowOff>
        </xdr:from>
        <xdr:to>
          <xdr:col>36</xdr:col>
          <xdr:colOff>205373</xdr:colOff>
          <xdr:row>1</xdr:row>
          <xdr:rowOff>127136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304895</xdr:colOff>
      <xdr:row>9</xdr:row>
      <xdr:rowOff>74787</xdr:rowOff>
    </xdr:from>
    <xdr:to>
      <xdr:col>40</xdr:col>
      <xdr:colOff>180443</xdr:colOff>
      <xdr:row>42</xdr:row>
      <xdr:rowOff>8497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95" y="10793315"/>
          <a:ext cx="10515838" cy="57428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xp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MSU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5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ogebra.org/classic/dfqssw2j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2"/>
  <sheetViews>
    <sheetView tabSelected="1" topLeftCell="A16" zoomScale="115" zoomScaleNormal="115" workbookViewId="0">
      <selection activeCell="W19" sqref="W19"/>
    </sheetView>
  </sheetViews>
  <sheetFormatPr defaultRowHeight="13.9" x14ac:dyDescent="0.3"/>
  <cols>
    <col min="7" max="7" width="6.6640625" customWidth="1"/>
    <col min="8" max="8" width="6.33203125" customWidth="1"/>
    <col min="24" max="24" width="10.796875" customWidth="1"/>
  </cols>
  <sheetData>
    <row r="1" spans="1:42" ht="14.65" x14ac:dyDescent="0.4">
      <c r="A1" s="1" t="s">
        <v>0</v>
      </c>
      <c r="B1" s="1" t="s">
        <v>1</v>
      </c>
      <c r="C1" s="1" t="s">
        <v>2</v>
      </c>
      <c r="D1" s="1" t="s">
        <v>3</v>
      </c>
      <c r="E1" s="6" t="s">
        <v>18</v>
      </c>
      <c r="F1" s="6" t="s">
        <v>19</v>
      </c>
      <c r="G1" s="7" t="s">
        <v>26</v>
      </c>
      <c r="H1" s="7" t="s">
        <v>27</v>
      </c>
      <c r="L1" s="1" t="s">
        <v>4</v>
      </c>
      <c r="M1" s="4" t="s">
        <v>5</v>
      </c>
      <c r="N1" s="1" t="s">
        <v>2</v>
      </c>
      <c r="O1" s="1" t="s">
        <v>3</v>
      </c>
      <c r="P1" s="11" t="s">
        <v>36</v>
      </c>
      <c r="Q1" s="7" t="s">
        <v>37</v>
      </c>
      <c r="R1" s="7" t="s">
        <v>38</v>
      </c>
      <c r="T1" s="8" t="s">
        <v>35</v>
      </c>
    </row>
    <row r="2" spans="1:42" ht="14.25" x14ac:dyDescent="0.3">
      <c r="A2" s="2">
        <v>1</v>
      </c>
      <c r="B2" s="2">
        <v>1</v>
      </c>
      <c r="C2" s="2">
        <v>245</v>
      </c>
      <c r="D2" s="2">
        <v>38</v>
      </c>
      <c r="E2" s="5">
        <f>SUMPRODUCT(B2:D2,N$28:P$28)</f>
        <v>25.421873451323535</v>
      </c>
      <c r="F2" s="5">
        <f>SUMPRODUCT(B2:D2,N$31:P$31)</f>
        <v>21.54348064678004</v>
      </c>
      <c r="G2">
        <f>IF(E2&gt;F2,1,2)</f>
        <v>1</v>
      </c>
      <c r="H2">
        <f>ABS(A2-G2)</f>
        <v>0</v>
      </c>
      <c r="L2" s="2">
        <v>3</v>
      </c>
      <c r="M2" s="2">
        <v>1</v>
      </c>
      <c r="N2" s="2">
        <v>213</v>
      </c>
      <c r="O2" s="2">
        <v>22</v>
      </c>
      <c r="P2" s="8">
        <f>SUMPRODUCT(M2:O2,N$28:P$28)</f>
        <v>16.153518139733691</v>
      </c>
      <c r="Q2" s="8">
        <f>SUMPRODUCT(M2:O2,N$31:P$31)</f>
        <v>9.4249655836326216</v>
      </c>
      <c r="R2" s="8">
        <f xml:space="preserve"> IF(P2&gt;Q2,1,2)</f>
        <v>1</v>
      </c>
      <c r="T2" s="1" t="s">
        <v>39</v>
      </c>
      <c r="U2" s="4" t="s">
        <v>1</v>
      </c>
      <c r="V2" s="1" t="s">
        <v>2</v>
      </c>
      <c r="W2" s="1" t="s">
        <v>3</v>
      </c>
      <c r="X2" s="12" t="s">
        <v>26</v>
      </c>
      <c r="Y2" s="12" t="s">
        <v>40</v>
      </c>
      <c r="AE2" s="12" t="s">
        <v>43</v>
      </c>
    </row>
    <row r="3" spans="1:42" x14ac:dyDescent="0.3">
      <c r="A3" s="2">
        <v>1</v>
      </c>
      <c r="B3" s="2">
        <v>1</v>
      </c>
      <c r="C3" s="2">
        <v>236</v>
      </c>
      <c r="D3" s="2">
        <v>40</v>
      </c>
      <c r="E3" s="5">
        <f t="shared" ref="E3:E47" si="0">SUMPRODUCT(B3:D3,N$28:P$28)</f>
        <v>24.73018973688977</v>
      </c>
      <c r="F3" s="5">
        <f t="shared" ref="F3:F47" si="1">SUMPRODUCT(B3:D3,N$31:P$31)</f>
        <v>21.837763509138593</v>
      </c>
      <c r="G3">
        <f t="shared" ref="G3:G47" si="2">IF(E3&gt;F3,1,2)</f>
        <v>1</v>
      </c>
      <c r="H3">
        <f t="shared" ref="H3:H47" si="3">ABS(A3-G3)</f>
        <v>0</v>
      </c>
      <c r="L3" s="2">
        <v>3</v>
      </c>
      <c r="M3" s="2">
        <v>1</v>
      </c>
      <c r="N3" s="2">
        <v>285</v>
      </c>
      <c r="O3" s="2">
        <v>39</v>
      </c>
      <c r="P3" s="8">
        <f t="shared" ref="P3:P6" si="4">SUMPRODUCT(M3:O3,N$28:P$28)</f>
        <v>31.409504802800591</v>
      </c>
      <c r="Q3" s="8">
        <f t="shared" ref="Q3:Q6" si="5">SUMPRODUCT(M3:O3,N$31:P$31)</f>
        <v>25.868595359790223</v>
      </c>
      <c r="R3" s="8">
        <f t="shared" ref="R3:R6" si="6" xml:space="preserve"> IF(P3&gt;Q3,1,2)</f>
        <v>1</v>
      </c>
      <c r="T3" s="2">
        <v>3</v>
      </c>
      <c r="U3" s="2">
        <v>1</v>
      </c>
      <c r="V3" s="2">
        <v>213</v>
      </c>
      <c r="W3" s="2">
        <v>22</v>
      </c>
      <c r="X3">
        <f>IF(AB3&lt;AH3,1,2)</f>
        <v>1</v>
      </c>
      <c r="Y3" s="13">
        <f t="array" ref="Y3:Z3">[1]!MSUB(V3:W3,M$14:N$14)</f>
        <v>-3.826086956521749</v>
      </c>
      <c r="Z3" s="13">
        <v>-13.391304347826086</v>
      </c>
      <c r="AB3">
        <f t="array" ref="AB3">MMULT(MMULT(Y3:Z3,R$14:S$15),TRANSPOSE(Y3:Z3))</f>
        <v>7.1545974086039781</v>
      </c>
      <c r="AE3" s="13">
        <f t="array" ref="AE3:AF3">[1]!MSUB(V3:W3,M$18:N$18)</f>
        <v>35.782608695652186</v>
      </c>
      <c r="AF3" s="13">
        <v>-29.913043478260867</v>
      </c>
      <c r="AH3">
        <f t="array" ref="AH3">MMULT(MMULT(AE3:AF3,R$18:S$19),TRANSPOSE(AE3:AF3))</f>
        <v>10.399763214560972</v>
      </c>
    </row>
    <row r="4" spans="1:42" x14ac:dyDescent="0.3">
      <c r="A4" s="2">
        <v>1</v>
      </c>
      <c r="B4" s="2">
        <v>1</v>
      </c>
      <c r="C4" s="2">
        <v>238</v>
      </c>
      <c r="D4" s="2">
        <v>38</v>
      </c>
      <c r="E4" s="5">
        <f t="shared" si="0"/>
        <v>24.425596766809882</v>
      </c>
      <c r="F4" s="5">
        <f t="shared" si="1"/>
        <v>20.886271366492032</v>
      </c>
      <c r="G4">
        <f t="shared" si="2"/>
        <v>1</v>
      </c>
      <c r="H4">
        <f t="shared" si="3"/>
        <v>0</v>
      </c>
      <c r="L4" s="2">
        <v>3</v>
      </c>
      <c r="M4" s="2">
        <v>1</v>
      </c>
      <c r="N4" s="2">
        <v>193</v>
      </c>
      <c r="O4" s="2">
        <v>42</v>
      </c>
      <c r="P4" s="8">
        <f t="shared" si="4"/>
        <v>19.199447840532542</v>
      </c>
      <c r="Q4" s="8">
        <f t="shared" si="5"/>
        <v>18.939887010098253</v>
      </c>
      <c r="R4" s="8">
        <f t="shared" si="6"/>
        <v>1</v>
      </c>
      <c r="T4" s="2">
        <v>3</v>
      </c>
      <c r="U4" s="2">
        <v>1</v>
      </c>
      <c r="V4" s="2">
        <v>285</v>
      </c>
      <c r="W4" s="2">
        <v>39</v>
      </c>
      <c r="X4">
        <f t="shared" ref="X4:X7" si="7">IF(AB4&lt;AH4,1,2)</f>
        <v>1</v>
      </c>
      <c r="Y4" s="13">
        <f t="array" ref="Y4:Z4">[1]!MSUB(V4:W4,M$14:N$14)</f>
        <v>68.173913043478251</v>
      </c>
      <c r="Z4" s="13">
        <v>3.608695652173914</v>
      </c>
      <c r="AB4">
        <f t="array" ref="AB4">MMULT(MMULT(Y4:Z4,R$14:S$15),TRANSPOSE(Y4:Z4))</f>
        <v>2.9455865356804596</v>
      </c>
      <c r="AE4" s="13">
        <f t="array" ref="AE4:AF4">[1]!MSUB(V4:W4,M$18:N$18)</f>
        <v>107.78260869565219</v>
      </c>
      <c r="AF4" s="13">
        <v>-12.913043478260867</v>
      </c>
      <c r="AH4">
        <f t="array" ref="AH4">MMULT(MMULT(AE4:AF4,R$18:S$19),TRANSPOSE(AE4:AF4))</f>
        <v>14.592713869311966</v>
      </c>
    </row>
    <row r="5" spans="1:42" x14ac:dyDescent="0.3">
      <c r="A5" s="2">
        <v>1</v>
      </c>
      <c r="B5" s="2">
        <v>1</v>
      </c>
      <c r="C5" s="2">
        <v>233</v>
      </c>
      <c r="D5" s="2">
        <v>31</v>
      </c>
      <c r="E5" s="5">
        <f t="shared" si="0"/>
        <v>21.651618483792596</v>
      </c>
      <c r="F5" s="5">
        <f t="shared" si="1"/>
        <v>16.429404386735332</v>
      </c>
      <c r="G5">
        <f t="shared" si="2"/>
        <v>1</v>
      </c>
      <c r="H5">
        <f t="shared" si="3"/>
        <v>0</v>
      </c>
      <c r="L5" s="2">
        <v>3</v>
      </c>
      <c r="M5" s="2">
        <v>1</v>
      </c>
      <c r="N5" s="2">
        <v>200</v>
      </c>
      <c r="O5" s="2">
        <v>58</v>
      </c>
      <c r="P5" s="8">
        <f t="shared" si="4"/>
        <v>24.909672136002197</v>
      </c>
      <c r="Q5" s="8">
        <f t="shared" si="5"/>
        <v>28.711226072217073</v>
      </c>
      <c r="R5" s="8">
        <f t="shared" si="6"/>
        <v>2</v>
      </c>
      <c r="T5" s="2">
        <v>3</v>
      </c>
      <c r="U5" s="2">
        <v>1</v>
      </c>
      <c r="V5" s="2">
        <v>193</v>
      </c>
      <c r="W5" s="2">
        <v>42</v>
      </c>
      <c r="X5">
        <f t="shared" si="7"/>
        <v>2</v>
      </c>
      <c r="Y5" s="13">
        <f t="array" ref="Y5:Z5">[1]!MSUB(V5:W5,M$14:N$14)</f>
        <v>-23.826086956521749</v>
      </c>
      <c r="Z5" s="13">
        <v>6.608695652173914</v>
      </c>
      <c r="AB5">
        <f t="array" ref="AB5">MMULT(MMULT(Y5:Z5,R$14:S$15),TRANSPOSE(Y5:Z5))</f>
        <v>3.0763217736056561</v>
      </c>
      <c r="AE5" s="13">
        <f t="array" ref="AE5:AF5">[1]!MSUB(V5:W5,M$18:N$18)</f>
        <v>15.782608695652186</v>
      </c>
      <c r="AF5" s="13">
        <v>-9.9130434782608674</v>
      </c>
      <c r="AH5">
        <f t="array" ref="AH5">MMULT(MMULT(AE5:AF5,R$18:S$19),TRANSPOSE(AE5:AF5))</f>
        <v>1.2989197421488625</v>
      </c>
    </row>
    <row r="6" spans="1:42" x14ac:dyDescent="0.3">
      <c r="A6" s="2">
        <v>1</v>
      </c>
      <c r="B6" s="2">
        <v>1</v>
      </c>
      <c r="C6" s="2">
        <v>240</v>
      </c>
      <c r="D6" s="2">
        <v>35</v>
      </c>
      <c r="E6" s="5">
        <f t="shared" si="0"/>
        <v>23.826382071045249</v>
      </c>
      <c r="F6" s="5">
        <f t="shared" si="1"/>
        <v>19.365146112481042</v>
      </c>
      <c r="G6">
        <f t="shared" si="2"/>
        <v>1</v>
      </c>
      <c r="H6">
        <f t="shared" si="3"/>
        <v>0</v>
      </c>
      <c r="L6" s="2">
        <v>3</v>
      </c>
      <c r="M6" s="2">
        <v>1</v>
      </c>
      <c r="N6" s="2">
        <v>171</v>
      </c>
      <c r="O6" s="2">
        <v>52</v>
      </c>
      <c r="P6" s="8">
        <f t="shared" si="4"/>
        <v>19.014509803194276</v>
      </c>
      <c r="Q6" s="8">
        <f t="shared" si="5"/>
        <v>22.570703242837343</v>
      </c>
      <c r="R6" s="8">
        <f t="shared" si="6"/>
        <v>2</v>
      </c>
      <c r="T6" s="2">
        <v>3</v>
      </c>
      <c r="U6" s="2">
        <v>1</v>
      </c>
      <c r="V6" s="2">
        <v>200</v>
      </c>
      <c r="W6" s="2">
        <v>58</v>
      </c>
      <c r="X6">
        <f t="shared" si="7"/>
        <v>2</v>
      </c>
      <c r="Y6" s="13">
        <f t="array" ref="Y6:Z6">[1]!MSUB(V6:W6,M$14:N$14)</f>
        <v>-16.826086956521749</v>
      </c>
      <c r="Z6" s="13">
        <v>22.608695652173914</v>
      </c>
      <c r="AB6">
        <f t="array" ref="AB6">MMULT(MMULT(Y6:Z6,R$14:S$15),TRANSPOSE(Y6:Z6))</f>
        <v>23.32970951313137</v>
      </c>
      <c r="AE6" s="13">
        <f t="array" ref="AE6:AF6">[1]!MSUB(V6:W6,M$18:N$18)</f>
        <v>22.782608695652186</v>
      </c>
      <c r="AF6" s="13">
        <v>6.0869565217391326</v>
      </c>
      <c r="AH6">
        <f t="array" ref="AH6">MMULT(MMULT(AE6:AF6,R$18:S$19),TRANSPOSE(AE6:AF6))</f>
        <v>0.64459417911083094</v>
      </c>
    </row>
    <row r="7" spans="1:42" x14ac:dyDescent="0.3">
      <c r="A7" s="2">
        <v>1</v>
      </c>
      <c r="B7" s="2">
        <v>1</v>
      </c>
      <c r="C7" s="2">
        <v>235</v>
      </c>
      <c r="D7" s="2">
        <v>40</v>
      </c>
      <c r="E7" s="5">
        <f t="shared" si="0"/>
        <v>24.587864496244961</v>
      </c>
      <c r="F7" s="5">
        <f t="shared" si="1"/>
        <v>21.743876469097451</v>
      </c>
      <c r="G7">
        <f t="shared" si="2"/>
        <v>1</v>
      </c>
      <c r="H7">
        <f t="shared" si="3"/>
        <v>0</v>
      </c>
      <c r="T7" s="2">
        <v>3</v>
      </c>
      <c r="U7" s="2">
        <v>1</v>
      </c>
      <c r="V7" s="2">
        <v>171</v>
      </c>
      <c r="W7" s="2">
        <v>52</v>
      </c>
      <c r="X7">
        <f t="shared" si="7"/>
        <v>2</v>
      </c>
      <c r="Y7" s="13">
        <f t="array" ref="Y7:Z7">[1]!MSUB(V7:W7,M$14:N$14)</f>
        <v>-45.826086956521749</v>
      </c>
      <c r="Z7" s="13">
        <v>16.608695652173914</v>
      </c>
      <c r="AB7">
        <f t="array" ref="AB7">MMULT(MMULT(Y7:Z7,R$14:S$15),TRANSPOSE(Y7:Z7))</f>
        <v>17.033793977384327</v>
      </c>
      <c r="AE7" s="13">
        <f t="array" ref="AE7:AF7">[1]!MSUB(V7:W7,M$18:N$18)</f>
        <v>-6.2173913043478137</v>
      </c>
      <c r="AF7" s="13">
        <v>8.6956521739132597E-2</v>
      </c>
      <c r="AH7">
        <f t="array" ref="AH7">MMULT(MMULT(AE7:AF7,R$18:S$19),TRANSPOSE(AE7:AF7))</f>
        <v>3.8449289610916787E-2</v>
      </c>
    </row>
    <row r="8" spans="1:42" x14ac:dyDescent="0.3">
      <c r="A8" s="2">
        <v>1</v>
      </c>
      <c r="B8" s="2">
        <v>1</v>
      </c>
      <c r="C8" s="2">
        <v>204</v>
      </c>
      <c r="D8" s="2">
        <v>38</v>
      </c>
      <c r="E8" s="5">
        <f t="shared" si="0"/>
        <v>19.586538584886426</v>
      </c>
      <c r="F8" s="5">
        <f t="shared" si="1"/>
        <v>17.694112005093139</v>
      </c>
      <c r="G8">
        <f t="shared" si="2"/>
        <v>1</v>
      </c>
      <c r="H8">
        <f t="shared" si="3"/>
        <v>0</v>
      </c>
      <c r="I8" s="5" t="s">
        <v>11</v>
      </c>
    </row>
    <row r="9" spans="1:42" ht="14.65" x14ac:dyDescent="0.4">
      <c r="A9" s="2">
        <v>1</v>
      </c>
      <c r="B9" s="2">
        <v>1</v>
      </c>
      <c r="C9" s="2">
        <v>200</v>
      </c>
      <c r="D9" s="2">
        <v>43</v>
      </c>
      <c r="E9" s="5">
        <f t="shared" si="0"/>
        <v>20.490346250730944</v>
      </c>
      <c r="F9" s="5">
        <f t="shared" si="1"/>
        <v>20.16672940175069</v>
      </c>
      <c r="G9">
        <f t="shared" si="2"/>
        <v>1</v>
      </c>
      <c r="H9">
        <f t="shared" si="3"/>
        <v>0</v>
      </c>
      <c r="I9" s="5">
        <f>COUNT(A2:A24)</f>
        <v>23</v>
      </c>
      <c r="Y9" s="10" t="s">
        <v>44</v>
      </c>
      <c r="Z9" s="14" t="s">
        <v>45</v>
      </c>
      <c r="AA9" s="10"/>
      <c r="AB9" s="10"/>
      <c r="AC9" s="10"/>
      <c r="AD9" s="10"/>
      <c r="AE9" s="10"/>
      <c r="AF9" s="10"/>
      <c r="AG9" s="8"/>
      <c r="AH9" s="8"/>
      <c r="AI9" s="8"/>
      <c r="AJ9" s="8"/>
      <c r="AK9" s="8"/>
      <c r="AL9" s="8"/>
      <c r="AM9" s="8"/>
      <c r="AN9" s="9"/>
      <c r="AO9" s="8"/>
      <c r="AP9" s="8"/>
    </row>
    <row r="10" spans="1:42" ht="14.65" x14ac:dyDescent="0.4">
      <c r="A10" s="2">
        <v>1</v>
      </c>
      <c r="B10" s="2">
        <v>1</v>
      </c>
      <c r="C10" s="2">
        <v>297</v>
      </c>
      <c r="D10" s="2">
        <v>38</v>
      </c>
      <c r="E10" s="5">
        <f t="shared" si="0"/>
        <v>32.822785964853537</v>
      </c>
      <c r="F10" s="5">
        <f t="shared" si="1"/>
        <v>26.425606728919529</v>
      </c>
      <c r="G10">
        <f t="shared" si="2"/>
        <v>1</v>
      </c>
      <c r="H10">
        <f t="shared" si="3"/>
        <v>0</v>
      </c>
      <c r="I10" s="5"/>
      <c r="Y10" s="10"/>
      <c r="Z10" s="10"/>
      <c r="AA10" s="10"/>
      <c r="AB10" s="10"/>
      <c r="AC10" s="10"/>
      <c r="AD10" s="10"/>
      <c r="AE10" s="10"/>
      <c r="AF10" s="10"/>
      <c r="AG10" s="8"/>
      <c r="AH10" s="8"/>
      <c r="AI10" s="8"/>
      <c r="AJ10" s="8"/>
      <c r="AK10" s="8"/>
      <c r="AL10" s="8"/>
      <c r="AM10" s="8"/>
      <c r="AN10" s="9"/>
      <c r="AO10" s="8"/>
      <c r="AP10" s="8"/>
    </row>
    <row r="11" spans="1:42" ht="14.65" x14ac:dyDescent="0.4">
      <c r="A11" s="2">
        <v>1</v>
      </c>
      <c r="B11" s="2">
        <v>1</v>
      </c>
      <c r="C11" s="2">
        <v>200</v>
      </c>
      <c r="D11" s="2">
        <v>43</v>
      </c>
      <c r="E11" s="5">
        <f t="shared" si="0"/>
        <v>20.490346250730944</v>
      </c>
      <c r="F11" s="5">
        <f t="shared" si="1"/>
        <v>20.16672940175069</v>
      </c>
      <c r="G11">
        <f t="shared" si="2"/>
        <v>1</v>
      </c>
      <c r="H11">
        <f t="shared" si="3"/>
        <v>0</v>
      </c>
      <c r="I11" s="5"/>
      <c r="Y11" s="10"/>
      <c r="Z11" s="10"/>
      <c r="AA11" s="10"/>
      <c r="AB11" s="10"/>
      <c r="AC11" s="10"/>
      <c r="AD11" s="10"/>
      <c r="AE11" s="10"/>
      <c r="AF11" s="10"/>
      <c r="AG11" s="8"/>
      <c r="AH11" s="8"/>
      <c r="AI11" s="8"/>
      <c r="AJ11" s="8"/>
      <c r="AK11" s="8"/>
      <c r="AL11" s="8"/>
      <c r="AM11" s="8"/>
      <c r="AN11" s="9"/>
      <c r="AO11" s="8"/>
      <c r="AP11" s="8"/>
    </row>
    <row r="12" spans="1:42" ht="14.65" x14ac:dyDescent="0.4">
      <c r="A12" s="2">
        <v>1</v>
      </c>
      <c r="B12" s="2">
        <v>1</v>
      </c>
      <c r="C12" s="2">
        <v>166</v>
      </c>
      <c r="D12" s="2">
        <v>33</v>
      </c>
      <c r="E12" s="5">
        <f t="shared" si="0"/>
        <v>12.705070811959986</v>
      </c>
      <c r="F12" s="5">
        <f t="shared" si="1"/>
        <v>11.278238926707536</v>
      </c>
      <c r="G12">
        <f t="shared" si="2"/>
        <v>1</v>
      </c>
      <c r="H12">
        <f t="shared" si="3"/>
        <v>0</v>
      </c>
      <c r="I12" s="5" t="s">
        <v>12</v>
      </c>
      <c r="Y12" s="10"/>
      <c r="Z12" s="10"/>
      <c r="AA12" s="10"/>
      <c r="AB12" s="10"/>
      <c r="AC12" s="10"/>
      <c r="AD12" s="10"/>
      <c r="AE12" s="10"/>
      <c r="AF12" s="10"/>
      <c r="AG12" s="8"/>
      <c r="AH12" s="8"/>
      <c r="AI12" s="8"/>
      <c r="AJ12" s="8"/>
      <c r="AK12" s="8"/>
      <c r="AL12" s="8"/>
      <c r="AM12" s="8"/>
      <c r="AN12" s="9"/>
      <c r="AO12" s="8"/>
      <c r="AP12" s="8"/>
    </row>
    <row r="13" spans="1:42" ht="14.65" x14ac:dyDescent="0.4">
      <c r="A13" s="2">
        <v>1</v>
      </c>
      <c r="B13" s="2">
        <v>1</v>
      </c>
      <c r="C13" s="2">
        <v>144</v>
      </c>
      <c r="D13" s="2">
        <v>28</v>
      </c>
      <c r="E13" s="5">
        <f t="shared" si="0"/>
        <v>8.1008068893504692</v>
      </c>
      <c r="F13" s="5">
        <f t="shared" si="1"/>
        <v>6.36455848898024</v>
      </c>
      <c r="G13">
        <f t="shared" si="2"/>
        <v>1</v>
      </c>
      <c r="H13">
        <f t="shared" si="3"/>
        <v>0</v>
      </c>
      <c r="I13" s="5">
        <f>COUNT(A25:A47)</f>
        <v>23</v>
      </c>
      <c r="J13" t="s">
        <v>34</v>
      </c>
      <c r="M13" t="s">
        <v>7</v>
      </c>
      <c r="P13" t="s">
        <v>9</v>
      </c>
      <c r="R13" t="s">
        <v>41</v>
      </c>
      <c r="Y13" s="10"/>
      <c r="Z13" s="10"/>
      <c r="AA13" s="10"/>
      <c r="AB13" s="10"/>
      <c r="AC13" s="10"/>
      <c r="AD13" s="10"/>
      <c r="AE13" s="10"/>
      <c r="AF13" s="10"/>
      <c r="AG13" s="8"/>
      <c r="AH13" s="8"/>
      <c r="AI13" s="8"/>
      <c r="AJ13" s="8"/>
      <c r="AK13" s="8"/>
      <c r="AL13" s="8"/>
      <c r="AM13" s="8"/>
      <c r="AN13" s="9"/>
      <c r="AO13" s="8"/>
      <c r="AP13" s="8"/>
    </row>
    <row r="14" spans="1:42" ht="14.65" x14ac:dyDescent="0.4">
      <c r="A14" s="2">
        <v>1</v>
      </c>
      <c r="B14" s="2">
        <v>1</v>
      </c>
      <c r="C14" s="2">
        <v>233</v>
      </c>
      <c r="D14" s="2">
        <v>42</v>
      </c>
      <c r="E14" s="5">
        <f t="shared" si="0"/>
        <v>24.892457466324846</v>
      </c>
      <c r="F14" s="5">
        <f t="shared" si="1"/>
        <v>22.695368611744012</v>
      </c>
      <c r="G14">
        <f t="shared" si="2"/>
        <v>1</v>
      </c>
      <c r="H14">
        <f t="shared" si="3"/>
        <v>0</v>
      </c>
      <c r="J14">
        <f>_xlfn.COVARIANCE.S(C2:C24,C2:C24)</f>
        <v>1588.5138339920945</v>
      </c>
      <c r="K14">
        <f>_xlfn.COVARIANCE.S(C2:C24,D2:D24)</f>
        <v>100.20750988142295</v>
      </c>
      <c r="M14">
        <f>AVERAGE(C2:C24)</f>
        <v>216.82608695652175</v>
      </c>
      <c r="N14">
        <f>AVERAGE(D2:D24)</f>
        <v>35.391304347826086</v>
      </c>
      <c r="P14">
        <v>216.82608695652175</v>
      </c>
      <c r="R14">
        <f t="array" ref="R14:S15">MINVERSE(J14:K15)</f>
        <v>7.9395492615852111E-4</v>
      </c>
      <c r="S14">
        <v>-2.6066747300484221E-3</v>
      </c>
      <c r="Y14" s="10"/>
      <c r="Z14" s="10"/>
      <c r="AA14" s="10"/>
      <c r="AB14" s="10"/>
      <c r="AC14" s="10"/>
      <c r="AD14" s="10"/>
      <c r="AE14" s="10"/>
      <c r="AF14" s="10"/>
      <c r="AG14" s="8"/>
      <c r="AH14" s="8"/>
      <c r="AI14" s="8"/>
      <c r="AJ14" s="8"/>
      <c r="AK14" s="8"/>
      <c r="AL14" s="8"/>
      <c r="AM14" s="8"/>
      <c r="AN14" s="9"/>
      <c r="AO14" s="8"/>
      <c r="AP14" s="8"/>
    </row>
    <row r="15" spans="1:42" ht="14.65" x14ac:dyDescent="0.4">
      <c r="A15" s="2">
        <v>1</v>
      </c>
      <c r="B15" s="2">
        <v>1</v>
      </c>
      <c r="C15" s="2">
        <v>143</v>
      </c>
      <c r="D15" s="2">
        <v>24</v>
      </c>
      <c r="E15" s="5">
        <f t="shared" si="0"/>
        <v>6.7799947459666594</v>
      </c>
      <c r="F15" s="5">
        <f t="shared" si="1"/>
        <v>3.9921390034813928</v>
      </c>
      <c r="G15">
        <f t="shared" si="2"/>
        <v>1</v>
      </c>
      <c r="H15">
        <f t="shared" si="3"/>
        <v>0</v>
      </c>
      <c r="J15">
        <f>_xlfn.COVARIANCE.S(C2:C24,D2:D24)</f>
        <v>100.20750988142295</v>
      </c>
      <c r="K15">
        <f>_xlfn.COVARIANCE.S(D2:D24,D2:D24)</f>
        <v>30.521739130434778</v>
      </c>
      <c r="P15">
        <v>35.391304347826086</v>
      </c>
      <c r="R15">
        <v>-2.6066747300484226E-3</v>
      </c>
      <c r="S15">
        <v>4.1321642203257278E-2</v>
      </c>
      <c r="Y15" s="10"/>
      <c r="Z15" s="10"/>
      <c r="AA15" s="10"/>
      <c r="AB15" s="10"/>
      <c r="AC15" s="10"/>
      <c r="AD15" s="10"/>
      <c r="AE15" s="10"/>
      <c r="AF15" s="10"/>
      <c r="AG15" s="8"/>
      <c r="AH15" s="8"/>
      <c r="AI15" s="8"/>
      <c r="AJ15" s="8"/>
      <c r="AK15" s="8"/>
      <c r="AL15" s="8"/>
      <c r="AM15" s="8"/>
      <c r="AN15" s="9"/>
      <c r="AO15" s="8"/>
      <c r="AP15" s="8"/>
    </row>
    <row r="16" spans="1:42" ht="14.65" x14ac:dyDescent="0.4">
      <c r="A16" s="2">
        <v>1</v>
      </c>
      <c r="B16" s="2">
        <v>1</v>
      </c>
      <c r="C16" s="2">
        <v>228</v>
      </c>
      <c r="D16" s="2">
        <v>34</v>
      </c>
      <c r="E16" s="5">
        <f t="shared" si="0"/>
        <v>21.823857457622807</v>
      </c>
      <c r="F16" s="5">
        <f t="shared" si="1"/>
        <v>17.668868520622887</v>
      </c>
      <c r="G16">
        <f t="shared" si="2"/>
        <v>1</v>
      </c>
      <c r="H16">
        <f t="shared" si="3"/>
        <v>0</v>
      </c>
      <c r="Y16" s="10"/>
      <c r="Z16" s="10"/>
      <c r="AA16" s="10"/>
      <c r="AB16" s="10"/>
      <c r="AC16" s="10"/>
      <c r="AD16" s="10"/>
      <c r="AE16" s="10"/>
      <c r="AF16" s="10"/>
      <c r="AG16" s="8"/>
      <c r="AH16" s="8"/>
      <c r="AI16" s="8"/>
      <c r="AJ16" s="8"/>
      <c r="AK16" s="8"/>
      <c r="AL16" s="8"/>
      <c r="AM16" s="8"/>
      <c r="AN16" s="9"/>
      <c r="AO16" s="8"/>
      <c r="AP16" s="8"/>
    </row>
    <row r="17" spans="1:42" ht="14.65" x14ac:dyDescent="0.4">
      <c r="A17" s="2">
        <v>1</v>
      </c>
      <c r="B17" s="2">
        <v>1</v>
      </c>
      <c r="C17" s="2">
        <v>264</v>
      </c>
      <c r="D17" s="2">
        <v>41</v>
      </c>
      <c r="E17" s="5">
        <f t="shared" si="0"/>
        <v>29.009918200629134</v>
      </c>
      <c r="F17" s="5">
        <f t="shared" si="1"/>
        <v>25.03623374165505</v>
      </c>
      <c r="G17">
        <f t="shared" si="2"/>
        <v>1</v>
      </c>
      <c r="H17">
        <f t="shared" si="3"/>
        <v>0</v>
      </c>
      <c r="J17" t="s">
        <v>6</v>
      </c>
      <c r="M17" t="s">
        <v>8</v>
      </c>
      <c r="P17" t="s">
        <v>10</v>
      </c>
      <c r="R17" t="s">
        <v>42</v>
      </c>
      <c r="Y17" s="10"/>
      <c r="Z17" s="10"/>
      <c r="AA17" s="10"/>
      <c r="AB17" s="10"/>
      <c r="AC17" s="10"/>
      <c r="AD17" s="10"/>
      <c r="AE17" s="10"/>
      <c r="AF17" s="10"/>
      <c r="AG17" s="8"/>
      <c r="AH17" s="8"/>
      <c r="AI17" s="8"/>
      <c r="AJ17" s="8"/>
      <c r="AK17" s="8"/>
      <c r="AL17" s="8"/>
      <c r="AM17" s="8"/>
      <c r="AN17" s="9"/>
      <c r="AO17" s="8"/>
      <c r="AP17" s="8"/>
    </row>
    <row r="18" spans="1:42" ht="14.65" x14ac:dyDescent="0.4">
      <c r="A18" s="2">
        <v>1</v>
      </c>
      <c r="B18" s="2">
        <v>1</v>
      </c>
      <c r="C18" s="2">
        <v>240</v>
      </c>
      <c r="D18" s="2">
        <v>33</v>
      </c>
      <c r="E18" s="5">
        <f t="shared" si="0"/>
        <v>23.237138619675747</v>
      </c>
      <c r="F18" s="5">
        <f t="shared" si="1"/>
        <v>18.225879889752189</v>
      </c>
      <c r="G18">
        <f t="shared" si="2"/>
        <v>1</v>
      </c>
      <c r="H18">
        <f t="shared" si="3"/>
        <v>0</v>
      </c>
      <c r="J18">
        <f>_xlfn.COVARIANCE.S(C25:C47,C25:C47)</f>
        <v>1081.2687747035573</v>
      </c>
      <c r="K18">
        <f>_xlfn.COVARIANCE.S(C25:C47,D25:D47)</f>
        <v>81.974308300395265</v>
      </c>
      <c r="M18">
        <f>AVERAGE(C25:C47)</f>
        <v>177.21739130434781</v>
      </c>
      <c r="N18">
        <f>AVERAGE(D25:D47)</f>
        <v>51.913043478260867</v>
      </c>
      <c r="P18">
        <v>177.21739130434781</v>
      </c>
      <c r="R18">
        <f t="array" ref="R18:S19">MINVERSE(J18:K19)</f>
        <v>9.7460039306983639E-4</v>
      </c>
      <c r="S18">
        <v>-6.5636385296547709E-4</v>
      </c>
      <c r="Y18" s="10"/>
      <c r="Z18" s="10"/>
      <c r="AA18" s="10"/>
      <c r="AB18" s="10"/>
      <c r="AC18" s="10"/>
      <c r="AD18" s="10"/>
      <c r="AE18" s="10"/>
      <c r="AF18" s="10"/>
      <c r="AG18" s="8"/>
      <c r="AH18" s="8"/>
      <c r="AI18" s="8"/>
      <c r="AJ18" s="8"/>
      <c r="AK18" s="8"/>
      <c r="AL18" s="8"/>
      <c r="AM18" s="8"/>
      <c r="AN18" s="9"/>
      <c r="AO18" s="8"/>
      <c r="AP18" s="8"/>
    </row>
    <row r="19" spans="1:42" ht="14.65" x14ac:dyDescent="0.4">
      <c r="A19" s="2">
        <v>1</v>
      </c>
      <c r="B19" s="2">
        <v>1</v>
      </c>
      <c r="C19" s="2">
        <v>180</v>
      </c>
      <c r="D19" s="2">
        <v>27</v>
      </c>
      <c r="E19" s="5">
        <f t="shared" si="0"/>
        <v>12.929893826878791</v>
      </c>
      <c r="F19" s="5">
        <f t="shared" si="1"/>
        <v>9.1748588190969969</v>
      </c>
      <c r="G19">
        <f t="shared" si="2"/>
        <v>1</v>
      </c>
      <c r="H19">
        <f t="shared" si="3"/>
        <v>0</v>
      </c>
      <c r="J19">
        <f>_xlfn.COVARIANCE.S(C25:C47,D25:D47)</f>
        <v>81.974308300395265</v>
      </c>
      <c r="K19">
        <f>_xlfn.COVARIANCE.S(D25:D47,D25:D47)</f>
        <v>121.71936758893284</v>
      </c>
      <c r="P19">
        <v>51.913043478260867</v>
      </c>
      <c r="R19">
        <v>-6.563638529654772E-4</v>
      </c>
      <c r="S19">
        <v>8.6576605984275828E-3</v>
      </c>
      <c r="Y19" s="10"/>
      <c r="Z19" s="10"/>
      <c r="AA19" s="10"/>
      <c r="AB19" s="10"/>
      <c r="AC19" s="10"/>
      <c r="AD19" s="10"/>
      <c r="AE19" s="10"/>
      <c r="AF19" s="10"/>
      <c r="AG19" s="8"/>
      <c r="AH19" s="8"/>
      <c r="AI19" s="8"/>
      <c r="AJ19" s="8"/>
      <c r="AK19" s="8"/>
      <c r="AL19" s="8"/>
      <c r="AM19" s="8"/>
      <c r="AN19" s="9"/>
      <c r="AO19" s="8"/>
      <c r="AP19" s="8"/>
    </row>
    <row r="20" spans="1:42" ht="14.65" x14ac:dyDescent="0.4">
      <c r="A20" s="2">
        <v>1</v>
      </c>
      <c r="B20" s="2">
        <v>1</v>
      </c>
      <c r="C20" s="2">
        <v>236</v>
      </c>
      <c r="D20" s="2">
        <v>38</v>
      </c>
      <c r="E20" s="5">
        <f t="shared" si="0"/>
        <v>24.140946285520272</v>
      </c>
      <c r="F20" s="5">
        <f t="shared" si="1"/>
        <v>20.698497286409744</v>
      </c>
      <c r="G20">
        <f t="shared" si="2"/>
        <v>1</v>
      </c>
      <c r="H20">
        <f t="shared" si="3"/>
        <v>0</v>
      </c>
      <c r="Y20" s="10"/>
      <c r="Z20" s="10"/>
      <c r="AA20" s="10"/>
      <c r="AB20" s="10"/>
      <c r="AC20" s="10"/>
      <c r="AD20" s="10"/>
      <c r="AE20" s="10"/>
      <c r="AF20" s="10"/>
      <c r="AG20" s="8"/>
      <c r="AH20" s="8"/>
      <c r="AI20" s="8"/>
      <c r="AJ20" s="8"/>
      <c r="AK20" s="8"/>
      <c r="AL20" s="8"/>
      <c r="AM20" s="8"/>
      <c r="AN20" s="9"/>
      <c r="AO20" s="8"/>
      <c r="AP20" s="8"/>
    </row>
    <row r="21" spans="1:42" ht="14.65" x14ac:dyDescent="0.4">
      <c r="A21" s="2">
        <v>1</v>
      </c>
      <c r="B21" s="2">
        <v>1</v>
      </c>
      <c r="C21" s="2">
        <v>168</v>
      </c>
      <c r="D21" s="2">
        <v>36</v>
      </c>
      <c r="E21" s="5">
        <f t="shared" si="0"/>
        <v>13.873586470303849</v>
      </c>
      <c r="F21" s="5">
        <f t="shared" si="1"/>
        <v>13.1749123408831</v>
      </c>
      <c r="G21">
        <f t="shared" si="2"/>
        <v>1</v>
      </c>
      <c r="H21">
        <f t="shared" si="3"/>
        <v>0</v>
      </c>
      <c r="Y21" s="10"/>
      <c r="Z21" s="10"/>
      <c r="AA21" s="10"/>
      <c r="AB21" s="10"/>
      <c r="AC21" s="10"/>
      <c r="AD21" s="10"/>
      <c r="AE21" s="10"/>
      <c r="AF21" s="10"/>
      <c r="AG21" s="8"/>
      <c r="AH21" s="8"/>
      <c r="AI21" s="8"/>
      <c r="AJ21" s="8"/>
      <c r="AK21" s="8"/>
      <c r="AL21" s="8"/>
      <c r="AM21" s="8"/>
      <c r="AN21" s="9"/>
      <c r="AO21" s="8"/>
      <c r="AP21" s="8"/>
    </row>
    <row r="22" spans="1:42" ht="14.65" x14ac:dyDescent="0.4">
      <c r="A22" s="2">
        <v>1</v>
      </c>
      <c r="B22" s="2">
        <v>1</v>
      </c>
      <c r="C22" s="2">
        <v>174</v>
      </c>
      <c r="D22" s="2">
        <v>28</v>
      </c>
      <c r="E22" s="5">
        <f t="shared" si="0"/>
        <v>12.370564108694698</v>
      </c>
      <c r="F22" s="5">
        <f t="shared" si="1"/>
        <v>9.1811696902145599</v>
      </c>
      <c r="G22">
        <f t="shared" si="2"/>
        <v>1</v>
      </c>
      <c r="H22">
        <f t="shared" si="3"/>
        <v>0</v>
      </c>
      <c r="Y22" s="10"/>
      <c r="Z22" s="10"/>
      <c r="AA22" s="10"/>
      <c r="AB22" s="10"/>
      <c r="AC22" s="10"/>
      <c r="AD22" s="10"/>
      <c r="AE22" s="10"/>
      <c r="AF22" s="10"/>
      <c r="AG22" s="8"/>
      <c r="AH22" s="8"/>
      <c r="AI22" s="8"/>
      <c r="AJ22" s="8"/>
      <c r="AK22" s="8"/>
      <c r="AL22" s="8"/>
      <c r="AM22" s="8"/>
      <c r="AN22" s="9"/>
      <c r="AO22" s="8"/>
      <c r="AP22" s="8"/>
    </row>
    <row r="23" spans="1:42" ht="14.65" x14ac:dyDescent="0.4">
      <c r="A23" s="2">
        <v>1</v>
      </c>
      <c r="B23" s="2">
        <v>1</v>
      </c>
      <c r="C23" s="2">
        <v>215</v>
      </c>
      <c r="D23" s="2">
        <v>38</v>
      </c>
      <c r="E23" s="5">
        <f t="shared" si="0"/>
        <v>21.15211623197931</v>
      </c>
      <c r="F23" s="5">
        <f t="shared" si="1"/>
        <v>18.72686944554572</v>
      </c>
      <c r="G23">
        <f t="shared" si="2"/>
        <v>1</v>
      </c>
      <c r="H23">
        <f t="shared" si="3"/>
        <v>0</v>
      </c>
      <c r="M23" t="s">
        <v>14</v>
      </c>
      <c r="Y23" s="10"/>
      <c r="Z23" s="10"/>
      <c r="AA23" s="10"/>
      <c r="AB23" s="10"/>
      <c r="AC23" s="10"/>
      <c r="AD23" s="10"/>
      <c r="AE23" s="10"/>
      <c r="AF23" s="10"/>
      <c r="AG23" s="8"/>
      <c r="AH23" s="8"/>
      <c r="AI23" s="8"/>
      <c r="AJ23" s="8"/>
      <c r="AK23" s="8"/>
      <c r="AL23" s="8"/>
      <c r="AM23" s="8"/>
      <c r="AN23" s="9"/>
      <c r="AO23" s="8"/>
      <c r="AP23" s="8"/>
    </row>
    <row r="24" spans="1:42" ht="14.65" x14ac:dyDescent="0.4">
      <c r="A24" s="2">
        <v>1</v>
      </c>
      <c r="B24" s="2">
        <v>1</v>
      </c>
      <c r="C24" s="2">
        <v>268</v>
      </c>
      <c r="D24" s="2">
        <v>28</v>
      </c>
      <c r="E24" s="5">
        <f t="shared" si="0"/>
        <v>25.74913672930661</v>
      </c>
      <c r="F24" s="5">
        <f t="shared" si="1"/>
        <v>18.006551454082093</v>
      </c>
      <c r="G24">
        <f t="shared" si="2"/>
        <v>1</v>
      </c>
      <c r="H24">
        <f t="shared" si="3"/>
        <v>0</v>
      </c>
      <c r="J24">
        <f>(J14*($I$9-1)+J18*($I$13-1))/($I$9+$I$13-2)</f>
        <v>1334.8913043478258</v>
      </c>
      <c r="K24">
        <f>(K14*($I$9-1)+K18*($I$13-1))/($I$9+$I$13-2)</f>
        <v>91.090909090909108</v>
      </c>
      <c r="M24">
        <f t="array" ref="M24:N25">MINVERSE(J24:K25)</f>
        <v>8.1573662088474418E-4</v>
      </c>
      <c r="N24">
        <v>-9.7616461120595126E-4</v>
      </c>
      <c r="Y24" s="10"/>
      <c r="Z24" s="10"/>
      <c r="AA24" s="10"/>
      <c r="AB24" s="10"/>
      <c r="AC24" s="10"/>
      <c r="AD24" s="10"/>
      <c r="AE24" s="10"/>
      <c r="AF24" s="10"/>
      <c r="AG24" s="8"/>
      <c r="AH24" s="8"/>
      <c r="AI24" s="8"/>
      <c r="AJ24" s="8"/>
      <c r="AK24" s="8"/>
      <c r="AL24" s="8"/>
      <c r="AM24" s="8"/>
      <c r="AN24" s="9"/>
      <c r="AO24" s="8"/>
      <c r="AP24" s="8"/>
    </row>
    <row r="25" spans="1:42" ht="14.65" x14ac:dyDescent="0.4">
      <c r="A25" s="2">
        <v>2</v>
      </c>
      <c r="B25" s="2">
        <v>1</v>
      </c>
      <c r="C25" s="2">
        <v>174</v>
      </c>
      <c r="D25" s="2">
        <v>47</v>
      </c>
      <c r="E25" s="5">
        <f t="shared" si="0"/>
        <v>17.968376896704946</v>
      </c>
      <c r="F25" s="5">
        <f t="shared" si="1"/>
        <v>20.00419880613865</v>
      </c>
      <c r="G25">
        <f t="shared" si="2"/>
        <v>2</v>
      </c>
      <c r="H25">
        <f>ABS(A25-G25)</f>
        <v>0</v>
      </c>
      <c r="J25">
        <f>(J15*($I$9-1)+J19*($I$13-1))/($I$9+$I$13-2)</f>
        <v>91.090909090909108</v>
      </c>
      <c r="K25">
        <f>(K15*($I$9-1)+K19*($I$13-1))/($I$9+$I$13-2)</f>
        <v>76.120553359683811</v>
      </c>
      <c r="M25">
        <v>-9.7616461120595126E-4</v>
      </c>
      <c r="N25">
        <v>1.4305199762694513E-2</v>
      </c>
      <c r="Y25" s="10"/>
      <c r="Z25" s="10"/>
      <c r="AA25" s="10"/>
      <c r="AB25" s="10"/>
      <c r="AC25" s="10"/>
      <c r="AD25" s="10"/>
      <c r="AE25" s="10"/>
      <c r="AF25" s="10"/>
      <c r="AG25" s="8"/>
      <c r="AH25" s="8"/>
      <c r="AI25" s="8"/>
      <c r="AJ25" s="8"/>
      <c r="AK25" s="8"/>
      <c r="AL25" s="8"/>
      <c r="AM25" s="8"/>
      <c r="AN25" s="9"/>
      <c r="AO25" s="8"/>
      <c r="AP25" s="8"/>
    </row>
    <row r="26" spans="1:42" ht="14.65" x14ac:dyDescent="0.4">
      <c r="A26" s="2">
        <v>2</v>
      </c>
      <c r="B26" s="2">
        <v>1</v>
      </c>
      <c r="C26" s="2">
        <v>106</v>
      </c>
      <c r="D26" s="2">
        <v>52</v>
      </c>
      <c r="E26" s="5">
        <f t="shared" si="0"/>
        <v>9.7633691612817799</v>
      </c>
      <c r="F26" s="5">
        <f t="shared" si="1"/>
        <v>16.468045640162984</v>
      </c>
      <c r="G26">
        <f t="shared" si="2"/>
        <v>2</v>
      </c>
      <c r="H26">
        <f t="shared" si="3"/>
        <v>0</v>
      </c>
      <c r="Y26" s="10"/>
      <c r="Z26" s="10"/>
      <c r="AA26" s="10"/>
      <c r="AB26" s="10"/>
      <c r="AC26" s="10"/>
      <c r="AD26" s="10"/>
      <c r="AE26" s="10"/>
      <c r="AF26" s="10"/>
      <c r="AG26" s="8"/>
      <c r="AH26" s="8"/>
      <c r="AI26" s="8"/>
      <c r="AJ26" s="8"/>
      <c r="AK26" s="8"/>
      <c r="AL26" s="8"/>
      <c r="AM26" s="8"/>
      <c r="AN26" s="9"/>
      <c r="AO26" s="8"/>
      <c r="AP26" s="8"/>
    </row>
    <row r="27" spans="1:42" ht="14.65" x14ac:dyDescent="0.4">
      <c r="A27" s="2">
        <v>2</v>
      </c>
      <c r="B27" s="2">
        <v>1</v>
      </c>
      <c r="C27" s="2">
        <v>173</v>
      </c>
      <c r="D27" s="2">
        <v>53</v>
      </c>
      <c r="E27" s="5">
        <f t="shared" si="0"/>
        <v>19.593782010168638</v>
      </c>
      <c r="F27" s="5">
        <f t="shared" si="1"/>
        <v>23.328110434284056</v>
      </c>
      <c r="G27">
        <f t="shared" si="2"/>
        <v>2</v>
      </c>
      <c r="H27">
        <f t="shared" si="3"/>
        <v>0</v>
      </c>
      <c r="I27" t="s">
        <v>13</v>
      </c>
      <c r="L27" t="s">
        <v>15</v>
      </c>
      <c r="N27" t="s">
        <v>20</v>
      </c>
      <c r="O27" t="s">
        <v>21</v>
      </c>
      <c r="P27" t="s">
        <v>22</v>
      </c>
      <c r="Y27" s="10"/>
      <c r="Z27" s="10"/>
      <c r="AA27" s="10"/>
      <c r="AB27" s="10"/>
      <c r="AC27" s="10"/>
      <c r="AD27" s="10"/>
      <c r="AE27" s="10"/>
      <c r="AF27" s="10"/>
      <c r="AG27" s="8"/>
      <c r="AH27" s="8"/>
      <c r="AI27" s="8"/>
      <c r="AJ27" s="8"/>
      <c r="AK27" s="8"/>
      <c r="AL27" s="8"/>
      <c r="AM27" s="8"/>
      <c r="AN27" s="9"/>
      <c r="AO27" s="8"/>
      <c r="AP27" s="8"/>
    </row>
    <row r="28" spans="1:42" ht="14.65" x14ac:dyDescent="0.4">
      <c r="A28" s="2">
        <v>2</v>
      </c>
      <c r="B28" s="2">
        <v>1</v>
      </c>
      <c r="C28" s="2">
        <v>178</v>
      </c>
      <c r="D28" s="2">
        <v>43</v>
      </c>
      <c r="E28" s="5">
        <f t="shared" si="0"/>
        <v>17.359190956545177</v>
      </c>
      <c r="F28" s="5">
        <f t="shared" si="1"/>
        <v>18.10121452084552</v>
      </c>
      <c r="G28">
        <f t="shared" si="2"/>
        <v>2</v>
      </c>
      <c r="H28">
        <f t="shared" si="3"/>
        <v>0</v>
      </c>
      <c r="I28">
        <f t="array" ref="I28:J28">MMULT(M14:N14,M24:N25)</f>
        <v>0.14232524064480762</v>
      </c>
      <c r="J28">
        <v>0.29462172568475009</v>
      </c>
      <c r="L28">
        <f>-MMULT(MMULT(M14:N14,M24:N25),P14:P15)/2</f>
        <v>-20.643436082674832</v>
      </c>
      <c r="N28">
        <v>-20.643436082674832</v>
      </c>
      <c r="O28">
        <v>0.14232524064480762</v>
      </c>
      <c r="P28">
        <v>0.29462172568475009</v>
      </c>
      <c r="Y28" s="10"/>
      <c r="Z28" s="10"/>
      <c r="AA28" s="10"/>
      <c r="AB28" s="10"/>
      <c r="AC28" s="10"/>
      <c r="AD28" s="10"/>
      <c r="AE28" s="10"/>
      <c r="AF28" s="10"/>
      <c r="AG28" s="8"/>
      <c r="AH28" s="8"/>
      <c r="AI28" s="8"/>
      <c r="AJ28" s="8"/>
      <c r="AK28" s="8"/>
      <c r="AL28" s="8"/>
      <c r="AM28" s="8"/>
      <c r="AN28" s="9"/>
      <c r="AO28" s="8"/>
      <c r="AP28" s="8"/>
    </row>
    <row r="29" spans="1:42" ht="14.65" x14ac:dyDescent="0.4">
      <c r="A29" s="2">
        <v>2</v>
      </c>
      <c r="B29" s="2">
        <v>1</v>
      </c>
      <c r="C29" s="2">
        <v>198</v>
      </c>
      <c r="D29" s="2">
        <v>53</v>
      </c>
      <c r="E29" s="5">
        <f t="shared" si="0"/>
        <v>23.151913026288831</v>
      </c>
      <c r="F29" s="5">
        <f t="shared" si="1"/>
        <v>25.675286435312657</v>
      </c>
      <c r="G29">
        <f t="shared" si="2"/>
        <v>2</v>
      </c>
      <c r="H29">
        <f t="shared" si="3"/>
        <v>0</v>
      </c>
      <c r="Y29" s="10"/>
      <c r="Z29" s="10"/>
      <c r="AA29" s="10"/>
      <c r="AB29" s="10"/>
      <c r="AC29" s="10"/>
      <c r="AD29" s="10"/>
      <c r="AE29" s="10"/>
      <c r="AF29" s="10"/>
      <c r="AG29" s="8"/>
      <c r="AH29" s="8"/>
      <c r="AI29" s="8"/>
      <c r="AJ29" s="8"/>
      <c r="AK29" s="8"/>
      <c r="AL29" s="8"/>
      <c r="AM29" s="8"/>
      <c r="AN29" s="9"/>
      <c r="AO29" s="8"/>
      <c r="AP29" s="8"/>
    </row>
    <row r="30" spans="1:42" ht="14.65" x14ac:dyDescent="0.4">
      <c r="A30" s="2">
        <v>2</v>
      </c>
      <c r="B30" s="2">
        <v>1</v>
      </c>
      <c r="C30" s="2">
        <v>180</v>
      </c>
      <c r="D30" s="2">
        <v>48</v>
      </c>
      <c r="E30" s="5">
        <f t="shared" si="0"/>
        <v>19.116950066258543</v>
      </c>
      <c r="F30" s="5">
        <f t="shared" si="1"/>
        <v>21.137154157749936</v>
      </c>
      <c r="G30">
        <f t="shared" si="2"/>
        <v>2</v>
      </c>
      <c r="H30">
        <f t="shared" si="3"/>
        <v>0</v>
      </c>
      <c r="I30" t="s">
        <v>16</v>
      </c>
      <c r="L30" t="s">
        <v>17</v>
      </c>
      <c r="N30" t="s">
        <v>23</v>
      </c>
      <c r="O30" t="s">
        <v>24</v>
      </c>
      <c r="P30" t="s">
        <v>25</v>
      </c>
      <c r="Y30" s="10"/>
      <c r="Z30" s="10"/>
      <c r="AA30" s="10"/>
      <c r="AB30" s="10"/>
      <c r="AC30" s="10"/>
      <c r="AD30" s="10"/>
      <c r="AE30" s="10"/>
      <c r="AF30" s="10"/>
      <c r="AG30" s="8"/>
      <c r="AH30" s="8"/>
      <c r="AI30" s="8"/>
      <c r="AJ30" s="8"/>
      <c r="AK30" s="8"/>
      <c r="AL30" s="8"/>
      <c r="AM30" s="8"/>
      <c r="AN30" s="9"/>
      <c r="AO30" s="8"/>
      <c r="AP30" s="8"/>
    </row>
    <row r="31" spans="1:42" ht="14.65" x14ac:dyDescent="0.4">
      <c r="A31" s="2">
        <v>2</v>
      </c>
      <c r="B31" s="2">
        <v>1</v>
      </c>
      <c r="C31" s="2">
        <v>134</v>
      </c>
      <c r="D31" s="2">
        <v>36</v>
      </c>
      <c r="E31" s="5">
        <f t="shared" si="0"/>
        <v>9.0345282883803897</v>
      </c>
      <c r="F31" s="5">
        <f t="shared" si="1"/>
        <v>9.9827529794842054</v>
      </c>
      <c r="G31">
        <f t="shared" si="2"/>
        <v>2</v>
      </c>
      <c r="H31">
        <f t="shared" si="3"/>
        <v>0</v>
      </c>
      <c r="I31">
        <f t="array" ref="I31:J31">MMULT(M18:N18,M24:N25)</f>
        <v>9.3887040041143982E-2</v>
      </c>
      <c r="J31">
        <v>0.56963311136442574</v>
      </c>
      <c r="L31">
        <f>-MMULT(MMULT(M18:N18,M24:N25),P18:P19)/2</f>
        <v>-23.104902395148414</v>
      </c>
      <c r="N31">
        <v>-23.104902395148414</v>
      </c>
      <c r="O31">
        <v>9.3887040041143982E-2</v>
      </c>
      <c r="P31">
        <v>0.56963311136442574</v>
      </c>
      <c r="Y31" s="10"/>
      <c r="Z31" s="10"/>
      <c r="AA31" s="10"/>
      <c r="AB31" s="10"/>
      <c r="AC31" s="10"/>
      <c r="AD31" s="10"/>
      <c r="AE31" s="10"/>
      <c r="AF31" s="10"/>
      <c r="AG31" s="8"/>
      <c r="AH31" s="8"/>
      <c r="AI31" s="8"/>
      <c r="AJ31" s="8"/>
      <c r="AK31" s="8"/>
      <c r="AL31" s="8"/>
      <c r="AM31" s="8"/>
      <c r="AN31" s="9"/>
      <c r="AO31" s="8"/>
      <c r="AP31" s="8"/>
    </row>
    <row r="32" spans="1:42" ht="14.65" x14ac:dyDescent="0.4">
      <c r="A32" s="2">
        <v>2</v>
      </c>
      <c r="B32" s="2">
        <v>1</v>
      </c>
      <c r="C32" s="2">
        <v>204</v>
      </c>
      <c r="D32" s="2">
        <v>63</v>
      </c>
      <c r="E32" s="5">
        <f t="shared" si="0"/>
        <v>26.952081727005179</v>
      </c>
      <c r="F32" s="5">
        <f t="shared" si="1"/>
        <v>31.934939789203781</v>
      </c>
      <c r="G32">
        <f t="shared" si="2"/>
        <v>2</v>
      </c>
      <c r="H32">
        <f t="shared" si="3"/>
        <v>0</v>
      </c>
      <c r="Y32" s="10"/>
      <c r="Z32" s="10"/>
      <c r="AA32" s="10"/>
      <c r="AB32" s="10"/>
      <c r="AC32" s="10"/>
      <c r="AD32" s="10"/>
      <c r="AE32" s="10"/>
      <c r="AF32" s="10"/>
      <c r="AG32" s="8"/>
      <c r="AH32" s="8"/>
      <c r="AI32" s="8"/>
      <c r="AJ32" s="8"/>
      <c r="AK32" s="8"/>
      <c r="AL32" s="8"/>
      <c r="AM32" s="8"/>
      <c r="AN32" s="9"/>
      <c r="AO32" s="8"/>
      <c r="AP32" s="8"/>
    </row>
    <row r="33" spans="1:42" ht="14.65" x14ac:dyDescent="0.4">
      <c r="A33" s="2">
        <v>2</v>
      </c>
      <c r="B33" s="2">
        <v>1</v>
      </c>
      <c r="C33" s="2">
        <v>168</v>
      </c>
      <c r="D33" s="2">
        <v>52</v>
      </c>
      <c r="E33" s="5">
        <f t="shared" si="0"/>
        <v>18.58753408125985</v>
      </c>
      <c r="F33" s="5">
        <f t="shared" si="1"/>
        <v>22.289042122713912</v>
      </c>
      <c r="G33">
        <f t="shared" si="2"/>
        <v>2</v>
      </c>
      <c r="H33">
        <f t="shared" si="3"/>
        <v>0</v>
      </c>
      <c r="Y33" s="10"/>
      <c r="Z33" s="10"/>
      <c r="AA33" s="10"/>
      <c r="AB33" s="10"/>
      <c r="AC33" s="10"/>
      <c r="AD33" s="10"/>
      <c r="AE33" s="10"/>
      <c r="AF33" s="10"/>
      <c r="AG33" s="8"/>
      <c r="AH33" s="8"/>
      <c r="AI33" s="8"/>
      <c r="AJ33" s="8"/>
      <c r="AK33" s="8"/>
      <c r="AL33" s="8"/>
      <c r="AM33" s="8"/>
      <c r="AN33" s="9"/>
      <c r="AO33" s="8"/>
      <c r="AP33" s="8"/>
    </row>
    <row r="34" spans="1:42" ht="14.65" x14ac:dyDescent="0.4">
      <c r="A34" s="2">
        <v>2</v>
      </c>
      <c r="B34" s="2">
        <v>1</v>
      </c>
      <c r="C34" s="2">
        <v>180</v>
      </c>
      <c r="D34" s="2">
        <v>59</v>
      </c>
      <c r="E34" s="5">
        <f t="shared" si="0"/>
        <v>22.357789048790792</v>
      </c>
      <c r="F34" s="5">
        <f t="shared" si="1"/>
        <v>27.403118382758617</v>
      </c>
      <c r="G34">
        <f t="shared" si="2"/>
        <v>2</v>
      </c>
      <c r="H34">
        <f t="shared" si="3"/>
        <v>0</v>
      </c>
      <c r="Y34" s="10"/>
      <c r="Z34" s="10"/>
      <c r="AA34" s="10"/>
      <c r="AB34" s="10"/>
      <c r="AC34" s="10"/>
      <c r="AD34" s="10"/>
      <c r="AE34" s="10"/>
      <c r="AF34" s="10"/>
      <c r="AG34" s="8"/>
      <c r="AH34" s="8"/>
      <c r="AI34" s="8"/>
      <c r="AJ34" s="8"/>
      <c r="AK34" s="8"/>
      <c r="AL34" s="8"/>
      <c r="AM34" s="8"/>
      <c r="AN34" s="9"/>
      <c r="AO34" s="8"/>
      <c r="AP34" s="8"/>
    </row>
    <row r="35" spans="1:42" ht="14.65" x14ac:dyDescent="0.4">
      <c r="A35" s="2">
        <v>2</v>
      </c>
      <c r="B35" s="2">
        <v>1</v>
      </c>
      <c r="C35" s="2">
        <v>177</v>
      </c>
      <c r="D35" s="2">
        <v>75</v>
      </c>
      <c r="E35" s="5">
        <f t="shared" si="0"/>
        <v>26.644760937812372</v>
      </c>
      <c r="F35" s="5">
        <f t="shared" si="1"/>
        <v>36.235587044466001</v>
      </c>
      <c r="G35">
        <f t="shared" si="2"/>
        <v>2</v>
      </c>
      <c r="H35">
        <f t="shared" si="3"/>
        <v>0</v>
      </c>
      <c r="Y35" s="10"/>
      <c r="Z35" s="10"/>
      <c r="AA35" s="10"/>
      <c r="AB35" s="10"/>
      <c r="AC35" s="10"/>
      <c r="AD35" s="10"/>
      <c r="AE35" s="10"/>
      <c r="AF35" s="10"/>
      <c r="AG35" s="8"/>
      <c r="AH35" s="8"/>
      <c r="AI35" s="8"/>
      <c r="AJ35" s="8"/>
      <c r="AK35" s="8"/>
      <c r="AL35" s="8"/>
      <c r="AM35" s="8"/>
      <c r="AN35" s="9"/>
      <c r="AO35" s="8"/>
      <c r="AP35" s="8"/>
    </row>
    <row r="36" spans="1:42" ht="14.65" x14ac:dyDescent="0.4">
      <c r="A36" s="2">
        <v>2</v>
      </c>
      <c r="B36" s="2">
        <v>1</v>
      </c>
      <c r="C36" s="2">
        <v>172</v>
      </c>
      <c r="D36" s="2">
        <v>51</v>
      </c>
      <c r="E36" s="5">
        <f t="shared" si="0"/>
        <v>18.862213318154332</v>
      </c>
      <c r="F36" s="5">
        <f t="shared" si="1"/>
        <v>22.094957171514064</v>
      </c>
      <c r="G36">
        <f t="shared" si="2"/>
        <v>2</v>
      </c>
      <c r="H36">
        <f t="shared" si="3"/>
        <v>0</v>
      </c>
      <c r="Y36" s="10"/>
      <c r="Z36" s="10"/>
      <c r="AA36" s="10"/>
      <c r="AB36" s="10"/>
      <c r="AC36" s="10"/>
      <c r="AD36" s="10"/>
      <c r="AE36" s="10"/>
      <c r="AF36" s="10"/>
      <c r="AG36" s="8"/>
      <c r="AH36" s="8"/>
      <c r="AI36" s="8"/>
      <c r="AJ36" s="8"/>
      <c r="AK36" s="8"/>
      <c r="AL36" s="8"/>
      <c r="AM36" s="8"/>
      <c r="AN36" s="9"/>
      <c r="AO36" s="8"/>
      <c r="AP36" s="8"/>
    </row>
    <row r="37" spans="1:42" ht="14.65" x14ac:dyDescent="0.4">
      <c r="A37" s="2">
        <v>2</v>
      </c>
      <c r="B37" s="2">
        <v>1</v>
      </c>
      <c r="C37" s="2">
        <v>166</v>
      </c>
      <c r="D37" s="2">
        <v>40</v>
      </c>
      <c r="E37" s="5">
        <f t="shared" si="0"/>
        <v>14.767422891753236</v>
      </c>
      <c r="F37" s="5">
        <f t="shared" si="1"/>
        <v>15.265670706258517</v>
      </c>
      <c r="G37">
        <f t="shared" si="2"/>
        <v>2</v>
      </c>
      <c r="H37">
        <f t="shared" si="3"/>
        <v>0</v>
      </c>
      <c r="Y37" s="10"/>
      <c r="Z37" s="10"/>
      <c r="AA37" s="10"/>
      <c r="AB37" s="10"/>
      <c r="AC37" s="10"/>
      <c r="AD37" s="10"/>
      <c r="AE37" s="10"/>
      <c r="AF37" s="10"/>
      <c r="AG37" s="8"/>
      <c r="AH37" s="8"/>
      <c r="AI37" s="8"/>
      <c r="AJ37" s="8"/>
      <c r="AK37" s="8"/>
      <c r="AL37" s="8"/>
      <c r="AM37" s="8"/>
      <c r="AN37" s="9"/>
      <c r="AO37" s="8"/>
      <c r="AP37" s="8"/>
    </row>
    <row r="38" spans="1:42" ht="14.65" x14ac:dyDescent="0.4">
      <c r="A38" s="3">
        <v>2</v>
      </c>
      <c r="B38" s="3">
        <v>1</v>
      </c>
      <c r="C38" s="3">
        <v>210</v>
      </c>
      <c r="D38" s="3">
        <v>42</v>
      </c>
      <c r="E38" s="5">
        <f t="shared" si="0"/>
        <v>21.61897693149427</v>
      </c>
      <c r="F38" s="5">
        <f t="shared" si="1"/>
        <v>20.5359666907977</v>
      </c>
      <c r="G38">
        <f t="shared" si="2"/>
        <v>1</v>
      </c>
      <c r="H38">
        <f t="shared" si="3"/>
        <v>1</v>
      </c>
      <c r="Y38" s="10"/>
      <c r="Z38" s="10"/>
      <c r="AA38" s="10"/>
      <c r="AB38" s="10"/>
      <c r="AC38" s="10"/>
      <c r="AD38" s="10"/>
      <c r="AE38" s="10"/>
      <c r="AF38" s="10"/>
      <c r="AG38" s="8"/>
      <c r="AH38" s="8"/>
      <c r="AI38" s="8"/>
      <c r="AJ38" s="8"/>
      <c r="AK38" s="8"/>
      <c r="AL38" s="8"/>
      <c r="AM38" s="8"/>
      <c r="AN38" s="9"/>
      <c r="AO38" s="8"/>
      <c r="AP38" s="8"/>
    </row>
    <row r="39" spans="1:42" ht="14.65" x14ac:dyDescent="0.4">
      <c r="A39" s="3">
        <v>2</v>
      </c>
      <c r="B39" s="3">
        <v>1</v>
      </c>
      <c r="C39" s="3">
        <v>166</v>
      </c>
      <c r="D39" s="3">
        <v>33</v>
      </c>
      <c r="E39" s="5">
        <f t="shared" si="0"/>
        <v>12.705070811959986</v>
      </c>
      <c r="F39" s="5">
        <f t="shared" si="1"/>
        <v>11.278238926707536</v>
      </c>
      <c r="G39">
        <f t="shared" si="2"/>
        <v>1</v>
      </c>
      <c r="H39">
        <f t="shared" si="3"/>
        <v>1</v>
      </c>
      <c r="Y39" s="10"/>
      <c r="Z39" s="10"/>
      <c r="AA39" s="10"/>
      <c r="AB39" s="10"/>
      <c r="AC39" s="10"/>
      <c r="AD39" s="10"/>
      <c r="AE39" s="10"/>
      <c r="AF39" s="10"/>
      <c r="AG39" s="8"/>
      <c r="AH39" s="8"/>
      <c r="AI39" s="8"/>
      <c r="AJ39" s="8"/>
      <c r="AK39" s="8"/>
      <c r="AL39" s="8"/>
      <c r="AM39" s="8"/>
      <c r="AN39" s="9"/>
      <c r="AO39" s="8"/>
      <c r="AP39" s="8"/>
    </row>
    <row r="40" spans="1:42" ht="14.65" x14ac:dyDescent="0.4">
      <c r="A40" s="2">
        <v>2</v>
      </c>
      <c r="B40" s="2">
        <v>1</v>
      </c>
      <c r="C40" s="2">
        <v>223</v>
      </c>
      <c r="D40" s="2">
        <v>73</v>
      </c>
      <c r="E40" s="5">
        <f t="shared" si="0"/>
        <v>32.602478556104025</v>
      </c>
      <c r="F40" s="5">
        <f t="shared" si="1"/>
        <v>39.415124663629769</v>
      </c>
      <c r="G40">
        <f t="shared" si="2"/>
        <v>2</v>
      </c>
      <c r="H40">
        <f t="shared" si="3"/>
        <v>0</v>
      </c>
      <c r="Y40" s="10"/>
      <c r="Z40" s="10"/>
      <c r="AA40" s="10"/>
      <c r="AB40" s="10"/>
      <c r="AC40" s="10"/>
      <c r="AD40" s="10"/>
      <c r="AE40" s="10"/>
      <c r="AF40" s="10"/>
      <c r="AG40" s="8"/>
      <c r="AH40" s="8"/>
      <c r="AI40" s="8"/>
      <c r="AJ40" s="8"/>
      <c r="AK40" s="8"/>
      <c r="AL40" s="8"/>
      <c r="AM40" s="8"/>
      <c r="AN40" s="9"/>
      <c r="AO40" s="8"/>
      <c r="AP40" s="8"/>
    </row>
    <row r="41" spans="1:42" ht="14.65" x14ac:dyDescent="0.4">
      <c r="A41" s="2">
        <v>2</v>
      </c>
      <c r="B41" s="2">
        <v>1</v>
      </c>
      <c r="C41" s="2">
        <v>136</v>
      </c>
      <c r="D41" s="2">
        <v>67</v>
      </c>
      <c r="E41" s="5">
        <f t="shared" si="0"/>
        <v>18.452452265897261</v>
      </c>
      <c r="F41" s="5">
        <f t="shared" si="1"/>
        <v>27.829153511863687</v>
      </c>
      <c r="G41">
        <f t="shared" si="2"/>
        <v>2</v>
      </c>
      <c r="H41">
        <f t="shared" si="3"/>
        <v>0</v>
      </c>
      <c r="Y41" s="10"/>
      <c r="Z41" s="10"/>
      <c r="AA41" s="10"/>
      <c r="AB41" s="10"/>
      <c r="AC41" s="10"/>
      <c r="AD41" s="10"/>
      <c r="AE41" s="10"/>
      <c r="AF41" s="10"/>
      <c r="AG41" s="8"/>
      <c r="AH41" s="8"/>
      <c r="AI41" s="8"/>
      <c r="AJ41" s="8"/>
      <c r="AK41" s="8"/>
      <c r="AL41" s="8"/>
      <c r="AM41" s="8"/>
      <c r="AN41" s="9"/>
      <c r="AO41" s="8"/>
      <c r="AP41" s="8"/>
    </row>
    <row r="42" spans="1:42" ht="14.65" x14ac:dyDescent="0.4">
      <c r="A42" s="2">
        <v>2</v>
      </c>
      <c r="B42" s="2">
        <v>1</v>
      </c>
      <c r="C42" s="2">
        <v>156</v>
      </c>
      <c r="D42" s="2">
        <v>45</v>
      </c>
      <c r="E42" s="5">
        <f t="shared" si="0"/>
        <v>14.817279113728912</v>
      </c>
      <c r="F42" s="5">
        <f t="shared" si="1"/>
        <v>17.174965862669204</v>
      </c>
      <c r="G42">
        <f t="shared" si="2"/>
        <v>2</v>
      </c>
      <c r="H42">
        <f t="shared" si="3"/>
        <v>0</v>
      </c>
      <c r="Y42" s="10"/>
      <c r="Z42" s="10"/>
      <c r="AA42" s="10"/>
      <c r="AB42" s="10"/>
      <c r="AC42" s="10"/>
      <c r="AD42" s="10"/>
      <c r="AE42" s="10"/>
      <c r="AF42" s="10"/>
      <c r="AG42" s="8"/>
      <c r="AH42" s="8"/>
      <c r="AI42" s="8"/>
      <c r="AJ42" s="8"/>
      <c r="AK42" s="8"/>
      <c r="AL42" s="8"/>
      <c r="AM42" s="8"/>
      <c r="AN42" s="9"/>
      <c r="AO42" s="8"/>
      <c r="AP42" s="8"/>
    </row>
    <row r="43" spans="1:42" ht="14.65" x14ac:dyDescent="0.4">
      <c r="A43" s="2">
        <v>2</v>
      </c>
      <c r="B43" s="2">
        <v>1</v>
      </c>
      <c r="C43" s="2">
        <v>201</v>
      </c>
      <c r="D43" s="2">
        <v>45</v>
      </c>
      <c r="E43" s="5">
        <f t="shared" si="0"/>
        <v>21.221914942745254</v>
      </c>
      <c r="F43" s="5">
        <f t="shared" si="1"/>
        <v>21.399882664520682</v>
      </c>
      <c r="G43">
        <f t="shared" si="2"/>
        <v>2</v>
      </c>
      <c r="H43">
        <f t="shared" si="3"/>
        <v>0</v>
      </c>
      <c r="Y43" s="10"/>
      <c r="Z43" s="10"/>
      <c r="AA43" s="10"/>
      <c r="AB43" s="10"/>
      <c r="AC43" s="10"/>
      <c r="AD43" s="10"/>
      <c r="AE43" s="10"/>
      <c r="AF43" s="10"/>
      <c r="AG43" s="8"/>
      <c r="AH43" s="8"/>
      <c r="AI43" s="8"/>
      <c r="AJ43" s="8"/>
      <c r="AK43" s="8"/>
      <c r="AL43" s="8"/>
      <c r="AM43" s="8"/>
      <c r="AN43" s="9"/>
      <c r="AO43" s="8"/>
      <c r="AP43" s="8"/>
    </row>
    <row r="44" spans="1:42" ht="14.65" x14ac:dyDescent="0.4">
      <c r="A44" s="2">
        <v>2</v>
      </c>
      <c r="B44" s="2">
        <v>1</v>
      </c>
      <c r="C44" s="2">
        <v>134</v>
      </c>
      <c r="D44" s="2">
        <v>60</v>
      </c>
      <c r="E44" s="5">
        <f t="shared" si="0"/>
        <v>16.105449704814394</v>
      </c>
      <c r="F44" s="5">
        <f t="shared" si="1"/>
        <v>23.653947652230428</v>
      </c>
      <c r="G44">
        <f t="shared" si="2"/>
        <v>2</v>
      </c>
      <c r="H44">
        <f t="shared" si="3"/>
        <v>0</v>
      </c>
      <c r="J44" s="8" t="s">
        <v>28</v>
      </c>
      <c r="K44" s="8" t="s">
        <v>29</v>
      </c>
      <c r="L44" s="8" t="s">
        <v>30</v>
      </c>
      <c r="M44" s="8"/>
      <c r="N44" s="8"/>
      <c r="O44" s="8"/>
      <c r="P44" s="9"/>
      <c r="Q44" s="8"/>
      <c r="R44" s="8"/>
      <c r="S44" s="8"/>
      <c r="Y44" s="10"/>
      <c r="Z44" s="10"/>
      <c r="AA44" s="10"/>
      <c r="AB44" s="10"/>
      <c r="AC44" s="10"/>
      <c r="AD44" s="10"/>
      <c r="AE44" s="10"/>
      <c r="AF44" s="10"/>
      <c r="AG44" s="8"/>
      <c r="AH44" s="8"/>
      <c r="AI44" s="8"/>
      <c r="AJ44" s="8"/>
      <c r="AK44" s="8"/>
      <c r="AL44" s="8"/>
      <c r="AM44" s="8"/>
      <c r="AN44" s="9"/>
      <c r="AO44" s="8"/>
      <c r="AP44" s="8"/>
    </row>
    <row r="45" spans="1:42" ht="14.65" x14ac:dyDescent="0.4">
      <c r="A45" s="2">
        <v>2</v>
      </c>
      <c r="B45" s="2">
        <v>1</v>
      </c>
      <c r="C45" s="2">
        <v>195</v>
      </c>
      <c r="D45" s="2">
        <v>51</v>
      </c>
      <c r="E45" s="5">
        <f t="shared" si="0"/>
        <v>22.135693852984907</v>
      </c>
      <c r="F45" s="5">
        <f t="shared" si="1"/>
        <v>24.254359092460376</v>
      </c>
      <c r="G45">
        <f t="shared" si="2"/>
        <v>2</v>
      </c>
      <c r="H45">
        <f t="shared" si="3"/>
        <v>0</v>
      </c>
      <c r="J45" s="8" t="s">
        <v>29</v>
      </c>
      <c r="K45" s="10">
        <v>23</v>
      </c>
      <c r="L45" s="8">
        <v>0</v>
      </c>
      <c r="M45" s="8"/>
      <c r="N45" s="8"/>
      <c r="O45" s="8"/>
      <c r="P45" s="9"/>
      <c r="Q45" s="8"/>
      <c r="R45" s="8"/>
      <c r="S45" s="8"/>
    </row>
    <row r="46" spans="1:42" ht="14.65" x14ac:dyDescent="0.4">
      <c r="A46" s="2">
        <v>2</v>
      </c>
      <c r="B46" s="2">
        <v>1</v>
      </c>
      <c r="C46" s="2">
        <v>262</v>
      </c>
      <c r="D46" s="2">
        <v>62</v>
      </c>
      <c r="E46" s="5">
        <f t="shared" si="0"/>
        <v>34.91232395871927</v>
      </c>
      <c r="F46" s="5">
        <f t="shared" si="1"/>
        <v>36.810755000225711</v>
      </c>
      <c r="G46">
        <f t="shared" si="2"/>
        <v>2</v>
      </c>
      <c r="H46">
        <f t="shared" si="3"/>
        <v>0</v>
      </c>
      <c r="J46" s="8" t="s">
        <v>31</v>
      </c>
      <c r="K46" s="10">
        <v>2</v>
      </c>
      <c r="L46" s="10">
        <v>21</v>
      </c>
      <c r="M46" s="8"/>
      <c r="N46" s="8"/>
      <c r="O46" s="8"/>
      <c r="P46" s="9"/>
      <c r="Q46" s="8"/>
      <c r="R46" s="8"/>
      <c r="S46" s="8"/>
    </row>
    <row r="47" spans="1:42" ht="14.65" x14ac:dyDescent="0.4">
      <c r="A47" s="2">
        <v>2</v>
      </c>
      <c r="B47" s="2">
        <v>1</v>
      </c>
      <c r="C47" s="2">
        <v>183</v>
      </c>
      <c r="D47" s="2">
        <v>44</v>
      </c>
      <c r="E47" s="5">
        <f t="shared" si="0"/>
        <v>18.365438885453965</v>
      </c>
      <c r="F47" s="5">
        <f t="shared" si="1"/>
        <v>19.140282832415668</v>
      </c>
      <c r="G47">
        <f t="shared" si="2"/>
        <v>2</v>
      </c>
      <c r="H47">
        <f t="shared" si="3"/>
        <v>0</v>
      </c>
      <c r="J47" s="8" t="s">
        <v>32</v>
      </c>
      <c r="K47" s="8"/>
      <c r="L47" s="8"/>
      <c r="M47" s="8"/>
      <c r="N47" s="8"/>
      <c r="O47" s="8"/>
      <c r="P47" s="9"/>
      <c r="Q47" s="8"/>
      <c r="R47" s="8"/>
      <c r="S47" s="8"/>
    </row>
    <row r="48" spans="1:42" ht="14.65" x14ac:dyDescent="0.4">
      <c r="J48" s="8" t="s">
        <v>33</v>
      </c>
      <c r="K48" s="8">
        <f>K46/(I9+I13)</f>
        <v>4.3478260869565216E-2</v>
      </c>
      <c r="L48" s="8"/>
      <c r="M48" s="8"/>
      <c r="N48" s="8"/>
      <c r="O48" s="8"/>
      <c r="P48" s="9"/>
      <c r="Q48" s="8"/>
      <c r="R48" s="8"/>
      <c r="S48" s="8"/>
    </row>
    <row r="49" spans="10:19" ht="14.65" x14ac:dyDescent="0.4">
      <c r="J49" s="8"/>
      <c r="K49" s="8"/>
      <c r="L49" s="8"/>
      <c r="M49" s="8"/>
      <c r="N49" s="8"/>
      <c r="O49" s="8"/>
      <c r="P49" s="9"/>
      <c r="Q49" s="8"/>
      <c r="R49" s="8"/>
      <c r="S49" s="8"/>
    </row>
    <row r="50" spans="10:19" ht="14.65" x14ac:dyDescent="0.4">
      <c r="J50" s="8"/>
      <c r="K50" s="8"/>
      <c r="L50" s="8"/>
      <c r="M50" s="8"/>
      <c r="N50" s="8"/>
      <c r="O50" s="8"/>
      <c r="P50" s="9"/>
      <c r="Q50" s="8"/>
      <c r="R50" s="8"/>
      <c r="S50" s="8"/>
    </row>
    <row r="51" spans="10:19" ht="14.65" x14ac:dyDescent="0.4">
      <c r="J51" s="8"/>
      <c r="K51" s="8"/>
      <c r="L51" s="8"/>
      <c r="M51" s="8"/>
      <c r="N51" s="8"/>
      <c r="O51" s="8"/>
      <c r="P51" s="9"/>
      <c r="Q51" s="8"/>
      <c r="R51" s="8"/>
      <c r="S51" s="8"/>
    </row>
    <row r="52" spans="10:19" ht="14.65" x14ac:dyDescent="0.4">
      <c r="J52" s="8"/>
      <c r="K52" s="8"/>
      <c r="L52" s="8"/>
      <c r="M52" s="8"/>
      <c r="N52" s="8"/>
      <c r="O52" s="8"/>
      <c r="P52" s="9"/>
      <c r="Q52" s="8"/>
      <c r="R52" s="8"/>
      <c r="S52" s="8"/>
    </row>
  </sheetData>
  <phoneticPr fontId="2" type="noConversion"/>
  <hyperlinks>
    <hyperlink ref="Z9" r:id="rId1" display="https://www.geogebra.org/classic/dfqssw2j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Equation.DSMT4" shapeId="1025" r:id="rId5">
          <objectPr defaultSize="0" r:id="rId6">
            <anchor moveWithCells="1">
              <from>
                <xdr:col>8</xdr:col>
                <xdr:colOff>34229</xdr:colOff>
                <xdr:row>20</xdr:row>
                <xdr:rowOff>78237</xdr:rowOff>
              </from>
              <to>
                <xdr:col>11</xdr:col>
                <xdr:colOff>24449</xdr:colOff>
                <xdr:row>22</xdr:row>
                <xdr:rowOff>107576</xdr:rowOff>
              </to>
            </anchor>
          </objectPr>
        </oleObject>
      </mc:Choice>
      <mc:Fallback>
        <oleObject progId="Equation.DSMT4" shapeId="1025" r:id="rId5"/>
      </mc:Fallback>
    </mc:AlternateContent>
    <mc:AlternateContent xmlns:mc="http://schemas.openxmlformats.org/markup-compatibility/2006">
      <mc:Choice Requires="x14">
        <oleObject progId="Equation.DSMT4" shapeId="1026" r:id="rId7">
          <objectPr defaultSize="0" r:id="rId8">
            <anchor moveWithCells="1">
              <from>
                <xdr:col>12</xdr:col>
                <xdr:colOff>464535</xdr:colOff>
                <xdr:row>32</xdr:row>
                <xdr:rowOff>63568</xdr:rowOff>
              </from>
              <to>
                <xdr:col>17</xdr:col>
                <xdr:colOff>400967</xdr:colOff>
                <xdr:row>36</xdr:row>
                <xdr:rowOff>151585</xdr:rowOff>
              </to>
            </anchor>
          </objectPr>
        </oleObject>
      </mc:Choice>
      <mc:Fallback>
        <oleObject progId="Equation.DSMT4" shapeId="1026" r:id="rId7"/>
      </mc:Fallback>
    </mc:AlternateContent>
    <mc:AlternateContent xmlns:mc="http://schemas.openxmlformats.org/markup-compatibility/2006">
      <mc:Choice Requires="x14">
        <oleObject progId="Equation.DSMT4" shapeId="1027" r:id="rId9">
          <objectPr defaultSize="0" autoPict="0" r:id="rId10">
            <anchor moveWithCells="1">
              <from>
                <xdr:col>19</xdr:col>
                <xdr:colOff>327619</xdr:colOff>
                <xdr:row>8</xdr:row>
                <xdr:rowOff>9780</xdr:rowOff>
              </from>
              <to>
                <xdr:col>23</xdr:col>
                <xdr:colOff>254272</xdr:colOff>
                <xdr:row>12</xdr:row>
                <xdr:rowOff>161365</xdr:rowOff>
              </to>
            </anchor>
          </objectPr>
        </oleObject>
      </mc:Choice>
      <mc:Fallback>
        <oleObject progId="Equation.DSMT4" shapeId="1027" r:id="rId9"/>
      </mc:Fallback>
    </mc:AlternateContent>
    <mc:AlternateContent xmlns:mc="http://schemas.openxmlformats.org/markup-compatibility/2006">
      <mc:Choice Requires="x14">
        <oleObject progId="Equation.DSMT4" shapeId="1028" r:id="rId11">
          <objectPr defaultSize="0" r:id="rId12">
            <anchor moveWithCells="1">
              <from>
                <xdr:col>25</xdr:col>
                <xdr:colOff>640569</xdr:colOff>
                <xdr:row>0</xdr:row>
                <xdr:rowOff>58678</xdr:rowOff>
              </from>
              <to>
                <xdr:col>29</xdr:col>
                <xdr:colOff>73348</xdr:colOff>
                <xdr:row>1</xdr:row>
                <xdr:rowOff>127136</xdr:rowOff>
              </to>
            </anchor>
          </objectPr>
        </oleObject>
      </mc:Choice>
      <mc:Fallback>
        <oleObject progId="Equation.DSMT4" shapeId="1028" r:id="rId11"/>
      </mc:Fallback>
    </mc:AlternateContent>
    <mc:AlternateContent xmlns:mc="http://schemas.openxmlformats.org/markup-compatibility/2006">
      <mc:Choice Requires="x14">
        <oleObject progId="Equation.DSMT4" shapeId="1030" r:id="rId13">
          <objectPr defaultSize="0" r:id="rId14">
            <anchor moveWithCells="1">
              <from>
                <xdr:col>33</xdr:col>
                <xdr:colOff>58678</xdr:colOff>
                <xdr:row>0</xdr:row>
                <xdr:rowOff>58678</xdr:rowOff>
              </from>
              <to>
                <xdr:col>36</xdr:col>
                <xdr:colOff>205373</xdr:colOff>
                <xdr:row>1</xdr:row>
                <xdr:rowOff>127136</xdr:rowOff>
              </to>
            </anchor>
          </objectPr>
        </oleObject>
      </mc:Choice>
      <mc:Fallback>
        <oleObject progId="Equation.DSMT4" shapeId="1030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yxp</cp:lastModifiedBy>
  <dcterms:created xsi:type="dcterms:W3CDTF">2022-11-27T01:54:14Z</dcterms:created>
  <dcterms:modified xsi:type="dcterms:W3CDTF">2022-11-27T03:40:51Z</dcterms:modified>
</cp:coreProperties>
</file>