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例3.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H48" i="1"/>
  <c r="F41" i="1" l="1"/>
  <c r="G17" i="1" l="1"/>
  <c r="F17" i="1"/>
  <c r="E17" i="1"/>
  <c r="D18" i="1"/>
  <c r="D17" i="1"/>
  <c r="M4" i="1"/>
  <c r="M3" i="1"/>
  <c r="M2" i="1"/>
  <c r="L5" i="1"/>
  <c r="L4" i="1"/>
  <c r="C7" i="1"/>
  <c r="D7" i="1"/>
  <c r="E7" i="1"/>
  <c r="F7" i="1"/>
  <c r="G7" i="1"/>
  <c r="H7" i="1"/>
  <c r="C6" i="1"/>
  <c r="D6" i="1"/>
  <c r="L3" i="1" s="1"/>
  <c r="E6" i="1"/>
  <c r="B7" i="1"/>
  <c r="B6" i="1"/>
  <c r="L2" i="1"/>
  <c r="C5" i="1"/>
  <c r="D5" i="1"/>
  <c r="E5" i="1"/>
  <c r="F5" i="1"/>
  <c r="G5" i="1"/>
  <c r="H5" i="1"/>
  <c r="I5" i="1"/>
  <c r="B5" i="1"/>
  <c r="K8" i="1"/>
  <c r="K3" i="1"/>
  <c r="K4" i="1"/>
  <c r="K2" i="1"/>
  <c r="J3" i="1"/>
  <c r="J4" i="1"/>
  <c r="J2" i="1"/>
  <c r="D9" i="1"/>
  <c r="B18" i="1"/>
  <c r="B17" i="1"/>
  <c r="M5" i="1" l="1"/>
  <c r="N5" i="1" s="1"/>
</calcChain>
</file>

<file path=xl/sharedStrings.xml><?xml version="1.0" encoding="utf-8"?>
<sst xmlns="http://schemas.openxmlformats.org/spreadsheetml/2006/main" count="67" uniqueCount="58">
  <si>
    <t>食谱</t>
    <phoneticPr fontId="1" type="noConversion"/>
  </si>
  <si>
    <t>甲</t>
  </si>
  <si>
    <t>乙</t>
  </si>
  <si>
    <t>丙</t>
  </si>
  <si>
    <t>方差来源</t>
    <phoneticPr fontId="1" type="noConversion"/>
  </si>
  <si>
    <t>因素A-食谱</t>
    <phoneticPr fontId="1" type="noConversion"/>
  </si>
  <si>
    <t>自由度</t>
    <phoneticPr fontId="1" type="noConversion"/>
  </si>
  <si>
    <t>均方(MSS)</t>
    <phoneticPr fontId="1" type="noConversion"/>
  </si>
  <si>
    <t>平方和(SS)</t>
    <phoneticPr fontId="1" type="noConversion"/>
  </si>
  <si>
    <t>F-value</t>
    <phoneticPr fontId="1" type="noConversion"/>
  </si>
  <si>
    <t>p-value</t>
    <phoneticPr fontId="1" type="noConversion"/>
  </si>
  <si>
    <t>误差</t>
    <phoneticPr fontId="1" type="noConversion"/>
  </si>
  <si>
    <t>总和</t>
    <phoneticPr fontId="1" type="noConversion"/>
  </si>
  <si>
    <t>a=3</t>
    <phoneticPr fontId="1" type="noConversion"/>
  </si>
  <si>
    <t>n=19</t>
    <phoneticPr fontId="1" type="noConversion"/>
  </si>
  <si>
    <t>a-1</t>
    <phoneticPr fontId="1" type="noConversion"/>
  </si>
  <si>
    <t>n-a</t>
    <phoneticPr fontId="1" type="noConversion"/>
  </si>
  <si>
    <t>n-1</t>
    <phoneticPr fontId="1" type="noConversion"/>
  </si>
  <si>
    <t>SSf</t>
    <phoneticPr fontId="1" type="noConversion"/>
  </si>
  <si>
    <t>SSe</t>
    <phoneticPr fontId="1" type="noConversion"/>
  </si>
  <si>
    <t>SSa</t>
    <phoneticPr fontId="1" type="noConversion"/>
  </si>
  <si>
    <t>MSa=SSa/(a-1)</t>
    <phoneticPr fontId="1" type="noConversion"/>
  </si>
  <si>
    <t>MSe=SSa/(n-a)</t>
    <phoneticPr fontId="1" type="noConversion"/>
  </si>
  <si>
    <t>f=MSa/MSe</t>
    <phoneticPr fontId="1" type="noConversion"/>
  </si>
  <si>
    <t>p</t>
    <phoneticPr fontId="1" type="noConversion"/>
  </si>
  <si>
    <t>体重增加量</t>
    <phoneticPr fontId="1" type="noConversion"/>
  </si>
  <si>
    <t>u=</t>
    <phoneticPr fontId="1" type="noConversion"/>
  </si>
  <si>
    <t>δi</t>
    <phoneticPr fontId="1" type="noConversion"/>
  </si>
  <si>
    <t>y-bar</t>
    <phoneticPr fontId="1" type="noConversion"/>
  </si>
  <si>
    <t>SSE</t>
    <phoneticPr fontId="1" type="noConversion"/>
  </si>
  <si>
    <t>SSA</t>
    <phoneticPr fontId="1" type="noConversion"/>
  </si>
  <si>
    <r>
      <t>当H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3"/>
        <charset val="134"/>
      </rPr>
      <t>为真, 则</t>
    </r>
    <r>
      <rPr>
        <i/>
        <sz val="11"/>
        <color rgb="FF000000"/>
        <rFont val="Times New Roman"/>
        <family val="1"/>
      </rPr>
      <t>F</t>
    </r>
    <r>
      <rPr>
        <sz val="11"/>
        <color rgb="FF000000"/>
        <rFont val="宋体"/>
        <family val="3"/>
        <charset val="134"/>
      </rPr>
      <t>应在1的周围波动, 否则趋大.</t>
    </r>
  </si>
  <si>
    <t>reject?</t>
    <phoneticPr fontId="1" type="noConversion"/>
  </si>
  <si>
    <t>α</t>
    <phoneticPr fontId="1" type="noConversion"/>
  </si>
  <si>
    <t>https://blog.csdn.net/anshuai_aw1/article/details/82735201</t>
  </si>
  <si>
    <t>三大抽样分布：卡方分布，t分布和F分布的简单理解</t>
  </si>
  <si>
    <t>F分布=两个卡方分布相除</t>
    <phoneticPr fontId="1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</si>
  <si>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</si>
  <si>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</si>
  <si>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</si>
  <si>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</si>
  <si>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</si>
  <si>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</si>
  <si>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</si>
  <si>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行 1</t>
  </si>
  <si>
    <t>行 2</t>
  </si>
  <si>
    <t>行 3</t>
  </si>
  <si>
    <t>方差分析</t>
  </si>
  <si>
    <t>差异源</t>
  </si>
  <si>
    <t>SS</t>
  </si>
  <si>
    <t>df</t>
  </si>
  <si>
    <t>MS</t>
  </si>
  <si>
    <t>F</t>
  </si>
  <si>
    <t>P-value</t>
  </si>
  <si>
    <t>组间</t>
  </si>
  <si>
    <t>组内</t>
  </si>
  <si>
    <t>总计</t>
  </si>
  <si>
    <t>F crit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</si>
</sst>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6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 vertical="center" readingOrder="1"/>
    </xf>
    <xf numFmtId="0" fontId="2" fillId="0" borderId="6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wmf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wmf"/><Relationship Id="rId9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258234</xdr:colOff>
      <xdr:row>0</xdr:row>
      <xdr:rowOff>12700</xdr:rowOff>
    </xdr:from>
    <xdr:to>
      <xdr:col>20</xdr:col>
      <xdr:colOff>569500</xdr:colOff>
      <xdr:row>8</xdr:row>
      <xdr:rowOff>120057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8667" y="12700"/>
          <a:ext cx="4172066" cy="15297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139700</xdr:colOff>
          <xdr:row>8</xdr:row>
          <xdr:rowOff>88900</xdr:rowOff>
        </xdr:from>
        <xdr:to>
          <xdr:col>20</xdr:col>
          <xdr:colOff>410633</xdr:colOff>
          <xdr:row>20</xdr:row>
          <xdr:rowOff>110067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186268</xdr:colOff>
      <xdr:row>7</xdr:row>
      <xdr:rowOff>34640</xdr:rowOff>
    </xdr:from>
    <xdr:to>
      <xdr:col>10</xdr:col>
      <xdr:colOff>203201</xdr:colOff>
      <xdr:row>9</xdr:row>
      <xdr:rowOff>69699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9368" y="745840"/>
          <a:ext cx="660400" cy="390659"/>
        </a:xfrm>
        <a:prstGeom prst="rect">
          <a:avLst/>
        </a:prstGeom>
      </xdr:spPr>
    </xdr:pic>
    <xdr:clientData/>
  </xdr:twoCellAnchor>
  <xdr:twoCellAnchor>
    <xdr:from>
      <xdr:col>14</xdr:col>
      <xdr:colOff>181851</xdr:colOff>
      <xdr:row>20</xdr:row>
      <xdr:rowOff>232097</xdr:rowOff>
    </xdr:from>
    <xdr:to>
      <xdr:col>26</xdr:col>
      <xdr:colOff>486651</xdr:colOff>
      <xdr:row>23</xdr:row>
      <xdr:rowOff>85150</xdr:rowOff>
    </xdr:to>
    <xdr:grpSp>
      <xdr:nvGrpSpPr>
        <xdr:cNvPr id="4" name="组合 3"/>
        <xdr:cNvGrpSpPr/>
      </xdr:nvGrpSpPr>
      <xdr:grpSpPr>
        <a:xfrm>
          <a:off x="10430199" y="3766010"/>
          <a:ext cx="8035235" cy="486212"/>
          <a:chOff x="8953500" y="3733800"/>
          <a:chExt cx="8348662" cy="534987"/>
        </a:xfrm>
      </xdr:grpSpPr>
      <xdr:pic>
        <xdr:nvPicPr>
          <xdr:cNvPr id="5" name="图片 4"/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953500" y="3733800"/>
            <a:ext cx="3152775" cy="465137"/>
          </a:xfrm>
          <a:prstGeom prst="rect">
            <a:avLst/>
          </a:prstGeom>
          <a:noFill/>
          <a:ln w="38100">
            <a:noFill/>
            <a:miter/>
          </a:ln>
        </xdr:spPr>
      </xdr:pic>
      <xdr:pic>
        <xdr:nvPicPr>
          <xdr:cNvPr id="6" name="图片 5"/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2106275" y="3733800"/>
            <a:ext cx="2436812" cy="534987"/>
          </a:xfrm>
          <a:prstGeom prst="rect">
            <a:avLst/>
          </a:prstGeom>
          <a:noFill/>
          <a:ln w="38100">
            <a:noFill/>
            <a:miter/>
          </a:ln>
        </xdr:spPr>
      </xdr:pic>
      <xdr:sp macro="" textlink="">
        <xdr:nvSpPr>
          <xdr:cNvPr id="7" name="文本框 3"/>
          <xdr:cNvSpPr txBox="1"/>
        </xdr:nvSpPr>
        <xdr:spPr>
          <a:xfrm>
            <a:off x="14543088" y="3738563"/>
            <a:ext cx="2759074" cy="520078"/>
          </a:xfrm>
          <a:prstGeom prst="rect">
            <a:avLst/>
          </a:prstGeom>
          <a:noFill/>
          <a:ln w="9525">
            <a:noFill/>
          </a:ln>
        </xdr:spPr>
        <xdr:txBody>
          <a:bodyPr wrap="square" anchor="t" anchorCtr="0">
            <a:spAutoFit/>
          </a:bodyPr>
          <a:lstStyle>
            <a:defPPr>
              <a:defRPr lang="en-US"/>
            </a:defPPr>
            <a:lvl1pPr marL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None/>
              <a:defRPr b="0" i="0" u="none" kern="1200" baseline="0">
                <a:solidFill>
                  <a:schemeClr val="tx1"/>
                </a:solidFill>
                <a:latin typeface="Tahoma" panose="020B0604030504040204" pitchFamily="34" charset="0"/>
                <a:ea typeface="宋体" panose="02010600030101010101" pitchFamily="2" charset="-122"/>
                <a:cs typeface="+mn-cs"/>
              </a:defRPr>
            </a:lvl1pPr>
            <a:lvl2pPr marL="457200" lvl="1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None/>
              <a:defRPr b="0" i="0" u="none" kern="1200" baseline="0">
                <a:solidFill>
                  <a:schemeClr val="tx1"/>
                </a:solidFill>
                <a:latin typeface="Tahoma" panose="020B0604030504040204" pitchFamily="34" charset="0"/>
                <a:ea typeface="宋体" panose="02010600030101010101" pitchFamily="2" charset="-122"/>
                <a:cs typeface="+mn-cs"/>
              </a:defRPr>
            </a:lvl2pPr>
            <a:lvl3pPr marL="914400" lvl="2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None/>
              <a:defRPr b="0" i="0" u="none" kern="1200" baseline="0">
                <a:solidFill>
                  <a:schemeClr val="tx1"/>
                </a:solidFill>
                <a:latin typeface="Tahoma" panose="020B0604030504040204" pitchFamily="34" charset="0"/>
                <a:ea typeface="宋体" panose="02010600030101010101" pitchFamily="2" charset="-122"/>
                <a:cs typeface="+mn-cs"/>
              </a:defRPr>
            </a:lvl3pPr>
            <a:lvl4pPr marL="1371600" lvl="3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None/>
              <a:defRPr b="0" i="0" u="none" kern="1200" baseline="0">
                <a:solidFill>
                  <a:schemeClr val="tx1"/>
                </a:solidFill>
                <a:latin typeface="Tahoma" panose="020B0604030504040204" pitchFamily="34" charset="0"/>
                <a:ea typeface="宋体" panose="02010600030101010101" pitchFamily="2" charset="-122"/>
                <a:cs typeface="+mn-cs"/>
              </a:defRPr>
            </a:lvl4pPr>
            <a:lvl5pPr marL="1828800" lvl="4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None/>
              <a:defRPr b="0" i="0" u="none" kern="1200" baseline="0">
                <a:solidFill>
                  <a:schemeClr val="tx1"/>
                </a:solidFill>
                <a:latin typeface="Tahoma" panose="020B0604030504040204" pitchFamily="34" charset="0"/>
                <a:ea typeface="宋体" panose="02010600030101010101" pitchFamily="2" charset="-122"/>
                <a:cs typeface="+mn-cs"/>
              </a:defRPr>
            </a:lvl5pPr>
            <a:lvl6pPr marL="2286000" lvl="5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None/>
              <a:defRPr b="0" i="0" u="none" kern="1200" baseline="0">
                <a:solidFill>
                  <a:schemeClr val="tx1"/>
                </a:solidFill>
                <a:latin typeface="Tahoma" panose="020B0604030504040204" pitchFamily="34" charset="0"/>
                <a:ea typeface="宋体" panose="02010600030101010101" pitchFamily="2" charset="-122"/>
                <a:cs typeface="+mn-cs"/>
              </a:defRPr>
            </a:lvl6pPr>
            <a:lvl7pPr marL="2743200" lvl="6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None/>
              <a:defRPr b="0" i="0" u="none" kern="1200" baseline="0">
                <a:solidFill>
                  <a:schemeClr val="tx1"/>
                </a:solidFill>
                <a:latin typeface="Tahoma" panose="020B0604030504040204" pitchFamily="34" charset="0"/>
                <a:ea typeface="宋体" panose="02010600030101010101" pitchFamily="2" charset="-122"/>
                <a:cs typeface="+mn-cs"/>
              </a:defRPr>
            </a:lvl7pPr>
            <a:lvl8pPr marL="3200400" lvl="7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None/>
              <a:defRPr b="0" i="0" u="none" kern="1200" baseline="0">
                <a:solidFill>
                  <a:schemeClr val="tx1"/>
                </a:solidFill>
                <a:latin typeface="Tahoma" panose="020B0604030504040204" pitchFamily="34" charset="0"/>
                <a:ea typeface="宋体" panose="02010600030101010101" pitchFamily="2" charset="-122"/>
                <a:cs typeface="+mn-cs"/>
              </a:defRPr>
            </a:lvl8pPr>
            <a:lvl9pPr marL="3657600" lvl="8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None/>
              <a:defRPr b="0" i="0" u="none" kern="1200" baseline="0">
                <a:solidFill>
                  <a:schemeClr val="tx1"/>
                </a:solidFill>
                <a:latin typeface="Tahoma" panose="020B0604030504040204" pitchFamily="34" charset="0"/>
                <a:ea typeface="宋体" panose="02010600030101010101" pitchFamily="2" charset="-122"/>
                <a:cs typeface="+mn-cs"/>
              </a:defRPr>
            </a:lvl9pPr>
          </a:lstStyle>
          <a:p>
            <a:r>
              <a:rPr lang="zh-CN" altLang="zh-CN" sz="2000">
                <a:latin typeface="Times New Roman" panose="02020603050405020304" pitchFamily="18" charset="0"/>
              </a:rPr>
              <a:t>不全相等        </a:t>
            </a:r>
            <a:r>
              <a:rPr lang="en-US" altLang="zh-CN" sz="2400">
                <a:latin typeface="Times New Roman" panose="02020603050405020304" pitchFamily="18" charset="0"/>
              </a:rPr>
              <a:t>(3.3)</a:t>
            </a:r>
            <a:endParaRPr lang="zh-CN" altLang="en-US" sz="2400">
              <a:latin typeface="Tahoma" panose="020B0604030504040204" pitchFamily="34" charset="0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182033</xdr:colOff>
          <xdr:row>26</xdr:row>
          <xdr:rowOff>131233</xdr:rowOff>
        </xdr:from>
        <xdr:to>
          <xdr:col>21</xdr:col>
          <xdr:colOff>29633</xdr:colOff>
          <xdr:row>31</xdr:row>
          <xdr:rowOff>59267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467507</xdr:colOff>
      <xdr:row>10</xdr:row>
      <xdr:rowOff>140114</xdr:rowOff>
    </xdr:from>
    <xdr:to>
      <xdr:col>13</xdr:col>
      <xdr:colOff>419653</xdr:colOff>
      <xdr:row>16</xdr:row>
      <xdr:rowOff>174568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0637" y="1376984"/>
          <a:ext cx="3173161" cy="109462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160867</xdr:rowOff>
        </xdr:from>
        <xdr:to>
          <xdr:col>13</xdr:col>
          <xdr:colOff>436033</xdr:colOff>
          <xdr:row>20</xdr:row>
          <xdr:rowOff>182033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579967</xdr:colOff>
          <xdr:row>28</xdr:row>
          <xdr:rowOff>0</xdr:rowOff>
        </xdr:from>
        <xdr:to>
          <xdr:col>14</xdr:col>
          <xdr:colOff>97367</xdr:colOff>
          <xdr:row>39</xdr:row>
          <xdr:rowOff>110067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456465</xdr:colOff>
      <xdr:row>23</xdr:row>
      <xdr:rowOff>125160</xdr:rowOff>
    </xdr:from>
    <xdr:to>
      <xdr:col>15</xdr:col>
      <xdr:colOff>462076</xdr:colOff>
      <xdr:row>26</xdr:row>
      <xdr:rowOff>67693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39595" y="4292232"/>
          <a:ext cx="4515031" cy="472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92029</xdr:rowOff>
    </xdr:from>
    <xdr:to>
      <xdr:col>3</xdr:col>
      <xdr:colOff>741380</xdr:colOff>
      <xdr:row>30</xdr:row>
      <xdr:rowOff>150771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435797"/>
          <a:ext cx="3270337" cy="1118916"/>
        </a:xfrm>
        <a:prstGeom prst="rect">
          <a:avLst/>
        </a:prstGeom>
      </xdr:spPr>
    </xdr:pic>
    <xdr:clientData/>
  </xdr:twoCellAnchor>
  <xdr:twoCellAnchor editAs="oneCell">
    <xdr:from>
      <xdr:col>3</xdr:col>
      <xdr:colOff>596347</xdr:colOff>
      <xdr:row>24</xdr:row>
      <xdr:rowOff>73622</xdr:rowOff>
    </xdr:from>
    <xdr:to>
      <xdr:col>8</xdr:col>
      <xdr:colOff>383187</xdr:colOff>
      <xdr:row>37</xdr:row>
      <xdr:rowOff>71005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25304" y="4417390"/>
          <a:ext cx="3641013" cy="2294426"/>
        </a:xfrm>
        <a:prstGeom prst="rect">
          <a:avLst/>
        </a:prstGeom>
      </xdr:spPr>
    </xdr:pic>
    <xdr:clientData/>
  </xdr:twoCellAnchor>
  <xdr:twoCellAnchor editAs="oneCell">
    <xdr:from>
      <xdr:col>4</xdr:col>
      <xdr:colOff>29451</xdr:colOff>
      <xdr:row>17</xdr:row>
      <xdr:rowOff>68945</xdr:rowOff>
    </xdr:from>
    <xdr:to>
      <xdr:col>8</xdr:col>
      <xdr:colOff>327623</xdr:colOff>
      <xdr:row>24</xdr:row>
      <xdr:rowOff>76334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78088" y="3072771"/>
          <a:ext cx="3132665" cy="1347331"/>
        </a:xfrm>
        <a:prstGeom prst="rect">
          <a:avLst/>
        </a:prstGeom>
      </xdr:spPr>
    </xdr:pic>
    <xdr:clientData/>
  </xdr:twoCellAnchor>
  <xdr:oneCellAnchor>
    <xdr:from>
      <xdr:col>4</xdr:col>
      <xdr:colOff>334986</xdr:colOff>
      <xdr:row>19</xdr:row>
      <xdr:rowOff>62580</xdr:rowOff>
    </xdr:from>
    <xdr:ext cx="2439450" cy="283411"/>
    <xdr:sp macro="" textlink="">
      <xdr:nvSpPr>
        <xdr:cNvPr id="13" name="文本框 12"/>
        <xdr:cNvSpPr txBox="1"/>
      </xdr:nvSpPr>
      <xdr:spPr>
        <a:xfrm>
          <a:off x="3883623" y="3419797"/>
          <a:ext cx="243945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P</a:t>
          </a:r>
          <a:r>
            <a:rPr lang="zh-CN" altLang="en-US" sz="1100">
              <a:solidFill>
                <a:srgbClr val="FF0000"/>
              </a:solidFill>
            </a:rPr>
            <a:t>值的计算也可以用</a:t>
          </a:r>
          <a:r>
            <a:rPr lang="en-US" altLang="zh-CN" sz="1100">
              <a:solidFill>
                <a:srgbClr val="FF0000"/>
              </a:solidFill>
            </a:rPr>
            <a:t>ggb</a:t>
          </a:r>
          <a:r>
            <a:rPr lang="zh-CN" altLang="en-US" sz="1100">
              <a:solidFill>
                <a:srgbClr val="FF0000"/>
              </a:solidFill>
            </a:rPr>
            <a:t>的概率计算器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tabSelected="1" zoomScale="115" zoomScaleNormal="115" workbookViewId="0">
      <selection activeCell="J46" sqref="J46"/>
    </sheetView>
  </sheetViews>
  <sheetFormatPr defaultRowHeight="14" x14ac:dyDescent="0.45"/>
  <cols>
    <col min="1" max="1" width="14.17578125" customWidth="1"/>
    <col min="3" max="3" width="12" customWidth="1"/>
    <col min="4" max="4" width="14.17578125" customWidth="1"/>
    <col min="5" max="5" width="12.52734375" customWidth="1"/>
  </cols>
  <sheetData>
    <row r="1" spans="1:14" x14ac:dyDescent="0.45">
      <c r="A1" s="3" t="s">
        <v>0</v>
      </c>
      <c r="B1" s="14" t="s">
        <v>25</v>
      </c>
      <c r="C1" s="15"/>
      <c r="D1" s="15"/>
      <c r="E1" s="15"/>
      <c r="F1" s="15"/>
      <c r="G1" s="15"/>
      <c r="H1" s="15"/>
      <c r="I1" s="16"/>
      <c r="J1" s="1" t="s">
        <v>28</v>
      </c>
      <c r="K1" s="1" t="s">
        <v>27</v>
      </c>
      <c r="L1" s="6" t="s">
        <v>29</v>
      </c>
      <c r="M1" s="6" t="s">
        <v>30</v>
      </c>
    </row>
    <row r="2" spans="1:14" x14ac:dyDescent="0.45">
      <c r="A2" s="3" t="s">
        <v>1</v>
      </c>
      <c r="B2" s="3">
        <v>164</v>
      </c>
      <c r="C2" s="3">
        <v>190</v>
      </c>
      <c r="D2" s="3">
        <v>203</v>
      </c>
      <c r="E2" s="3">
        <v>205</v>
      </c>
      <c r="F2" s="3">
        <v>206</v>
      </c>
      <c r="G2" s="3">
        <v>214</v>
      </c>
      <c r="H2" s="3">
        <v>228</v>
      </c>
      <c r="I2" s="3">
        <v>257</v>
      </c>
      <c r="J2">
        <f>AVERAGE(B2:I2)</f>
        <v>208.375</v>
      </c>
      <c r="K2">
        <f>J2-D$9</f>
        <v>-7.8881578947368496</v>
      </c>
      <c r="L2">
        <f>SUM(B5:I5)</f>
        <v>5133.875</v>
      </c>
      <c r="M2">
        <f>8*(J2-$D$9)^2</f>
        <v>497.78427977839431</v>
      </c>
    </row>
    <row r="3" spans="1:14" x14ac:dyDescent="0.45">
      <c r="A3" s="3" t="s">
        <v>2</v>
      </c>
      <c r="B3" s="3">
        <v>185</v>
      </c>
      <c r="C3" s="3">
        <v>197</v>
      </c>
      <c r="D3" s="3">
        <v>201</v>
      </c>
      <c r="E3" s="3">
        <v>231</v>
      </c>
      <c r="F3" s="3"/>
      <c r="G3" s="3"/>
      <c r="H3" s="3"/>
      <c r="I3" s="3"/>
      <c r="J3">
        <f t="shared" ref="J3:J4" si="0">AVERAGE(B3:I3)</f>
        <v>203.5</v>
      </c>
      <c r="K3">
        <f t="shared" ref="K3:K4" si="1">J3-D$9</f>
        <v>-12.76315789473685</v>
      </c>
      <c r="L3">
        <f>SUM(B6:I6)</f>
        <v>1147</v>
      </c>
      <c r="M3">
        <f>4*(J3-$D$9)^2</f>
        <v>651.59279778393432</v>
      </c>
    </row>
    <row r="4" spans="1:14" x14ac:dyDescent="0.45">
      <c r="A4" s="3" t="s">
        <v>3</v>
      </c>
      <c r="B4" s="3">
        <v>187</v>
      </c>
      <c r="C4" s="3">
        <v>212</v>
      </c>
      <c r="D4" s="3">
        <v>215</v>
      </c>
      <c r="E4" s="3">
        <v>220</v>
      </c>
      <c r="F4" s="3">
        <v>248</v>
      </c>
      <c r="G4" s="3">
        <v>265</v>
      </c>
      <c r="H4" s="3">
        <v>281</v>
      </c>
      <c r="I4" s="3"/>
      <c r="J4">
        <f t="shared" si="0"/>
        <v>232.57142857142858</v>
      </c>
      <c r="K4">
        <f t="shared" si="1"/>
        <v>16.308270676691734</v>
      </c>
      <c r="L4">
        <f>SUM(B7:I7)</f>
        <v>6601.7142857142862</v>
      </c>
      <c r="M4">
        <f>7*(J4-$D$9)^2</f>
        <v>1861.7178472497042</v>
      </c>
    </row>
    <row r="5" spans="1:14" x14ac:dyDescent="0.45">
      <c r="A5" s="7"/>
      <c r="B5" s="7">
        <f>(B2-$J2)^2</f>
        <v>1969.140625</v>
      </c>
      <c r="C5" s="7">
        <f t="shared" ref="C5:I5" si="2">(C2-$J2)^2</f>
        <v>337.640625</v>
      </c>
      <c r="D5" s="7">
        <f t="shared" si="2"/>
        <v>28.890625</v>
      </c>
      <c r="E5" s="7">
        <f t="shared" si="2"/>
        <v>11.390625</v>
      </c>
      <c r="F5" s="7">
        <f t="shared" si="2"/>
        <v>5.640625</v>
      </c>
      <c r="G5" s="7">
        <f t="shared" si="2"/>
        <v>31.640625</v>
      </c>
      <c r="H5" s="7">
        <f t="shared" si="2"/>
        <v>385.140625</v>
      </c>
      <c r="I5" s="7">
        <f t="shared" si="2"/>
        <v>2364.390625</v>
      </c>
      <c r="L5" s="2">
        <f>SUM(L2:L4)</f>
        <v>12882.589285714286</v>
      </c>
      <c r="M5" s="2">
        <f>SUM(M2:M4)</f>
        <v>3011.0949248120328</v>
      </c>
      <c r="N5" s="2">
        <f>SUM(L5:M5)</f>
        <v>15893.684210526319</v>
      </c>
    </row>
    <row r="6" spans="1:14" x14ac:dyDescent="0.45">
      <c r="A6" s="7"/>
      <c r="B6" s="7">
        <f>(B3-$J3)^2</f>
        <v>342.25</v>
      </c>
      <c r="C6" s="7">
        <f t="shared" ref="C6:E6" si="3">(C3-$J3)^2</f>
        <v>42.25</v>
      </c>
      <c r="D6" s="7">
        <f t="shared" si="3"/>
        <v>6.25</v>
      </c>
      <c r="E6" s="7">
        <f t="shared" si="3"/>
        <v>756.25</v>
      </c>
      <c r="F6" s="7"/>
      <c r="G6" s="7"/>
      <c r="H6" s="7"/>
      <c r="I6" s="7"/>
    </row>
    <row r="7" spans="1:14" x14ac:dyDescent="0.45">
      <c r="A7" s="7"/>
      <c r="B7" s="7">
        <f>(B4-$J4)^2</f>
        <v>2076.7551020408173</v>
      </c>
      <c r="C7" s="7">
        <f t="shared" ref="C7:H7" si="4">(C4-$J4)^2</f>
        <v>423.18367346938828</v>
      </c>
      <c r="D7" s="7">
        <f t="shared" si="4"/>
        <v>308.75510204081678</v>
      </c>
      <c r="E7" s="7">
        <f t="shared" si="4"/>
        <v>158.04081632653092</v>
      </c>
      <c r="F7" s="7">
        <f t="shared" si="4"/>
        <v>238.04081632653023</v>
      </c>
      <c r="G7" s="7">
        <f t="shared" si="4"/>
        <v>1051.6122448979584</v>
      </c>
      <c r="H7" s="7">
        <f t="shared" si="4"/>
        <v>2345.3265306122439</v>
      </c>
      <c r="I7" s="7"/>
    </row>
    <row r="8" spans="1:14" x14ac:dyDescent="0.45">
      <c r="K8">
        <f>8*K2+4*K3+7*K4</f>
        <v>0</v>
      </c>
    </row>
    <row r="9" spans="1:14" x14ac:dyDescent="0.45">
      <c r="A9" s="4" t="s">
        <v>13</v>
      </c>
      <c r="B9" s="4" t="s">
        <v>14</v>
      </c>
      <c r="C9" s="5" t="s">
        <v>26</v>
      </c>
      <c r="D9" s="2">
        <f>AVERAGE(B2:I4)</f>
        <v>216.26315789473685</v>
      </c>
    </row>
    <row r="11" spans="1:14" x14ac:dyDescent="0.45">
      <c r="A11" s="3" t="s">
        <v>4</v>
      </c>
      <c r="B11" s="3" t="s">
        <v>6</v>
      </c>
      <c r="C11" s="3" t="s">
        <v>8</v>
      </c>
      <c r="D11" s="3" t="s">
        <v>7</v>
      </c>
      <c r="E11" s="3" t="s">
        <v>9</v>
      </c>
      <c r="F11" s="3" t="s">
        <v>10</v>
      </c>
    </row>
    <row r="12" spans="1:14" x14ac:dyDescent="0.45">
      <c r="A12" s="3" t="s">
        <v>5</v>
      </c>
      <c r="B12" s="3" t="s">
        <v>15</v>
      </c>
      <c r="C12" s="3" t="s">
        <v>20</v>
      </c>
      <c r="D12" s="3" t="s">
        <v>21</v>
      </c>
      <c r="E12" s="3" t="s">
        <v>23</v>
      </c>
      <c r="F12" s="3" t="s">
        <v>24</v>
      </c>
    </row>
    <row r="13" spans="1:14" x14ac:dyDescent="0.45">
      <c r="A13" s="3" t="s">
        <v>11</v>
      </c>
      <c r="B13" s="3" t="s">
        <v>16</v>
      </c>
      <c r="C13" s="3" t="s">
        <v>19</v>
      </c>
      <c r="D13" s="3" t="s">
        <v>22</v>
      </c>
      <c r="E13" s="3"/>
      <c r="F13" s="3"/>
    </row>
    <row r="14" spans="1:14" x14ac:dyDescent="0.45">
      <c r="A14" s="3" t="s">
        <v>12</v>
      </c>
      <c r="B14" s="3" t="s">
        <v>17</v>
      </c>
      <c r="C14" s="3" t="s">
        <v>18</v>
      </c>
      <c r="D14" s="3"/>
      <c r="E14" s="3"/>
      <c r="F14" s="3"/>
    </row>
    <row r="16" spans="1:14" x14ac:dyDescent="0.45">
      <c r="A16" s="3" t="s">
        <v>4</v>
      </c>
      <c r="B16" s="3" t="s">
        <v>6</v>
      </c>
      <c r="C16" s="3" t="s">
        <v>8</v>
      </c>
      <c r="D16" s="3" t="s">
        <v>7</v>
      </c>
      <c r="E16" s="3" t="s">
        <v>9</v>
      </c>
      <c r="F16" s="3" t="s">
        <v>10</v>
      </c>
      <c r="G16" s="9" t="s">
        <v>32</v>
      </c>
      <c r="H16" s="9" t="s">
        <v>33</v>
      </c>
    </row>
    <row r="17" spans="1:10" x14ac:dyDescent="0.45">
      <c r="A17" s="3" t="s">
        <v>5</v>
      </c>
      <c r="B17" s="3">
        <f>3-1</f>
        <v>2</v>
      </c>
      <c r="C17" s="3">
        <v>3011.0949999999998</v>
      </c>
      <c r="D17" s="3">
        <f>C17/B17</f>
        <v>1505.5474999999999</v>
      </c>
      <c r="E17" s="3">
        <f>D17/D18</f>
        <v>1.8698693352811817</v>
      </c>
      <c r="F17" s="3">
        <f>_xlfn.F.DIST.RT(E17,B17,B18)</f>
        <v>0.18630678452454194</v>
      </c>
      <c r="G17" s="1" t="str">
        <f>IF(F17&lt;H17,"reject","accept")</f>
        <v>accept</v>
      </c>
      <c r="H17" s="1">
        <v>0.05</v>
      </c>
    </row>
    <row r="18" spans="1:10" x14ac:dyDescent="0.45">
      <c r="A18" s="3" t="s">
        <v>11</v>
      </c>
      <c r="B18" s="3">
        <f>19-3</f>
        <v>16</v>
      </c>
      <c r="C18" s="3">
        <v>12882.59</v>
      </c>
      <c r="D18" s="3">
        <f t="shared" ref="D18" si="5">C18/B18</f>
        <v>805.16187500000001</v>
      </c>
      <c r="E18" s="3"/>
      <c r="F18" s="3"/>
    </row>
    <row r="19" spans="1:10" x14ac:dyDescent="0.45">
      <c r="A19" s="3" t="s">
        <v>12</v>
      </c>
      <c r="B19" s="3">
        <v>18</v>
      </c>
      <c r="C19" s="3">
        <v>15893.68</v>
      </c>
      <c r="D19" s="3"/>
      <c r="E19" s="3"/>
      <c r="F19" s="3"/>
    </row>
    <row r="21" spans="1:10" ht="20" x14ac:dyDescent="0.45">
      <c r="A21" s="10" t="s">
        <v>35</v>
      </c>
    </row>
    <row r="22" spans="1:10" x14ac:dyDescent="0.45">
      <c r="A22" t="s">
        <v>34</v>
      </c>
    </row>
    <row r="23" spans="1:10" ht="16" x14ac:dyDescent="0.45">
      <c r="J23" s="8" t="s">
        <v>31</v>
      </c>
    </row>
    <row r="24" spans="1:10" x14ac:dyDescent="0.45">
      <c r="A24" t="s">
        <v>36</v>
      </c>
    </row>
    <row r="37" spans="1:9" x14ac:dyDescent="0.45">
      <c r="A37" t="s">
        <v>37</v>
      </c>
    </row>
    <row r="39" spans="1:9" ht="14.35" thickBot="1" x14ac:dyDescent="0.5">
      <c r="A39" t="s">
        <v>38</v>
      </c>
    </row>
    <row r="40" spans="1:9" x14ac:dyDescent="0.45">
      <c r="A40" s="13" t="s">
        <v>39</v>
      </c>
      <c r="B40" s="13" t="s">
        <v>40</v>
      </c>
      <c r="C40" s="13" t="s">
        <v>41</v>
      </c>
      <c r="D40" s="13" t="s">
        <v>42</v>
      </c>
      <c r="E40" s="13" t="s">
        <v>43</v>
      </c>
    </row>
    <row r="41" spans="1:9" x14ac:dyDescent="0.45">
      <c r="A41" s="11" t="s">
        <v>44</v>
      </c>
      <c r="B41" s="11">
        <v>8</v>
      </c>
      <c r="C41" s="11">
        <v>1667</v>
      </c>
      <c r="D41" s="11">
        <v>208.375</v>
      </c>
      <c r="E41" s="11">
        <v>733.41071428571433</v>
      </c>
      <c r="F41">
        <f>_xlfn.VAR.S(B2:I2)</f>
        <v>733.41071428571433</v>
      </c>
    </row>
    <row r="42" spans="1:9" x14ac:dyDescent="0.45">
      <c r="A42" s="11" t="s">
        <v>45</v>
      </c>
      <c r="B42" s="11">
        <v>4</v>
      </c>
      <c r="C42" s="11">
        <v>814</v>
      </c>
      <c r="D42" s="11">
        <v>203.5</v>
      </c>
      <c r="E42" s="11">
        <v>382.33333333333331</v>
      </c>
    </row>
    <row r="43" spans="1:9" ht="14.35" thickBot="1" x14ac:dyDescent="0.5">
      <c r="A43" s="12" t="s">
        <v>46</v>
      </c>
      <c r="B43" s="12">
        <v>7</v>
      </c>
      <c r="C43" s="12">
        <v>1628</v>
      </c>
      <c r="D43" s="12">
        <v>232.57142857142858</v>
      </c>
      <c r="E43" s="12">
        <v>1100.2857142857101</v>
      </c>
    </row>
    <row r="46" spans="1:9" ht="14.35" thickBot="1" x14ac:dyDescent="0.5">
      <c r="A46" t="s">
        <v>47</v>
      </c>
    </row>
    <row r="47" spans="1:9" x14ac:dyDescent="0.45">
      <c r="A47" s="13" t="s">
        <v>48</v>
      </c>
      <c r="B47" s="13" t="s">
        <v>49</v>
      </c>
      <c r="C47" s="13" t="s">
        <v>50</v>
      </c>
      <c r="D47" s="13" t="s">
        <v>51</v>
      </c>
      <c r="E47" s="13" t="s">
        <v>52</v>
      </c>
      <c r="F47" s="13" t="s">
        <v>53</v>
      </c>
      <c r="G47" s="13" t="s">
        <v>57</v>
      </c>
    </row>
    <row r="48" spans="1:9" x14ac:dyDescent="0.45">
      <c r="A48" s="11" t="s">
        <v>54</v>
      </c>
      <c r="B48" s="11">
        <v>3011.0949248120305</v>
      </c>
      <c r="C48" s="11">
        <v>2</v>
      </c>
      <c r="D48" s="11">
        <v>1505.5474624060153</v>
      </c>
      <c r="E48" s="11">
        <v>1.8698693922664027</v>
      </c>
      <c r="F48" s="11">
        <v>0.1863067759191735</v>
      </c>
      <c r="G48" s="11">
        <v>3.6337234675916301</v>
      </c>
      <c r="H48">
        <f>_xlfn.F.DIST.RT(3.6333723,2,16)</f>
        <v>5.001207576569533E-2</v>
      </c>
      <c r="I48">
        <f>_xlfn.F.DIST.RT(3.64,2,16)</f>
        <v>4.9784718225386326E-2</v>
      </c>
    </row>
    <row r="49" spans="1:7" x14ac:dyDescent="0.45">
      <c r="A49" s="11" t="s">
        <v>55</v>
      </c>
      <c r="B49" s="11">
        <v>12882.589285714286</v>
      </c>
      <c r="C49" s="11">
        <v>16</v>
      </c>
      <c r="D49" s="11">
        <v>805.16183035714289</v>
      </c>
      <c r="E49" s="11"/>
      <c r="F49" s="11"/>
      <c r="G49" s="11"/>
    </row>
    <row r="50" spans="1:7" x14ac:dyDescent="0.45">
      <c r="A50" s="11"/>
      <c r="B50" s="11"/>
      <c r="C50" s="11"/>
      <c r="D50" s="11"/>
      <c r="E50" s="11"/>
      <c r="F50" s="11"/>
      <c r="G50" s="11"/>
    </row>
    <row r="51" spans="1:7" ht="14.35" thickBot="1" x14ac:dyDescent="0.5">
      <c r="A51" s="12" t="s">
        <v>56</v>
      </c>
      <c r="B51" s="12">
        <v>15893.684210526317</v>
      </c>
      <c r="C51" s="12">
        <v>18</v>
      </c>
      <c r="D51" s="12"/>
      <c r="E51" s="12"/>
      <c r="F51" s="12"/>
      <c r="G51" s="12"/>
    </row>
  </sheetData>
  <mergeCells count="1">
    <mergeCell ref="B1:I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14</xdr:col>
                <xdr:colOff>139700</xdr:colOff>
                <xdr:row>8</xdr:row>
                <xdr:rowOff>88900</xdr:rowOff>
              </from>
              <to>
                <xdr:col>20</xdr:col>
                <xdr:colOff>410633</xdr:colOff>
                <xdr:row>20</xdr:row>
                <xdr:rowOff>110067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6">
            <anchor moveWithCells="1">
              <from>
                <xdr:col>14</xdr:col>
                <xdr:colOff>182033</xdr:colOff>
                <xdr:row>26</xdr:row>
                <xdr:rowOff>131233</xdr:rowOff>
              </from>
              <to>
                <xdr:col>21</xdr:col>
                <xdr:colOff>29633</xdr:colOff>
                <xdr:row>31</xdr:row>
                <xdr:rowOff>59267</xdr:rowOff>
              </to>
            </anchor>
          </objectPr>
        </oleObject>
      </mc:Choice>
      <mc:Fallback>
        <oleObject progId="Paint.Picture" shapeId="1026" r:id="rId5"/>
      </mc:Fallback>
    </mc:AlternateContent>
    <mc:AlternateContent xmlns:mc="http://schemas.openxmlformats.org/markup-compatibility/2006">
      <mc:Choice Requires="x14">
        <oleObject shapeId="1027" r:id="rId7">
          <objectPr defaultSize="0" autoPict="0" r:id="rId8">
            <anchor moveWithCells="1">
              <from>
                <xdr:col>9</xdr:col>
                <xdr:colOff>0</xdr:colOff>
                <xdr:row>17</xdr:row>
                <xdr:rowOff>160867</xdr:rowOff>
              </from>
              <to>
                <xdr:col>13</xdr:col>
                <xdr:colOff>436033</xdr:colOff>
                <xdr:row>20</xdr:row>
                <xdr:rowOff>182033</xdr:rowOff>
              </to>
            </anchor>
          </objectPr>
        </oleObject>
      </mc:Choice>
      <mc:Fallback>
        <oleObject shapeId="1027" r:id="rId7"/>
      </mc:Fallback>
    </mc:AlternateContent>
    <mc:AlternateContent xmlns:mc="http://schemas.openxmlformats.org/markup-compatibility/2006">
      <mc:Choice Requires="x14">
        <oleObject progId="Paint.Picture" shapeId="1028" r:id="rId9">
          <objectPr defaultSize="0" autoPict="0" r:id="rId10">
            <anchor moveWithCells="1">
              <from>
                <xdr:col>8</xdr:col>
                <xdr:colOff>579967</xdr:colOff>
                <xdr:row>28</xdr:row>
                <xdr:rowOff>0</xdr:rowOff>
              </from>
              <to>
                <xdr:col>14</xdr:col>
                <xdr:colOff>97367</xdr:colOff>
                <xdr:row>39</xdr:row>
                <xdr:rowOff>110067</xdr:rowOff>
              </to>
            </anchor>
          </objectPr>
        </oleObject>
      </mc:Choice>
      <mc:Fallback>
        <oleObject progId="Paint.Picture" shapeId="1028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例3.1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2022-08-29T07:36:41Z</dcterms:modified>
</cp:coreProperties>
</file>