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ython\data_analysis_method\1.descriptive_analysis\"/>
    </mc:Choice>
  </mc:AlternateContent>
  <bookViews>
    <workbookView xWindow="0" yWindow="0" windowWidth="23040" windowHeight="9267" activeTab="6"/>
  </bookViews>
  <sheets>
    <sheet name="原始数据" sheetId="10" r:id="rId1"/>
    <sheet name="直方图" sheetId="1" r:id="rId2"/>
    <sheet name="直方图2" sheetId="2" r:id="rId3"/>
    <sheet name="StemLeafPlot" sheetId="9" r:id="rId4"/>
    <sheet name="qq图" sheetId="4" r:id="rId5"/>
    <sheet name="卡方检验(血清)" sheetId="13" r:id="rId6"/>
    <sheet name="sw正态检验简单实例" sheetId="14" r:id="rId7"/>
    <sheet name="sW检验(学生成绩)" sheetId="11" r:id="rId8"/>
    <sheet name="sW检验(血清)" sheetId="12" r:id="rId9"/>
  </sheets>
  <externalReferences>
    <externalReference r:id="rId1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1" i="14" l="1"/>
  <c r="K27" i="13"/>
  <c r="D16" i="13"/>
  <c r="G15" i="13" a="1"/>
  <c r="G16" i="13" s="1"/>
  <c r="G23" i="13" l="1"/>
  <c r="G19" i="13"/>
  <c r="G15" i="13"/>
  <c r="G22" i="13"/>
  <c r="G18" i="13"/>
  <c r="G25" i="13"/>
  <c r="G21" i="13"/>
  <c r="G17" i="13"/>
  <c r="G24" i="13"/>
  <c r="G20" i="13"/>
  <c r="A22" i="1"/>
  <c r="G6" i="9" l="1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5" i="9"/>
  <c r="C13" i="1" l="1"/>
  <c r="F20" i="14"/>
  <c r="F21" i="14"/>
  <c r="I16" i="13" l="1"/>
  <c r="F10" i="14" l="1"/>
  <c r="I3" i="14" l="1"/>
  <c r="J3" i="14" s="1"/>
  <c r="I4" i="14"/>
  <c r="J4" i="14"/>
  <c r="I5" i="14"/>
  <c r="J5" i="14" s="1"/>
  <c r="I6" i="14"/>
  <c r="J6" i="14"/>
  <c r="I7" i="14"/>
  <c r="J7" i="14"/>
  <c r="I8" i="14"/>
  <c r="J8" i="14"/>
  <c r="B34" i="11"/>
  <c r="I17" i="13"/>
  <c r="J17" i="13" s="1"/>
  <c r="I18" i="13"/>
  <c r="J18" i="13" s="1"/>
  <c r="I19" i="13"/>
  <c r="J19" i="13" s="1"/>
  <c r="I20" i="13"/>
  <c r="J20" i="13" s="1"/>
  <c r="I21" i="13"/>
  <c r="J21" i="13" s="1"/>
  <c r="I22" i="13"/>
  <c r="J22" i="13" s="1"/>
  <c r="I23" i="13"/>
  <c r="J23" i="13" s="1"/>
  <c r="I24" i="13"/>
  <c r="J24" i="13" s="1"/>
  <c r="E2" i="13"/>
  <c r="D2" i="13"/>
  <c r="J15" i="13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Q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K19" i="13" l="1"/>
  <c r="K18" i="13"/>
  <c r="K22" i="13"/>
  <c r="K23" i="13"/>
  <c r="J9" i="14"/>
  <c r="F12" i="14" s="1"/>
  <c r="F13" i="14" s="1"/>
  <c r="H23" i="14" s="1"/>
  <c r="F16" i="14" s="1"/>
  <c r="K21" i="13"/>
  <c r="K17" i="13"/>
  <c r="K24" i="13"/>
  <c r="K20" i="13"/>
  <c r="J16" i="13" l="1"/>
  <c r="K16" i="13" s="1"/>
  <c r="K26" i="13" s="1"/>
  <c r="K28" i="13" s="1"/>
  <c r="D6" i="11" l="1"/>
  <c r="D7" i="11"/>
  <c r="D8" i="11"/>
  <c r="D9" i="11"/>
  <c r="D10" i="11"/>
  <c r="D11" i="11"/>
  <c r="D12" i="11"/>
  <c r="D13" i="11"/>
  <c r="D5" i="11"/>
  <c r="D2" i="11"/>
  <c r="Q26" i="12"/>
  <c r="O26" i="12"/>
  <c r="O25" i="12"/>
  <c r="Q25" i="12" s="1"/>
  <c r="O24" i="12"/>
  <c r="Q24" i="12" s="1"/>
  <c r="O23" i="12"/>
  <c r="Q23" i="12" s="1"/>
  <c r="I23" i="12"/>
  <c r="O22" i="12"/>
  <c r="Q22" i="12" s="1"/>
  <c r="I22" i="12"/>
  <c r="O21" i="12"/>
  <c r="Q21" i="12" s="1"/>
  <c r="I21" i="12"/>
  <c r="O20" i="12"/>
  <c r="Q20" i="12" s="1"/>
  <c r="I20" i="12"/>
  <c r="O19" i="12"/>
  <c r="Q19" i="12" s="1"/>
  <c r="I19" i="12"/>
  <c r="O18" i="12"/>
  <c r="Q18" i="12" s="1"/>
  <c r="I18" i="12"/>
  <c r="O17" i="12"/>
  <c r="Q17" i="12" s="1"/>
  <c r="I17" i="12"/>
  <c r="O16" i="12"/>
  <c r="Q16" i="12" s="1"/>
  <c r="I16" i="12"/>
  <c r="O15" i="12"/>
  <c r="Q15" i="12" s="1"/>
  <c r="I15" i="12"/>
  <c r="O14" i="12"/>
  <c r="Q14" i="12" s="1"/>
  <c r="Q13" i="12"/>
  <c r="O13" i="12"/>
  <c r="D13" i="12"/>
  <c r="Q12" i="12"/>
  <c r="O12" i="12"/>
  <c r="D12" i="12"/>
  <c r="Q11" i="12"/>
  <c r="O11" i="12"/>
  <c r="D11" i="12"/>
  <c r="Q10" i="12"/>
  <c r="O10" i="12"/>
  <c r="D10" i="12"/>
  <c r="Q9" i="12"/>
  <c r="O9" i="12"/>
  <c r="D9" i="12"/>
  <c r="Q8" i="12"/>
  <c r="O8" i="12"/>
  <c r="D8" i="12"/>
  <c r="Q7" i="12"/>
  <c r="O7" i="12"/>
  <c r="D7" i="12"/>
  <c r="Q6" i="12"/>
  <c r="O6" i="12"/>
  <c r="D6" i="12"/>
  <c r="Q5" i="12"/>
  <c r="O5" i="12"/>
  <c r="D5" i="12"/>
  <c r="Q4" i="12"/>
  <c r="O4" i="12"/>
  <c r="O3" i="12"/>
  <c r="Q3" i="12" s="1"/>
  <c r="O2" i="12"/>
  <c r="Q2" i="12" s="1"/>
  <c r="D2" i="12"/>
  <c r="B51" i="12" s="1"/>
  <c r="Q27" i="12" l="1"/>
  <c r="B15" i="12"/>
  <c r="B17" i="12"/>
  <c r="B19" i="12"/>
  <c r="B21" i="12"/>
  <c r="B23" i="12"/>
  <c r="B28" i="12"/>
  <c r="B32" i="12"/>
  <c r="B36" i="12"/>
  <c r="B40" i="12"/>
  <c r="B48" i="12"/>
  <c r="B6" i="12"/>
  <c r="B8" i="12"/>
  <c r="B11" i="12"/>
  <c r="B14" i="12"/>
  <c r="B27" i="12"/>
  <c r="B29" i="12"/>
  <c r="B33" i="12"/>
  <c r="B37" i="12"/>
  <c r="B41" i="12"/>
  <c r="B49" i="12"/>
  <c r="B4" i="12"/>
  <c r="B26" i="12"/>
  <c r="B30" i="12"/>
  <c r="B34" i="12"/>
  <c r="B38" i="12"/>
  <c r="B42" i="12"/>
  <c r="B46" i="12"/>
  <c r="B50" i="12"/>
  <c r="B16" i="12"/>
  <c r="B18" i="12"/>
  <c r="B20" i="12"/>
  <c r="B22" i="12"/>
  <c r="B24" i="12"/>
  <c r="B44" i="12"/>
  <c r="B5" i="12"/>
  <c r="B7" i="12"/>
  <c r="B9" i="12"/>
  <c r="B10" i="12"/>
  <c r="B12" i="12"/>
  <c r="B13" i="12"/>
  <c r="B45" i="12"/>
  <c r="B2" i="12"/>
  <c r="B3" i="12"/>
  <c r="B25" i="12"/>
  <c r="B31" i="12"/>
  <c r="B35" i="12"/>
  <c r="B39" i="12"/>
  <c r="B43" i="12"/>
  <c r="B47" i="12"/>
  <c r="C2" i="4"/>
  <c r="D2" i="4" s="1"/>
  <c r="E2" i="4" s="1"/>
  <c r="C3" i="4"/>
  <c r="D3" i="4" s="1"/>
  <c r="E3" i="4" s="1"/>
  <c r="C4" i="4"/>
  <c r="C5" i="4"/>
  <c r="C6" i="4"/>
  <c r="C7" i="4"/>
  <c r="C8" i="4"/>
  <c r="D4" i="4"/>
  <c r="E4" i="4" s="1"/>
  <c r="B52" i="12" l="1"/>
  <c r="T27" i="12" s="1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2" i="4"/>
  <c r="G2" i="4"/>
  <c r="D6" i="4"/>
  <c r="E6" i="4" s="1"/>
  <c r="D8" i="4"/>
  <c r="E8" i="4" s="1"/>
  <c r="C9" i="4"/>
  <c r="D9" i="4" s="1"/>
  <c r="E9" i="4" s="1"/>
  <c r="C10" i="4"/>
  <c r="D10" i="4" s="1"/>
  <c r="E10" i="4" s="1"/>
  <c r="C11" i="4"/>
  <c r="C12" i="4"/>
  <c r="C13" i="4"/>
  <c r="D13" i="4" s="1"/>
  <c r="E13" i="4" s="1"/>
  <c r="C14" i="4"/>
  <c r="D14" i="4" s="1"/>
  <c r="E14" i="4" s="1"/>
  <c r="C15" i="4"/>
  <c r="C16" i="4"/>
  <c r="C17" i="4"/>
  <c r="D17" i="4" s="1"/>
  <c r="E17" i="4" s="1"/>
  <c r="C18" i="4"/>
  <c r="D18" i="4" s="1"/>
  <c r="E18" i="4" s="1"/>
  <c r="C19" i="4"/>
  <c r="C20" i="4"/>
  <c r="C21" i="4"/>
  <c r="C22" i="4"/>
  <c r="D22" i="4" s="1"/>
  <c r="E22" i="4" s="1"/>
  <c r="C23" i="4"/>
  <c r="C24" i="4"/>
  <c r="D24" i="4" s="1"/>
  <c r="E24" i="4" s="1"/>
  <c r="C25" i="4"/>
  <c r="D25" i="4" s="1"/>
  <c r="E25" i="4" s="1"/>
  <c r="C26" i="4"/>
  <c r="D26" i="4" s="1"/>
  <c r="E26" i="4" s="1"/>
  <c r="C27" i="4"/>
  <c r="C28" i="4"/>
  <c r="C29" i="4"/>
  <c r="D29" i="4" s="1"/>
  <c r="E29" i="4" s="1"/>
  <c r="C30" i="4"/>
  <c r="D30" i="4" s="1"/>
  <c r="E30" i="4" s="1"/>
  <c r="C31" i="4"/>
  <c r="C32" i="4"/>
  <c r="D32" i="4" s="1"/>
  <c r="E32" i="4" s="1"/>
  <c r="C33" i="4"/>
  <c r="D33" i="4" s="1"/>
  <c r="E33" i="4" s="1"/>
  <c r="C34" i="4"/>
  <c r="D34" i="4" s="1"/>
  <c r="E34" i="4" s="1"/>
  <c r="C35" i="4"/>
  <c r="C36" i="4"/>
  <c r="C37" i="4"/>
  <c r="D37" i="4" s="1"/>
  <c r="E37" i="4" s="1"/>
  <c r="C38" i="4"/>
  <c r="D38" i="4" s="1"/>
  <c r="E38" i="4" s="1"/>
  <c r="C39" i="4"/>
  <c r="C40" i="4"/>
  <c r="D40" i="4" s="1"/>
  <c r="E40" i="4" s="1"/>
  <c r="C41" i="4"/>
  <c r="D41" i="4" s="1"/>
  <c r="E41" i="4" s="1"/>
  <c r="C42" i="4"/>
  <c r="D42" i="4" s="1"/>
  <c r="E42" i="4" s="1"/>
  <c r="C43" i="4"/>
  <c r="C44" i="4"/>
  <c r="C45" i="4"/>
  <c r="D45" i="4" s="1"/>
  <c r="E45" i="4" s="1"/>
  <c r="C46" i="4"/>
  <c r="D46" i="4" s="1"/>
  <c r="E46" i="4" s="1"/>
  <c r="C47" i="4"/>
  <c r="C48" i="4"/>
  <c r="D48" i="4" s="1"/>
  <c r="E48" i="4" s="1"/>
  <c r="C49" i="4"/>
  <c r="D49" i="4" s="1"/>
  <c r="E49" i="4" s="1"/>
  <c r="C50" i="4"/>
  <c r="D50" i="4" s="1"/>
  <c r="E50" i="4" s="1"/>
  <c r="C51" i="4"/>
  <c r="C52" i="4"/>
  <c r="C53" i="4"/>
  <c r="D53" i="4" s="1"/>
  <c r="E53" i="4" s="1"/>
  <c r="C54" i="4"/>
  <c r="D54" i="4" s="1"/>
  <c r="E54" i="4" s="1"/>
  <c r="C55" i="4"/>
  <c r="C56" i="4"/>
  <c r="D56" i="4" s="1"/>
  <c r="E56" i="4" s="1"/>
  <c r="C57" i="4"/>
  <c r="D57" i="4" s="1"/>
  <c r="E57" i="4" s="1"/>
  <c r="C58" i="4"/>
  <c r="D58" i="4" s="1"/>
  <c r="E58" i="4" s="1"/>
  <c r="C59" i="4"/>
  <c r="C60" i="4"/>
  <c r="C61" i="4"/>
  <c r="D61" i="4" s="1"/>
  <c r="E61" i="4" s="1"/>
  <c r="C62" i="4"/>
  <c r="D62" i="4" s="1"/>
  <c r="E62" i="4" s="1"/>
  <c r="C63" i="4"/>
  <c r="C64" i="4"/>
  <c r="D64" i="4" s="1"/>
  <c r="E64" i="4" s="1"/>
  <c r="C65" i="4"/>
  <c r="D65" i="4" s="1"/>
  <c r="E65" i="4" s="1"/>
  <c r="C66" i="4"/>
  <c r="D66" i="4" s="1"/>
  <c r="E66" i="4" s="1"/>
  <c r="C67" i="4"/>
  <c r="C68" i="4"/>
  <c r="C69" i="4"/>
  <c r="D69" i="4" s="1"/>
  <c r="E69" i="4" s="1"/>
  <c r="C70" i="4"/>
  <c r="D70" i="4" s="1"/>
  <c r="E70" i="4" s="1"/>
  <c r="C71" i="4"/>
  <c r="C72" i="4"/>
  <c r="C73" i="4"/>
  <c r="D73" i="4" s="1"/>
  <c r="E73" i="4" s="1"/>
  <c r="C74" i="4"/>
  <c r="D74" i="4" s="1"/>
  <c r="E74" i="4" s="1"/>
  <c r="C75" i="4"/>
  <c r="C76" i="4"/>
  <c r="C77" i="4"/>
  <c r="D77" i="4" s="1"/>
  <c r="E77" i="4" s="1"/>
  <c r="C78" i="4"/>
  <c r="D78" i="4" s="1"/>
  <c r="E78" i="4" s="1"/>
  <c r="C79" i="4"/>
  <c r="C80" i="4"/>
  <c r="C81" i="4"/>
  <c r="D81" i="4" s="1"/>
  <c r="E81" i="4" s="1"/>
  <c r="C82" i="4"/>
  <c r="D82" i="4" s="1"/>
  <c r="E82" i="4" s="1"/>
  <c r="C83" i="4"/>
  <c r="C84" i="4"/>
  <c r="C85" i="4"/>
  <c r="D85" i="4" s="1"/>
  <c r="E85" i="4" s="1"/>
  <c r="C86" i="4"/>
  <c r="D86" i="4" s="1"/>
  <c r="E86" i="4" s="1"/>
  <c r="C87" i="4"/>
  <c r="C88" i="4"/>
  <c r="C89" i="4"/>
  <c r="D89" i="4" s="1"/>
  <c r="E89" i="4" s="1"/>
  <c r="C90" i="4"/>
  <c r="D90" i="4" s="1"/>
  <c r="E90" i="4" s="1"/>
  <c r="C91" i="4"/>
  <c r="C92" i="4"/>
  <c r="D92" i="4" s="1"/>
  <c r="E92" i="4" s="1"/>
  <c r="C93" i="4"/>
  <c r="D93" i="4" s="1"/>
  <c r="E93" i="4" s="1"/>
  <c r="C94" i="4"/>
  <c r="D94" i="4" s="1"/>
  <c r="E94" i="4" s="1"/>
  <c r="C95" i="4"/>
  <c r="C96" i="4"/>
  <c r="C97" i="4"/>
  <c r="D97" i="4" s="1"/>
  <c r="E97" i="4" s="1"/>
  <c r="C98" i="4"/>
  <c r="D98" i="4" s="1"/>
  <c r="E98" i="4" s="1"/>
  <c r="C99" i="4"/>
  <c r="C100" i="4"/>
  <c r="D100" i="4" s="1"/>
  <c r="E100" i="4" s="1"/>
  <c r="C101" i="4"/>
  <c r="D101" i="4" s="1"/>
  <c r="E101" i="4" s="1"/>
  <c r="D5" i="4"/>
  <c r="E5" i="4" s="1"/>
  <c r="D7" i="4"/>
  <c r="E7" i="4" s="1"/>
  <c r="D11" i="4"/>
  <c r="E11" i="4" s="1"/>
  <c r="D12" i="4"/>
  <c r="E12" i="4" s="1"/>
  <c r="D15" i="4"/>
  <c r="E15" i="4" s="1"/>
  <c r="D16" i="4"/>
  <c r="E16" i="4" s="1"/>
  <c r="D19" i="4"/>
  <c r="E19" i="4" s="1"/>
  <c r="D20" i="4"/>
  <c r="E20" i="4" s="1"/>
  <c r="D21" i="4"/>
  <c r="E21" i="4" s="1"/>
  <c r="D23" i="4"/>
  <c r="E23" i="4" s="1"/>
  <c r="D27" i="4"/>
  <c r="E27" i="4" s="1"/>
  <c r="D28" i="4"/>
  <c r="E28" i="4" s="1"/>
  <c r="D31" i="4"/>
  <c r="E31" i="4" s="1"/>
  <c r="D35" i="4"/>
  <c r="E35" i="4" s="1"/>
  <c r="D36" i="4"/>
  <c r="E36" i="4" s="1"/>
  <c r="D39" i="4"/>
  <c r="E39" i="4" s="1"/>
  <c r="D43" i="4"/>
  <c r="E43" i="4" s="1"/>
  <c r="D44" i="4"/>
  <c r="E44" i="4" s="1"/>
  <c r="D47" i="4"/>
  <c r="E47" i="4" s="1"/>
  <c r="D51" i="4"/>
  <c r="E51" i="4" s="1"/>
  <c r="D52" i="4"/>
  <c r="E52" i="4" s="1"/>
  <c r="D55" i="4"/>
  <c r="E55" i="4" s="1"/>
  <c r="D59" i="4"/>
  <c r="E59" i="4" s="1"/>
  <c r="D60" i="4"/>
  <c r="E60" i="4" s="1"/>
  <c r="D63" i="4"/>
  <c r="E63" i="4" s="1"/>
  <c r="D67" i="4"/>
  <c r="E67" i="4" s="1"/>
  <c r="D68" i="4"/>
  <c r="E68" i="4" s="1"/>
  <c r="D71" i="4"/>
  <c r="E71" i="4" s="1"/>
  <c r="D72" i="4"/>
  <c r="E72" i="4" s="1"/>
  <c r="D75" i="4"/>
  <c r="E75" i="4" s="1"/>
  <c r="D76" i="4"/>
  <c r="E76" i="4" s="1"/>
  <c r="D79" i="4"/>
  <c r="E79" i="4" s="1"/>
  <c r="D80" i="4"/>
  <c r="E80" i="4" s="1"/>
  <c r="D83" i="4"/>
  <c r="E83" i="4" s="1"/>
  <c r="D84" i="4"/>
  <c r="E84" i="4" s="1"/>
  <c r="D87" i="4"/>
  <c r="E87" i="4" s="1"/>
  <c r="D88" i="4"/>
  <c r="E88" i="4" s="1"/>
  <c r="D91" i="4"/>
  <c r="E91" i="4" s="1"/>
  <c r="D95" i="4"/>
  <c r="E95" i="4" s="1"/>
  <c r="D96" i="4"/>
  <c r="E96" i="4" s="1"/>
  <c r="D99" i="4"/>
  <c r="E99" i="4" s="1"/>
  <c r="H14" i="2" l="1"/>
  <c r="C18" i="1" l="1"/>
  <c r="B18" i="1"/>
  <c r="A18" i="1"/>
  <c r="P1" i="1" l="1"/>
  <c r="L1" i="1"/>
  <c r="O2" i="11" l="1"/>
  <c r="Q2" i="11" s="1"/>
  <c r="I15" i="11"/>
  <c r="I16" i="11"/>
  <c r="I17" i="11"/>
  <c r="I18" i="11"/>
  <c r="I19" i="11"/>
  <c r="I20" i="11"/>
  <c r="I21" i="11"/>
  <c r="I22" i="11"/>
  <c r="I23" i="11"/>
  <c r="Q17" i="11" l="1"/>
  <c r="B2" i="11"/>
  <c r="P2" i="1"/>
  <c r="P3" i="1"/>
  <c r="P4" i="1"/>
  <c r="P5" i="1"/>
  <c r="P6" i="1"/>
  <c r="P7" i="1"/>
  <c r="P8" i="1"/>
  <c r="P9" i="1"/>
  <c r="H15" i="2"/>
  <c r="H16" i="2"/>
  <c r="H17" i="2"/>
  <c r="H18" i="2"/>
  <c r="H19" i="2"/>
  <c r="H20" i="2"/>
  <c r="H21" i="2"/>
  <c r="H22" i="2"/>
  <c r="G13" i="1"/>
  <c r="O1" i="1" a="1"/>
  <c r="O9" i="1" s="1"/>
  <c r="C5" i="2"/>
  <c r="C6" i="2"/>
  <c r="C7" i="2"/>
  <c r="C8" i="2"/>
  <c r="C9" i="2"/>
  <c r="C10" i="2"/>
  <c r="C11" i="2"/>
  <c r="C12" i="2"/>
  <c r="C4" i="2"/>
  <c r="B33" i="11" l="1"/>
  <c r="O2" i="1"/>
  <c r="O3" i="1"/>
  <c r="O4" i="1"/>
  <c r="O5" i="1"/>
  <c r="O6" i="1"/>
  <c r="O7" i="1"/>
  <c r="O8" i="1"/>
  <c r="O1" i="1"/>
  <c r="L3" i="1" l="1"/>
  <c r="L4" i="1"/>
  <c r="L5" i="1"/>
  <c r="L6" i="1"/>
  <c r="L7" i="1"/>
  <c r="L8" i="1"/>
  <c r="L9" i="1"/>
  <c r="L10" i="1"/>
  <c r="L2" i="1"/>
  <c r="E16" i="1"/>
  <c r="D16" i="1"/>
  <c r="C16" i="1"/>
  <c r="B16" i="1"/>
  <c r="A16" i="1"/>
  <c r="F13" i="1"/>
  <c r="E13" i="1"/>
  <c r="B13" i="1"/>
  <c r="A13" i="1"/>
  <c r="B22" i="1" l="1"/>
  <c r="M1" i="1" a="1"/>
  <c r="M1" i="1" s="1"/>
  <c r="B25" i="1"/>
  <c r="A25" i="1"/>
  <c r="L16" i="1"/>
  <c r="L20" i="1"/>
  <c r="L24" i="1"/>
  <c r="K18" i="1"/>
  <c r="K22" i="1"/>
  <c r="L17" i="1"/>
  <c r="L21" i="1"/>
  <c r="L15" i="1"/>
  <c r="K19" i="1"/>
  <c r="K23" i="1"/>
  <c r="L19" i="1"/>
  <c r="K17" i="1"/>
  <c r="K21" i="1"/>
  <c r="L23" i="1"/>
  <c r="L18" i="1"/>
  <c r="L22" i="1"/>
  <c r="K16" i="1"/>
  <c r="K20" i="1"/>
  <c r="K24" i="1"/>
  <c r="K15" i="1"/>
  <c r="D13" i="1"/>
  <c r="M3" i="1" l="1"/>
  <c r="M7" i="1"/>
  <c r="M4" i="1"/>
  <c r="M8" i="1"/>
  <c r="M5" i="1"/>
  <c r="M9" i="1"/>
  <c r="M2" i="1"/>
  <c r="M6" i="1"/>
  <c r="M10" i="1"/>
  <c r="T27" i="11" l="1"/>
</calcChain>
</file>

<file path=xl/sharedStrings.xml><?xml version="1.0" encoding="utf-8"?>
<sst xmlns="http://schemas.openxmlformats.org/spreadsheetml/2006/main" count="214" uniqueCount="175">
  <si>
    <t>mean</t>
    <phoneticPr fontId="1" type="noConversion"/>
  </si>
  <si>
    <t>var</t>
    <phoneticPr fontId="1" type="noConversion"/>
  </si>
  <si>
    <t>std</t>
    <phoneticPr fontId="1" type="noConversion"/>
  </si>
  <si>
    <t>CV</t>
    <phoneticPr fontId="1" type="noConversion"/>
  </si>
  <si>
    <t>偏度</t>
    <phoneticPr fontId="1" type="noConversion"/>
  </si>
  <si>
    <t>峰度</t>
    <phoneticPr fontId="1" type="noConversion"/>
  </si>
  <si>
    <t>中位数M</t>
    <phoneticPr fontId="1" type="noConversion"/>
  </si>
  <si>
    <t>Q1</t>
    <phoneticPr fontId="1" type="noConversion"/>
  </si>
  <si>
    <t>Q3</t>
    <phoneticPr fontId="1" type="noConversion"/>
  </si>
  <si>
    <t>三均值</t>
    <phoneticPr fontId="1" type="noConversion"/>
  </si>
  <si>
    <t>接收</t>
  </si>
  <si>
    <t>其他</t>
  </si>
  <si>
    <t>频率</t>
  </si>
  <si>
    <t>累积 %</t>
  </si>
  <si>
    <t>正态分布值</t>
    <phoneticPr fontId="1" type="noConversion"/>
  </si>
  <si>
    <t>间隔</t>
    <phoneticPr fontId="1" type="noConversion"/>
  </si>
  <si>
    <t>Sample Size</t>
  </si>
  <si>
    <t>Mean</t>
  </si>
  <si>
    <t>Median</t>
  </si>
  <si>
    <t>Std. Deviation</t>
  </si>
  <si>
    <t>Minimum</t>
  </si>
  <si>
    <t>Maximum</t>
  </si>
  <si>
    <t>Statistics</t>
  </si>
  <si>
    <t>Stem unit:</t>
  </si>
  <si>
    <t>Stem-and-Leaf Display</t>
  </si>
  <si>
    <t xml:space="preserve"> 3</t>
  </si>
  <si>
    <t xml:space="preserve"> 2 3 3 3 3</t>
    <phoneticPr fontId="1" type="noConversion"/>
  </si>
  <si>
    <t xml:space="preserve"> 0 0 8 8 8</t>
    <phoneticPr fontId="1" type="noConversion"/>
  </si>
  <si>
    <t xml:space="preserve"> 7 7 7</t>
    <phoneticPr fontId="1" type="noConversion"/>
  </si>
  <si>
    <t xml:space="preserve"> 3 4 4 4 4 4 4 4</t>
    <phoneticPr fontId="1" type="noConversion"/>
  </si>
  <si>
    <t xml:space="preserve"> 2 2 2 2</t>
    <phoneticPr fontId="1" type="noConversion"/>
  </si>
  <si>
    <t xml:space="preserve"> 0 0 0 0 0 0 0 7 7 7 7 7 7 7</t>
    <phoneticPr fontId="1" type="noConversion"/>
  </si>
  <si>
    <t xml:space="preserve"> 5 5 5</t>
    <phoneticPr fontId="1" type="noConversion"/>
  </si>
  <si>
    <t xml:space="preserve"> 5 5 5 5 5 5 5</t>
    <phoneticPr fontId="1" type="noConversion"/>
  </si>
  <si>
    <t xml:space="preserve"> 5 5 5 5 5 5 5 5 5 5 5</t>
    <phoneticPr fontId="1" type="noConversion"/>
  </si>
  <si>
    <t xml:space="preserve"> 3 3 3 3 3 3 3 3 7</t>
    <phoneticPr fontId="1" type="noConversion"/>
  </si>
  <si>
    <t xml:space="preserve"> 0 0 0 0 0 0 0 4 6 8 8 8 8 8</t>
    <phoneticPr fontId="1" type="noConversion"/>
  </si>
  <si>
    <t xml:space="preserve"> 2 2 6</t>
    <phoneticPr fontId="1" type="noConversion"/>
  </si>
  <si>
    <t xml:space="preserve"> 0 8 8 8</t>
    <phoneticPr fontId="1" type="noConversion"/>
  </si>
  <si>
    <t xml:space="preserve"> 3 5 5</t>
    <phoneticPr fontId="1" type="noConversion"/>
  </si>
  <si>
    <t xml:space="preserve"> 2 6 6</t>
    <phoneticPr fontId="1" type="noConversion"/>
  </si>
  <si>
    <t>原始</t>
    <phoneticPr fontId="1" type="noConversion"/>
  </si>
  <si>
    <t>uss</t>
    <phoneticPr fontId="1" type="noConversion"/>
  </si>
  <si>
    <t>mean</t>
    <phoneticPr fontId="1" type="noConversion"/>
  </si>
  <si>
    <t>di</t>
    <phoneticPr fontId="1" type="noConversion"/>
  </si>
  <si>
    <t>ai</t>
    <phoneticPr fontId="1" type="noConversion"/>
  </si>
  <si>
    <t>xn</t>
    <phoneticPr fontId="1" type="noConversion"/>
  </si>
  <si>
    <t>x1</t>
    <phoneticPr fontId="1" type="noConversion"/>
  </si>
  <si>
    <t>ai*di</t>
    <phoneticPr fontId="1" type="noConversion"/>
  </si>
  <si>
    <t>W=</t>
    <phoneticPr fontId="1" type="noConversion"/>
  </si>
  <si>
    <t>经典比较篇之四：正态分布检验方法(三) - 知乎 (zhihu.com)</t>
  </si>
  <si>
    <t>https://zhuanlan.zhihu.com/p/26539771</t>
  </si>
  <si>
    <t>查表可得：</t>
    <phoneticPr fontId="1" type="noConversion"/>
  </si>
  <si>
    <t>W检验ain系数表 - 实验方法 - 丁香通 (biomart.cn)</t>
  </si>
  <si>
    <t>最新正态性W检验用系数ai表 - 豆丁网 (docin.com)</t>
  </si>
  <si>
    <t>W小于α，所以可以拒绝数据从正态分布的原假设，其实就是说数据不是正态的。</t>
    <phoneticPr fontId="1" type="noConversion"/>
  </si>
  <si>
    <t>len ?</t>
    <phoneticPr fontId="1" type="noConversion"/>
  </si>
  <si>
    <t>1横轴部分如此可不可以？</t>
    <phoneticPr fontId="1" type="noConversion"/>
  </si>
  <si>
    <t>2可否转到标准正态分布</t>
    <phoneticPr fontId="1" type="noConversion"/>
  </si>
  <si>
    <t>3画出一个拟合线</t>
    <phoneticPr fontId="1" type="noConversion"/>
  </si>
  <si>
    <t>四分位极差R1</t>
    <phoneticPr fontId="1" type="noConversion"/>
  </si>
  <si>
    <t>上截点</t>
  </si>
  <si>
    <t>下截点</t>
    <phoneticPr fontId="1" type="noConversion"/>
  </si>
  <si>
    <t>Q1-1.5R1</t>
    <phoneticPr fontId="1" type="noConversion"/>
  </si>
  <si>
    <t>Q3+1.5R1</t>
    <phoneticPr fontId="1" type="noConversion"/>
  </si>
  <si>
    <t>总体下截点</t>
    <phoneticPr fontId="1" type="noConversion"/>
  </si>
  <si>
    <t>总体上截点</t>
    <phoneticPr fontId="1" type="noConversion"/>
  </si>
  <si>
    <t>☆☆为什么样本方差需要/n-1??</t>
    <phoneticPr fontId="1" type="noConversion"/>
  </si>
  <si>
    <t>样本sorted dataset</t>
    <phoneticPr fontId="1" type="noConversion"/>
  </si>
  <si>
    <t>拟合rank</t>
    <phoneticPr fontId="1" type="noConversion"/>
  </si>
  <si>
    <t>★</t>
    <phoneticPr fontId="1" type="noConversion"/>
  </si>
  <si>
    <t>★★</t>
    <phoneticPr fontId="1" type="noConversion"/>
  </si>
  <si>
    <t>★★★</t>
    <phoneticPr fontId="1" type="noConversion"/>
  </si>
  <si>
    <t>更换间隔★</t>
    <phoneticPr fontId="1" type="noConversion"/>
  </si>
  <si>
    <t>★作图</t>
    <phoneticPr fontId="1" type="noConversion"/>
  </si>
  <si>
    <t>计算长度★</t>
    <phoneticPr fontId="1" type="noConversion"/>
  </si>
  <si>
    <t>拟合tn</t>
    <phoneticPr fontId="1" type="noConversion"/>
  </si>
  <si>
    <r>
      <t>拟合-quantile</t>
    </r>
    <r>
      <rPr>
        <b/>
        <sz val="11"/>
        <color rgb="FFFF0000"/>
        <rFont val="等线"/>
        <family val="3"/>
        <charset val="134"/>
        <scheme val="minor"/>
      </rPr>
      <t>★</t>
    </r>
    <phoneticPr fontId="1" type="noConversion"/>
  </si>
  <si>
    <t>★★</t>
    <phoneticPr fontId="1" type="noConversion"/>
  </si>
  <si>
    <r>
      <t>完美线</t>
    </r>
    <r>
      <rPr>
        <b/>
        <sz val="11"/>
        <color rgb="FFFF0000"/>
        <rFont val="等线"/>
        <family val="3"/>
        <charset val="134"/>
        <scheme val="minor"/>
      </rPr>
      <t>★★★</t>
    </r>
    <phoneticPr fontId="1" type="noConversion"/>
  </si>
  <si>
    <t>★</t>
    <phoneticPr fontId="1" type="noConversion"/>
  </si>
  <si>
    <t>★★</t>
    <phoneticPr fontId="1" type="noConversion"/>
  </si>
  <si>
    <t>★★★</t>
    <phoneticPr fontId="1" type="noConversion"/>
  </si>
  <si>
    <t>i</t>
    <phoneticPr fontId="1" type="noConversion"/>
  </si>
  <si>
    <t>H0是正态分布，H1不是正态分布</t>
    <phoneticPr fontId="1" type="noConversion"/>
  </si>
  <si>
    <t>右尾检测</t>
    <phoneticPr fontId="1" type="noConversion"/>
  </si>
  <si>
    <t>理论概率</t>
    <phoneticPr fontId="1" type="noConversion"/>
  </si>
  <si>
    <t>std.s</t>
    <phoneticPr fontId="1" type="noConversion"/>
  </si>
  <si>
    <t>n</t>
    <phoneticPr fontId="1" type="noConversion"/>
  </si>
  <si>
    <t xml:space="preserve">Oi 是实际频数 </t>
    <phoneticPr fontId="1" type="noConversion"/>
  </si>
  <si>
    <t>npi是理论频数</t>
    <phoneticPr fontId="1" type="noConversion"/>
  </si>
  <si>
    <t>差值</t>
    <phoneticPr fontId="1" type="noConversion"/>
  </si>
  <si>
    <t>卡方值：</t>
    <phoneticPr fontId="1" type="noConversion"/>
  </si>
  <si>
    <t>p大于α，因此不能拒绝H0</t>
    <phoneticPr fontId="1" type="noConversion"/>
  </si>
  <si>
    <t>α:0.887</t>
    <phoneticPr fontId="1" type="noConversion"/>
  </si>
  <si>
    <t>W0=</t>
    <phoneticPr fontId="1" type="noConversion"/>
  </si>
  <si>
    <t>p(W&lt;=W0)=</t>
    <phoneticPr fontId="1" type="noConversion"/>
  </si>
  <si>
    <t>Shapiro-Wilk Test Excel and Google Sheets - Automate Excel</t>
  </si>
  <si>
    <t>&lt;1%</t>
    <phoneticPr fontId="1" type="noConversion"/>
  </si>
  <si>
    <t>具体案例如下：</t>
    <phoneticPr fontId="1" type="noConversion"/>
  </si>
  <si>
    <t>W小于α，所以可以拒绝数据从正态分布的原假设，其实就是说数据不是正态的。</t>
    <phoneticPr fontId="1" type="noConversion"/>
  </si>
  <si>
    <t>p-0.5</t>
    <phoneticPr fontId="8" type="noConversion"/>
  </si>
  <si>
    <t>w-w1</t>
    <phoneticPr fontId="8" type="noConversion"/>
  </si>
  <si>
    <t>0.9-p</t>
    <phoneticPr fontId="8" type="noConversion"/>
  </si>
  <si>
    <t>=</t>
    <phoneticPr fontId="8" type="noConversion"/>
  </si>
  <si>
    <t>Interpolating .971026 between these value (using linear interpolation), we arrive at p-value = .873681. </t>
    <phoneticPr fontId="8" type="noConversion"/>
  </si>
  <si>
    <t>p-value lies between .50 and .90. The W value for .5 is .943 and the W value for .9 is .973.</t>
    <phoneticPr fontId="8" type="noConversion"/>
  </si>
  <si>
    <t>p-value</t>
    <phoneticPr fontId="8" type="noConversion"/>
  </si>
  <si>
    <t>p2</t>
    <phoneticPr fontId="8" type="noConversion"/>
  </si>
  <si>
    <t>p1</t>
    <phoneticPr fontId="8" type="noConversion"/>
  </si>
  <si>
    <t>w=b^2/ss</t>
    <phoneticPr fontId="8" type="noConversion"/>
  </si>
  <si>
    <t>b</t>
    <phoneticPr fontId="8" type="noConversion"/>
  </si>
  <si>
    <t>x7-x6</t>
    <phoneticPr fontId="8" type="noConversion"/>
  </si>
  <si>
    <t>a6</t>
    <phoneticPr fontId="8" type="noConversion"/>
  </si>
  <si>
    <t>x8-x5</t>
    <phoneticPr fontId="8" type="noConversion"/>
  </si>
  <si>
    <t>a5</t>
    <phoneticPr fontId="8" type="noConversion"/>
  </si>
  <si>
    <t>x9-x4</t>
    <phoneticPr fontId="8" type="noConversion"/>
  </si>
  <si>
    <t>a4</t>
    <phoneticPr fontId="8" type="noConversion"/>
  </si>
  <si>
    <t>x10-x3</t>
    <phoneticPr fontId="8" type="noConversion"/>
  </si>
  <si>
    <t>a3</t>
    <phoneticPr fontId="8" type="noConversion"/>
  </si>
  <si>
    <t>x11-x2</t>
    <phoneticPr fontId="8" type="noConversion"/>
  </si>
  <si>
    <t>a2</t>
    <phoneticPr fontId="8" type="noConversion"/>
  </si>
  <si>
    <t>a1</t>
    <phoneticPr fontId="8" type="noConversion"/>
  </si>
  <si>
    <t>a*diff</t>
    <phoneticPr fontId="8" type="noConversion"/>
  </si>
  <si>
    <t>diff</t>
    <phoneticPr fontId="8" type="noConversion"/>
  </si>
  <si>
    <t>n</t>
    <phoneticPr fontId="8" type="noConversion"/>
  </si>
  <si>
    <t>sorted</t>
    <phoneticPr fontId="8" type="noConversion"/>
  </si>
  <si>
    <t>age</t>
    <phoneticPr fontId="8" type="noConversion"/>
  </si>
  <si>
    <t>不能拒绝正态分布</t>
    <phoneticPr fontId="1" type="noConversion"/>
  </si>
  <si>
    <t>Shapiro-Wilk Test | Real Statistics Using Excel (real-statistics.com)</t>
  </si>
  <si>
    <t>mean</t>
    <phoneticPr fontId="1" type="noConversion"/>
  </si>
  <si>
    <t>α:0.05</t>
    <phoneticPr fontId="1" type="noConversion"/>
  </si>
  <si>
    <t>若α选用0.01，则不能拒绝，数据为正态分布</t>
    <phoneticPr fontId="1" type="noConversion"/>
  </si>
  <si>
    <t>也就说要从95%置信度到99%，没有那么大的把握，α越小，意味着置信度越高，就是说给出的结论越有把握</t>
    <phoneticPr fontId="1" type="noConversion"/>
  </si>
  <si>
    <t>是正态分布</t>
    <phoneticPr fontId="1" type="noConversion"/>
  </si>
  <si>
    <t>H0是正态分布，H1不是正态分布</t>
    <phoneticPr fontId="1" type="noConversion"/>
  </si>
  <si>
    <t>s^2 无偏估计 σ^2</t>
    <phoneticPr fontId="1" type="noConversion"/>
  </si>
  <si>
    <t>和spsspro的不一致</t>
    <phoneticPr fontId="1" type="noConversion"/>
  </si>
  <si>
    <t>删除84.3后，M,Q1,Q3均不变，抗干扰性强</t>
    <phoneticPr fontId="1" type="noConversion"/>
  </si>
  <si>
    <t>理论频数</t>
    <phoneticPr fontId="1" type="noConversion"/>
  </si>
  <si>
    <t>实际频数</t>
    <phoneticPr fontId="1" type="noConversion"/>
  </si>
  <si>
    <t>显著性α：</t>
    <phoneticPr fontId="1" type="noConversion"/>
  </si>
  <si>
    <t>概率p值：</t>
    <phoneticPr fontId="1" type="noConversion"/>
  </si>
  <si>
    <t>自由度(degree of freedom):</t>
    <phoneticPr fontId="1" type="noConversion"/>
  </si>
  <si>
    <t>x12-x1</t>
    <phoneticPr fontId="8" type="noConversion"/>
  </si>
  <si>
    <t>ss(sum of square )=VAR*(n-1)</t>
    <phoneticPr fontId="8" type="noConversion"/>
  </si>
  <si>
    <t>w2-w</t>
    <phoneticPr fontId="8" type="noConversion"/>
  </si>
  <si>
    <t>w(机算)</t>
    <phoneticPr fontId="1" type="noConversion"/>
  </si>
  <si>
    <t>p(机算)</t>
    <phoneticPr fontId="1" type="noConversion"/>
  </si>
  <si>
    <t xml:space="preserve"> 3</t>
    <phoneticPr fontId="1" type="noConversion"/>
  </si>
  <si>
    <t xml:space="preserve"> 0 0</t>
    <phoneticPr fontId="1" type="noConversion"/>
  </si>
  <si>
    <r>
      <rPr>
        <b/>
        <sz val="11"/>
        <color rgb="FFFF0000"/>
        <rFont val="等线"/>
        <family val="3"/>
        <charset val="134"/>
        <scheme val="minor"/>
      </rPr>
      <t>★★★</t>
    </r>
    <r>
      <rPr>
        <b/>
        <sz val="11"/>
        <color theme="1"/>
        <rFont val="等线"/>
        <family val="3"/>
        <charset val="134"/>
        <scheme val="minor"/>
      </rPr>
      <t>异常值检测=》哪个指标抗干扰性强，怎么证明呢？</t>
    </r>
    <phoneticPr fontId="1" type="noConversion"/>
  </si>
  <si>
    <t>★★★★</t>
    <phoneticPr fontId="1" type="noConversion"/>
  </si>
  <si>
    <t>拟合quantile</t>
    <phoneticPr fontId="1" type="noConversion"/>
  </si>
  <si>
    <t>k是两个未知参数（总体平均值和总体方差）=2</t>
    <phoneticPr fontId="1" type="noConversion"/>
  </si>
  <si>
    <t>正态分布的卡方检验 (qq.com)</t>
  </si>
  <si>
    <t>w1</t>
    <phoneticPr fontId="1" type="noConversion"/>
  </si>
  <si>
    <t>w2</t>
    <phoneticPr fontId="1" type="noConversion"/>
  </si>
  <si>
    <t>比例为</t>
    <phoneticPr fontId="8" type="noConversion"/>
  </si>
  <si>
    <t>方差为什么能表示离散程度？ - 知乎 (zhihu.com)</t>
  </si>
  <si>
    <t>2 从人的思维角度来说，我们只对一个范围内的数据敏感，太大的数我们其实没有什么感觉。不宜用四次方或更高次幂。</t>
  </si>
  <si>
    <t>3 从计算的角度来说，平方无论从硬件还是软件来说都比较容易实现。</t>
  </si>
  <si>
    <t>1 绝对值不可取，如果是绝对值的话距离只有线性差别。而我们的感觉是，偏离远的我们会更加关注。其实平方也是增加权重的一种方式，距离越远，权重越大。</t>
    <phoneticPr fontId="1" type="noConversion"/>
  </si>
  <si>
    <t>G1&gt;0</t>
    <phoneticPr fontId="1" type="noConversion"/>
  </si>
  <si>
    <t>右尾长</t>
    <phoneticPr fontId="1" type="noConversion"/>
  </si>
  <si>
    <t>尖峰细尾</t>
    <phoneticPr fontId="1" type="noConversion"/>
  </si>
  <si>
    <t>G2&lt;0</t>
    <phoneticPr fontId="1" type="noConversion"/>
  </si>
  <si>
    <t>G1&lt;0</t>
    <phoneticPr fontId="1" type="noConversion"/>
  </si>
  <si>
    <t>左尾长</t>
    <phoneticPr fontId="1" type="noConversion"/>
  </si>
  <si>
    <t>缓峰粗尾</t>
    <phoneticPr fontId="1" type="noConversion"/>
  </si>
  <si>
    <t>G2&gt;0</t>
    <phoneticPr fontId="1" type="noConversion"/>
  </si>
  <si>
    <t>自由度为（l-1)-k</t>
    <phoneticPr fontId="1" type="noConversion"/>
  </si>
  <si>
    <t>l是组数=9</t>
    <phoneticPr fontId="1" type="noConversion"/>
  </si>
  <si>
    <t>α=0.5</t>
    <phoneticPr fontId="1" type="noConversion"/>
  </si>
  <si>
    <t>α=0.9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</si>
</sst>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"/>
  </numFmts>
  <fonts count="10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u/>
      <sz val="11"/>
      <color theme="1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7" fillId="0" borderId="0"/>
  </cellStyleXfs>
  <cellXfs count="39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NumberFormat="1">
      <alignment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2" xfId="0" applyFont="1" applyFill="1" applyBorder="1" applyAlignment="1">
      <alignment horizontal="center" vertical="center"/>
    </xf>
    <xf numFmtId="10" fontId="0" fillId="0" borderId="0" xfId="0" applyNumberFormat="1">
      <alignment vertical="center"/>
    </xf>
    <xf numFmtId="10" fontId="0" fillId="0" borderId="0" xfId="0" applyNumberFormat="1" applyFill="1" applyBorder="1" applyAlignment="1">
      <alignment vertical="center"/>
    </xf>
    <xf numFmtId="10" fontId="0" fillId="0" borderId="1" xfId="0" applyNumberFormat="1" applyFill="1" applyBorder="1" applyAlignment="1">
      <alignment vertical="center"/>
    </xf>
    <xf numFmtId="0" fontId="2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176" fontId="2" fillId="0" borderId="6" xfId="0" applyNumberFormat="1" applyFont="1" applyBorder="1">
      <alignment vertical="center"/>
    </xf>
    <xf numFmtId="0" fontId="2" fillId="0" borderId="7" xfId="0" applyFont="1" applyBorder="1">
      <alignment vertical="center"/>
    </xf>
    <xf numFmtId="176" fontId="2" fillId="0" borderId="8" xfId="0" applyNumberFormat="1" applyFont="1" applyBorder="1">
      <alignment vertical="center"/>
    </xf>
    <xf numFmtId="0" fontId="2" fillId="0" borderId="3" xfId="0" applyFont="1" applyBorder="1" applyAlignment="1">
      <alignment horizontal="centerContinuous" vertical="center"/>
    </xf>
    <xf numFmtId="0" fontId="0" fillId="0" borderId="4" xfId="0" applyBorder="1" applyAlignment="1">
      <alignment horizontal="centerContinuous" vertical="center"/>
    </xf>
    <xf numFmtId="0" fontId="2" fillId="0" borderId="0" xfId="0" applyFont="1" applyAlignment="1">
      <alignment horizontal="left" vertical="center"/>
    </xf>
    <xf numFmtId="0" fontId="2" fillId="0" borderId="9" xfId="0" applyFont="1" applyBorder="1" applyAlignment="1">
      <alignment horizontal="right" vertical="center"/>
    </xf>
    <xf numFmtId="0" fontId="2" fillId="0" borderId="0" xfId="0" quotePrefix="1" applyFont="1">
      <alignment vertical="center"/>
    </xf>
    <xf numFmtId="0" fontId="0" fillId="0" borderId="0" xfId="0" applyAlignment="1">
      <alignment horizontal="left" vertical="center"/>
    </xf>
    <xf numFmtId="0" fontId="2" fillId="2" borderId="0" xfId="0" applyFont="1" applyFill="1" applyAlignment="1">
      <alignment horizontal="center" vertical="center"/>
    </xf>
    <xf numFmtId="0" fontId="3" fillId="0" borderId="0" xfId="1">
      <alignment vertical="center"/>
    </xf>
    <xf numFmtId="0" fontId="2" fillId="0" borderId="0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>
      <alignment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1" xfId="0" applyFill="1" applyBorder="1" applyAlignment="1">
      <alignment vertical="center"/>
    </xf>
    <xf numFmtId="10" fontId="0" fillId="0" borderId="11" xfId="0" applyNumberFormat="1" applyFill="1" applyBorder="1" applyAlignment="1">
      <alignment vertical="center"/>
    </xf>
    <xf numFmtId="0" fontId="7" fillId="0" borderId="0" xfId="2"/>
    <xf numFmtId="0" fontId="7" fillId="0" borderId="0" xfId="2" quotePrefix="1"/>
    <xf numFmtId="0" fontId="2" fillId="0" borderId="10" xfId="2" applyFont="1" applyBorder="1" applyAlignment="1">
      <alignment horizontal="center"/>
    </xf>
    <xf numFmtId="0" fontId="9" fillId="0" borderId="0" xfId="2" applyFont="1" applyAlignment="1">
      <alignment horizontal="center"/>
    </xf>
  </cellXfs>
  <cellStyles count="3">
    <cellStyle name="常规" xfId="0" builtinId="0"/>
    <cellStyle name="常规 2" xfId="2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直方图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837681321863237E-2"/>
          <c:y val="0.2383852460920261"/>
          <c:w val="0.6211703608223349"/>
          <c:h val="0.55538754558335068"/>
        </c:manualLayout>
      </c:layout>
      <c:barChart>
        <c:barDir val="col"/>
        <c:grouping val="clustered"/>
        <c:varyColors val="0"/>
        <c:ser>
          <c:idx val="0"/>
          <c:order val="0"/>
          <c:tx>
            <c:v>频率</c:v>
          </c:tx>
          <c:invertIfNegative val="0"/>
          <c:cat>
            <c:strRef>
              <c:f>直方图!$H$15:$H$25</c:f>
              <c:strCache>
                <c:ptCount val="11"/>
                <c:pt idx="0">
                  <c:v>66.3</c:v>
                </c:pt>
                <c:pt idx="1">
                  <c:v>68.3</c:v>
                </c:pt>
                <c:pt idx="2">
                  <c:v>70.3</c:v>
                </c:pt>
                <c:pt idx="3">
                  <c:v>72.3</c:v>
                </c:pt>
                <c:pt idx="4">
                  <c:v>74.3</c:v>
                </c:pt>
                <c:pt idx="5">
                  <c:v>76.3</c:v>
                </c:pt>
                <c:pt idx="6">
                  <c:v>78.3</c:v>
                </c:pt>
                <c:pt idx="7">
                  <c:v>80.3</c:v>
                </c:pt>
                <c:pt idx="8">
                  <c:v>82.3</c:v>
                </c:pt>
                <c:pt idx="9">
                  <c:v>84.3</c:v>
                </c:pt>
                <c:pt idx="10">
                  <c:v>其他</c:v>
                </c:pt>
              </c:strCache>
            </c:strRef>
          </c:cat>
          <c:val>
            <c:numRef>
              <c:f>直方图!$I$15:$I$25</c:f>
              <c:numCache>
                <c:formatCode>General</c:formatCode>
                <c:ptCount val="11"/>
                <c:pt idx="0">
                  <c:v>3</c:v>
                </c:pt>
                <c:pt idx="1">
                  <c:v>7</c:v>
                </c:pt>
                <c:pt idx="2">
                  <c:v>7</c:v>
                </c:pt>
                <c:pt idx="3">
                  <c:v>18</c:v>
                </c:pt>
                <c:pt idx="4">
                  <c:v>26</c:v>
                </c:pt>
                <c:pt idx="5">
                  <c:v>15</c:v>
                </c:pt>
                <c:pt idx="6">
                  <c:v>11</c:v>
                </c:pt>
                <c:pt idx="7">
                  <c:v>7</c:v>
                </c:pt>
                <c:pt idx="8">
                  <c:v>5</c:v>
                </c:pt>
                <c:pt idx="9">
                  <c:v>1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D0-4648-B270-989FD0E3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007247"/>
        <c:axId val="59007663"/>
      </c:barChart>
      <c:lineChart>
        <c:grouping val="standard"/>
        <c:varyColors val="0"/>
        <c:ser>
          <c:idx val="2"/>
          <c:order val="2"/>
          <c:tx>
            <c:v>正态分布图</c:v>
          </c:tx>
          <c:marker>
            <c:symbol val="none"/>
          </c:marker>
          <c:val>
            <c:numRef>
              <c:f>直方图!$K$15:$K$24</c:f>
              <c:numCache>
                <c:formatCode>General</c:formatCode>
                <c:ptCount val="10"/>
                <c:pt idx="0">
                  <c:v>1.7688904933961039E-2</c:v>
                </c:pt>
                <c:pt idx="1">
                  <c:v>4.0137106567635007E-2</c:v>
                </c:pt>
                <c:pt idx="2">
                  <c:v>7.0386633840128096E-2</c:v>
                </c:pt>
                <c:pt idx="3">
                  <c:v>9.5396699948681787E-2</c:v>
                </c:pt>
                <c:pt idx="4">
                  <c:v>9.992531539242952E-2</c:v>
                </c:pt>
                <c:pt idx="5">
                  <c:v>8.0894077133922285E-2</c:v>
                </c:pt>
                <c:pt idx="6">
                  <c:v>5.0612401290505434E-2</c:v>
                </c:pt>
                <c:pt idx="7">
                  <c:v>2.4473505554496917E-2</c:v>
                </c:pt>
                <c:pt idx="8">
                  <c:v>9.1460683226872296E-3</c:v>
                </c:pt>
                <c:pt idx="9">
                  <c:v>2.6416283808805272E-3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33D0-4648-B270-989FD0E3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01007"/>
        <c:axId val="59002671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累积 %</c:v>
                </c:tx>
                <c:cat>
                  <c:strRef>
                    <c:extLst>
                      <c:ext uri="{02D57815-91ED-43cb-92C2-25804820EDAC}">
                        <c15:formulaRef>
                          <c15:sqref>直方图!$H$15:$H$25</c15:sqref>
                        </c15:formulaRef>
                      </c:ext>
                    </c:extLst>
                    <c:strCache>
                      <c:ptCount val="11"/>
                      <c:pt idx="0">
                        <c:v>66.3</c:v>
                      </c:pt>
                      <c:pt idx="1">
                        <c:v>68.3</c:v>
                      </c:pt>
                      <c:pt idx="2">
                        <c:v>70.3</c:v>
                      </c:pt>
                      <c:pt idx="3">
                        <c:v>72.3</c:v>
                      </c:pt>
                      <c:pt idx="4">
                        <c:v>74.3</c:v>
                      </c:pt>
                      <c:pt idx="5">
                        <c:v>76.3</c:v>
                      </c:pt>
                      <c:pt idx="6">
                        <c:v>78.3</c:v>
                      </c:pt>
                      <c:pt idx="7">
                        <c:v>80.3</c:v>
                      </c:pt>
                      <c:pt idx="8">
                        <c:v>82.3</c:v>
                      </c:pt>
                      <c:pt idx="9">
                        <c:v>84.3</c:v>
                      </c:pt>
                      <c:pt idx="10">
                        <c:v>其他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直方图!$J$15:$J$25</c15:sqref>
                        </c15:formulaRef>
                      </c:ext>
                    </c:extLst>
                    <c:numCache>
                      <c:formatCode>0.00%</c:formatCode>
                      <c:ptCount val="11"/>
                      <c:pt idx="0">
                        <c:v>0.03</c:v>
                      </c:pt>
                      <c:pt idx="1">
                        <c:v>0.1</c:v>
                      </c:pt>
                      <c:pt idx="2">
                        <c:v>0.17</c:v>
                      </c:pt>
                      <c:pt idx="3">
                        <c:v>0.35</c:v>
                      </c:pt>
                      <c:pt idx="4">
                        <c:v>0.61</c:v>
                      </c:pt>
                      <c:pt idx="5">
                        <c:v>0.76</c:v>
                      </c:pt>
                      <c:pt idx="6">
                        <c:v>0.87</c:v>
                      </c:pt>
                      <c:pt idx="7">
                        <c:v>0.94</c:v>
                      </c:pt>
                      <c:pt idx="8">
                        <c:v>0.99</c:v>
                      </c:pt>
                      <c:pt idx="9">
                        <c:v>1</c:v>
                      </c:pt>
                      <c:pt idx="10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3D0-4648-B270-989FD0E33557}"/>
                  </c:ext>
                </c:extLst>
              </c15:ser>
            </c15:filteredLineSeries>
          </c:ext>
        </c:extLst>
      </c:lineChart>
      <c:catAx>
        <c:axId val="590072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接收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9007663"/>
        <c:crosses val="autoZero"/>
        <c:auto val="1"/>
        <c:lblAlgn val="ctr"/>
        <c:lblOffset val="100"/>
        <c:noMultiLvlLbl val="0"/>
      </c:catAx>
      <c:valAx>
        <c:axId val="590076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频率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9007247"/>
        <c:crosses val="autoZero"/>
        <c:crossBetween val="between"/>
      </c:valAx>
      <c:valAx>
        <c:axId val="5900267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59001007"/>
        <c:crosses val="max"/>
        <c:crossBetween val="between"/>
      </c:valAx>
      <c:catAx>
        <c:axId val="590010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002671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直方图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频率</c:v>
          </c:tx>
          <c:spPr>
            <a:ln>
              <a:solidFill>
                <a:schemeClr val="tx1"/>
              </a:solidFill>
            </a:ln>
          </c:spPr>
          <c:invertIfNegative val="0"/>
          <c:cat>
            <c:strRef>
              <c:f>直方图2!$E$14:$E$23</c:f>
              <c:strCache>
                <c:ptCount val="10"/>
                <c:pt idx="0">
                  <c:v>61.5</c:v>
                </c:pt>
                <c:pt idx="1">
                  <c:v>64.5</c:v>
                </c:pt>
                <c:pt idx="2">
                  <c:v>67.5</c:v>
                </c:pt>
                <c:pt idx="3">
                  <c:v>70.5</c:v>
                </c:pt>
                <c:pt idx="4">
                  <c:v>73.5</c:v>
                </c:pt>
                <c:pt idx="5">
                  <c:v>76.5</c:v>
                </c:pt>
                <c:pt idx="6">
                  <c:v>79.5</c:v>
                </c:pt>
                <c:pt idx="7">
                  <c:v>82.5</c:v>
                </c:pt>
                <c:pt idx="8">
                  <c:v>85.5</c:v>
                </c:pt>
                <c:pt idx="9">
                  <c:v>其他</c:v>
                </c:pt>
              </c:strCache>
            </c:strRef>
          </c:cat>
          <c:val>
            <c:numRef>
              <c:f>直方图2!$F$14:$F$23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7</c:v>
                </c:pt>
                <c:pt idx="3">
                  <c:v>16</c:v>
                </c:pt>
                <c:pt idx="4">
                  <c:v>29</c:v>
                </c:pt>
                <c:pt idx="5">
                  <c:v>30</c:v>
                </c:pt>
                <c:pt idx="6">
                  <c:v>10</c:v>
                </c:pt>
                <c:pt idx="7">
                  <c:v>6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28-4FB4-B760-ED6B21D92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66768143"/>
        <c:axId val="66769807"/>
      </c:barChart>
      <c:lineChart>
        <c:grouping val="standard"/>
        <c:varyColors val="0"/>
        <c:ser>
          <c:idx val="2"/>
          <c:order val="2"/>
          <c:tx>
            <c:v>正态分布</c:v>
          </c:tx>
          <c:spPr>
            <a:ln>
              <a:solidFill>
                <a:schemeClr val="accent2"/>
              </a:solidFill>
            </a:ln>
          </c:spPr>
          <c:marker>
            <c:spPr>
              <a:ln cap="rnd"/>
            </c:spPr>
          </c:marker>
          <c:val>
            <c:numRef>
              <c:f>直方图2!$H$14:$H$22</c:f>
              <c:numCache>
                <c:formatCode>General</c:formatCode>
                <c:ptCount val="9"/>
                <c:pt idx="0">
                  <c:v>8.2871897554085414E-4</c:v>
                </c:pt>
                <c:pt idx="1">
                  <c:v>6.6388439922372032E-3</c:v>
                </c:pt>
                <c:pt idx="2">
                  <c:v>2.9611283756766266E-2</c:v>
                </c:pt>
                <c:pt idx="3">
                  <c:v>7.3536270765779441E-2</c:v>
                </c:pt>
                <c:pt idx="4">
                  <c:v>0.10167766410633042</c:v>
                </c:pt>
                <c:pt idx="5">
                  <c:v>7.8276087829916352E-2</c:v>
                </c:pt>
                <c:pt idx="6">
                  <c:v>3.3551524344408508E-2</c:v>
                </c:pt>
                <c:pt idx="7">
                  <c:v>8.0070952257397191E-3</c:v>
                </c:pt>
                <c:pt idx="8">
                  <c:v>1.0639404570962161E-3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FE28-4FB4-B760-ED6B21D92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510991"/>
        <c:axId val="64508911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累积 %</c:v>
                </c:tx>
                <c:cat>
                  <c:strRef>
                    <c:extLst>
                      <c:ext uri="{02D57815-91ED-43cb-92C2-25804820EDAC}">
                        <c15:formulaRef>
                          <c15:sqref>直方图2!$E$14:$E$23</c15:sqref>
                        </c15:formulaRef>
                      </c:ext>
                    </c:extLst>
                    <c:strCache>
                      <c:ptCount val="10"/>
                      <c:pt idx="0">
                        <c:v>61.5</c:v>
                      </c:pt>
                      <c:pt idx="1">
                        <c:v>64.5</c:v>
                      </c:pt>
                      <c:pt idx="2">
                        <c:v>67.5</c:v>
                      </c:pt>
                      <c:pt idx="3">
                        <c:v>70.5</c:v>
                      </c:pt>
                      <c:pt idx="4">
                        <c:v>73.5</c:v>
                      </c:pt>
                      <c:pt idx="5">
                        <c:v>76.5</c:v>
                      </c:pt>
                      <c:pt idx="6">
                        <c:v>79.5</c:v>
                      </c:pt>
                      <c:pt idx="7">
                        <c:v>82.5</c:v>
                      </c:pt>
                      <c:pt idx="8">
                        <c:v>85.5</c:v>
                      </c:pt>
                      <c:pt idx="9">
                        <c:v>其他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直方图2!$G$14:$G$23</c15:sqref>
                        </c15:formulaRef>
                      </c:ext>
                    </c:extLst>
                    <c:numCache>
                      <c:formatCode>0.00%</c:formatCode>
                      <c:ptCount val="10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0.08</c:v>
                      </c:pt>
                      <c:pt idx="3">
                        <c:v>0.24</c:v>
                      </c:pt>
                      <c:pt idx="4">
                        <c:v>0.53</c:v>
                      </c:pt>
                      <c:pt idx="5">
                        <c:v>0.83</c:v>
                      </c:pt>
                      <c:pt idx="6">
                        <c:v>0.93</c:v>
                      </c:pt>
                      <c:pt idx="7">
                        <c:v>0.99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E28-4FB4-B760-ED6B21D92059}"/>
                  </c:ext>
                </c:extLst>
              </c15:ser>
            </c15:filteredLineSeries>
          </c:ext>
        </c:extLst>
      </c:lineChart>
      <c:catAx>
        <c:axId val="667681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接收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6769807"/>
        <c:crosses val="autoZero"/>
        <c:auto val="1"/>
        <c:lblAlgn val="ctr"/>
        <c:lblOffset val="100"/>
        <c:tickLblSkip val="1"/>
        <c:noMultiLvlLbl val="0"/>
      </c:catAx>
      <c:valAx>
        <c:axId val="6676980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频率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6768143"/>
        <c:crosses val="autoZero"/>
        <c:crossBetween val="between"/>
      </c:valAx>
      <c:valAx>
        <c:axId val="6450891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64510991"/>
        <c:crosses val="max"/>
        <c:crossBetween val="between"/>
      </c:valAx>
      <c:catAx>
        <c:axId val="6451099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4508911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29244216332425E-2"/>
          <c:y val="0.16080641664860179"/>
          <c:w val="0.88790686897089999"/>
          <c:h val="0.73861579138722988"/>
        </c:manualLayout>
      </c:layout>
      <c:scatterChart>
        <c:scatterStyle val="lineMarker"/>
        <c:varyColors val="0"/>
        <c:ser>
          <c:idx val="0"/>
          <c:order val="0"/>
          <c:tx>
            <c:v>qq</c:v>
          </c:tx>
          <c:spPr>
            <a:ln w="2540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qq图!$E$2:$E$101</c:f>
              <c:numCache>
                <c:formatCode>General</c:formatCode>
                <c:ptCount val="100"/>
                <c:pt idx="0">
                  <c:v>-2.4985905609622558</c:v>
                </c:pt>
                <c:pt idx="1">
                  <c:v>-2.1392064429859792</c:v>
                </c:pt>
                <c:pt idx="2">
                  <c:v>-1.9400873318827658</c:v>
                </c:pt>
                <c:pt idx="3">
                  <c:v>-1.7971034256260578</c:v>
                </c:pt>
                <c:pt idx="4">
                  <c:v>-1.6835465976780186</c:v>
                </c:pt>
                <c:pt idx="5">
                  <c:v>-1.588295868216949</c:v>
                </c:pt>
                <c:pt idx="6">
                  <c:v>-1.5056012163044239</c:v>
                </c:pt>
                <c:pt idx="7">
                  <c:v>-1.4320842870865387</c:v>
                </c:pt>
                <c:pt idx="8">
                  <c:v>-1.3655831908785105</c:v>
                </c:pt>
                <c:pt idx="9">
                  <c:v>-1.3046268229653306</c:v>
                </c:pt>
                <c:pt idx="10">
                  <c:v>-1.2481665394580739</c:v>
                </c:pt>
                <c:pt idx="11">
                  <c:v>-1.1954271085021442</c:v>
                </c:pt>
                <c:pt idx="12">
                  <c:v>-1.145818341997217</c:v>
                </c:pt>
                <c:pt idx="13">
                  <c:v>-1.0988799140705439</c:v>
                </c:pt>
                <c:pt idx="14">
                  <c:v>-1.0542454124924499</c:v>
                </c:pt>
                <c:pt idx="15">
                  <c:v>-1.0116180790824536</c:v>
                </c:pt>
                <c:pt idx="16">
                  <c:v>-0.97075394243172353</c:v>
                </c:pt>
                <c:pt idx="17">
                  <c:v>-0.93144978630264141</c:v>
                </c:pt>
                <c:pt idx="18">
                  <c:v>-0.89353437460601248</c:v>
                </c:pt>
                <c:pt idx="19">
                  <c:v>-0.85686192570100195</c:v>
                </c:pt>
                <c:pt idx="20">
                  <c:v>-0.82130717520560959</c:v>
                </c:pt>
                <c:pt idx="21">
                  <c:v>-0.78676158292306864</c:v>
                </c:pt>
                <c:pt idx="22">
                  <c:v>-0.7531303783884552</c:v>
                </c:pt>
                <c:pt idx="23">
                  <c:v>-0.72033023085752246</c:v>
                </c:pt>
                <c:pt idx="24">
                  <c:v>-0.68828739090267355</c:v>
                </c:pt>
                <c:pt idx="25">
                  <c:v>-0.6569361927965861</c:v>
                </c:pt>
                <c:pt idx="26">
                  <c:v>-0.62621783615158211</c:v>
                </c:pt>
                <c:pt idx="27">
                  <c:v>-0.59607938602766419</c:v>
                </c:pt>
                <c:pt idx="28">
                  <c:v>-0.56647294563250661</c:v>
                </c:pt>
                <c:pt idx="29">
                  <c:v>-0.5373549665979237</c:v>
                </c:pt>
                <c:pt idx="30">
                  <c:v>-0.50868566982760099</c:v>
                </c:pt>
                <c:pt idx="31">
                  <c:v>-0.48042855588587818</c:v>
                </c:pt>
                <c:pt idx="32">
                  <c:v>-0.45254998840179994</c:v>
                </c:pt>
                <c:pt idx="33">
                  <c:v>-0.42501883739125668</c:v>
                </c:pt>
                <c:pt idx="34">
                  <c:v>-0.39780617203394636</c:v>
                </c:pt>
                <c:pt idx="35">
                  <c:v>-0.37088499448208978</c:v>
                </c:pt>
                <c:pt idx="36">
                  <c:v>-0.34423000787040886</c:v>
                </c:pt>
                <c:pt idx="37">
                  <c:v>-0.31781741294915372</c:v>
                </c:pt>
                <c:pt idx="38">
                  <c:v>-0.29162472875305195</c:v>
                </c:pt>
                <c:pt idx="39">
                  <c:v>-0.26563063350790383</c:v>
                </c:pt>
                <c:pt idx="40">
                  <c:v>-0.23981482260806375</c:v>
                </c:pt>
                <c:pt idx="41">
                  <c:v>-0.21415788100561994</c:v>
                </c:pt>
                <c:pt idx="42">
                  <c:v>-0.18864116776152365</c:v>
                </c:pt>
                <c:pt idx="43">
                  <c:v>-0.16324671084032169</c:v>
                </c:pt>
                <c:pt idx="44">
                  <c:v>-0.13795711049811243</c:v>
                </c:pt>
                <c:pt idx="45">
                  <c:v>-0.11275544983055757</c:v>
                </c:pt>
                <c:pt idx="46">
                  <c:v>-8.7625211222514723E-2</c:v>
                </c:pt>
                <c:pt idx="47">
                  <c:v>-6.2550197581038303E-2</c:v>
                </c:pt>
                <c:pt idx="48">
                  <c:v>-3.7514457344072438E-2</c:v>
                </c:pt>
                <c:pt idx="49">
                  <c:v>-1.2502212342581089E-2</c:v>
                </c:pt>
                <c:pt idx="50">
                  <c:v>1.2502212342581089E-2</c:v>
                </c:pt>
                <c:pt idx="51">
                  <c:v>3.7514457344072438E-2</c:v>
                </c:pt>
                <c:pt idx="52">
                  <c:v>6.2550197581038303E-2</c:v>
                </c:pt>
                <c:pt idx="53">
                  <c:v>8.7625211222514723E-2</c:v>
                </c:pt>
                <c:pt idx="54">
                  <c:v>0.11275544983055757</c:v>
                </c:pt>
                <c:pt idx="55">
                  <c:v>0.13795711049811243</c:v>
                </c:pt>
                <c:pt idx="56">
                  <c:v>0.16324671084032169</c:v>
                </c:pt>
                <c:pt idx="57">
                  <c:v>0.18864116776152365</c:v>
                </c:pt>
                <c:pt idx="58">
                  <c:v>0.21415788100561994</c:v>
                </c:pt>
                <c:pt idx="59">
                  <c:v>0.23981482260806375</c:v>
                </c:pt>
                <c:pt idx="60">
                  <c:v>0.26563063350790383</c:v>
                </c:pt>
                <c:pt idx="61">
                  <c:v>0.29162472875305195</c:v>
                </c:pt>
                <c:pt idx="62">
                  <c:v>0.31781741294915372</c:v>
                </c:pt>
                <c:pt idx="63">
                  <c:v>0.34423000787040886</c:v>
                </c:pt>
                <c:pt idx="64">
                  <c:v>0.37088499448208978</c:v>
                </c:pt>
                <c:pt idx="65">
                  <c:v>0.39780617203394636</c:v>
                </c:pt>
                <c:pt idx="66">
                  <c:v>0.42501883739125668</c:v>
                </c:pt>
                <c:pt idx="67">
                  <c:v>0.45254998840179994</c:v>
                </c:pt>
                <c:pt idx="68">
                  <c:v>0.48042855588587818</c:v>
                </c:pt>
                <c:pt idx="69">
                  <c:v>0.50868566982760099</c:v>
                </c:pt>
                <c:pt idx="70">
                  <c:v>0.5373549665979237</c:v>
                </c:pt>
                <c:pt idx="71">
                  <c:v>0.56647294563250661</c:v>
                </c:pt>
                <c:pt idx="72">
                  <c:v>0.59607938602766419</c:v>
                </c:pt>
                <c:pt idx="73">
                  <c:v>0.62621783615158211</c:v>
                </c:pt>
                <c:pt idx="74">
                  <c:v>0.6569361927965861</c:v>
                </c:pt>
                <c:pt idx="75">
                  <c:v>0.68828739090267355</c:v>
                </c:pt>
                <c:pt idx="76">
                  <c:v>0.72033023085752246</c:v>
                </c:pt>
                <c:pt idx="77">
                  <c:v>0.7531303783884552</c:v>
                </c:pt>
                <c:pt idx="78">
                  <c:v>0.78676158292306497</c:v>
                </c:pt>
                <c:pt idx="79">
                  <c:v>0.82130717520560959</c:v>
                </c:pt>
                <c:pt idx="80">
                  <c:v>0.85686192570100195</c:v>
                </c:pt>
                <c:pt idx="81">
                  <c:v>0.89353437460601248</c:v>
                </c:pt>
                <c:pt idx="82">
                  <c:v>0.93144978630264141</c:v>
                </c:pt>
                <c:pt idx="83">
                  <c:v>0.97075394243171997</c:v>
                </c:pt>
                <c:pt idx="84">
                  <c:v>1.0116180790824536</c:v>
                </c:pt>
                <c:pt idx="85">
                  <c:v>1.0542454124924499</c:v>
                </c:pt>
                <c:pt idx="86">
                  <c:v>1.0988799140705439</c:v>
                </c:pt>
                <c:pt idx="87">
                  <c:v>1.145818341997217</c:v>
                </c:pt>
                <c:pt idx="88">
                  <c:v>1.1954271085021442</c:v>
                </c:pt>
                <c:pt idx="89">
                  <c:v>1.2481665394580739</c:v>
                </c:pt>
                <c:pt idx="90">
                  <c:v>1.3046268229653306</c:v>
                </c:pt>
                <c:pt idx="91">
                  <c:v>1.3655831908785105</c:v>
                </c:pt>
                <c:pt idx="92">
                  <c:v>1.4320842870865387</c:v>
                </c:pt>
                <c:pt idx="93">
                  <c:v>1.5056012163044239</c:v>
                </c:pt>
                <c:pt idx="94">
                  <c:v>1.588295868216949</c:v>
                </c:pt>
                <c:pt idx="95">
                  <c:v>1.6835465976780186</c:v>
                </c:pt>
                <c:pt idx="96">
                  <c:v>1.7971034256260578</c:v>
                </c:pt>
                <c:pt idx="97">
                  <c:v>1.9400873318827658</c:v>
                </c:pt>
                <c:pt idx="98">
                  <c:v>2.1392064429859756</c:v>
                </c:pt>
                <c:pt idx="99">
                  <c:v>2.4985905609622576</c:v>
                </c:pt>
              </c:numCache>
            </c:numRef>
          </c:xVal>
          <c:yVal>
            <c:numRef>
              <c:f>qq图!$A$2:$A$101</c:f>
              <c:numCache>
                <c:formatCode>General</c:formatCode>
                <c:ptCount val="100"/>
                <c:pt idx="0">
                  <c:v>64.3</c:v>
                </c:pt>
                <c:pt idx="1">
                  <c:v>65</c:v>
                </c:pt>
                <c:pt idx="2">
                  <c:v>65</c:v>
                </c:pt>
                <c:pt idx="3">
                  <c:v>67.2</c:v>
                </c:pt>
                <c:pt idx="4">
                  <c:v>67.3</c:v>
                </c:pt>
                <c:pt idx="5">
                  <c:v>67.3</c:v>
                </c:pt>
                <c:pt idx="6">
                  <c:v>67.3</c:v>
                </c:pt>
                <c:pt idx="7">
                  <c:v>67.3</c:v>
                </c:pt>
                <c:pt idx="8">
                  <c:v>68</c:v>
                </c:pt>
                <c:pt idx="9">
                  <c:v>68</c:v>
                </c:pt>
                <c:pt idx="10">
                  <c:v>68.8</c:v>
                </c:pt>
                <c:pt idx="11">
                  <c:v>68.8</c:v>
                </c:pt>
                <c:pt idx="12">
                  <c:v>68.8</c:v>
                </c:pt>
                <c:pt idx="13">
                  <c:v>69.7</c:v>
                </c:pt>
                <c:pt idx="14">
                  <c:v>69.7</c:v>
                </c:pt>
                <c:pt idx="15">
                  <c:v>69.7</c:v>
                </c:pt>
                <c:pt idx="16">
                  <c:v>70.3</c:v>
                </c:pt>
                <c:pt idx="17">
                  <c:v>70.400000000000006</c:v>
                </c:pt>
                <c:pt idx="18">
                  <c:v>70.400000000000006</c:v>
                </c:pt>
                <c:pt idx="19">
                  <c:v>70.400000000000006</c:v>
                </c:pt>
                <c:pt idx="20">
                  <c:v>70.400000000000006</c:v>
                </c:pt>
                <c:pt idx="21">
                  <c:v>70.400000000000006</c:v>
                </c:pt>
                <c:pt idx="22">
                  <c:v>70.400000000000006</c:v>
                </c:pt>
                <c:pt idx="23">
                  <c:v>70.400000000000006</c:v>
                </c:pt>
                <c:pt idx="24">
                  <c:v>71.2</c:v>
                </c:pt>
                <c:pt idx="25">
                  <c:v>71.2</c:v>
                </c:pt>
                <c:pt idx="26">
                  <c:v>71.2</c:v>
                </c:pt>
                <c:pt idx="27">
                  <c:v>71.2</c:v>
                </c:pt>
                <c:pt idx="28">
                  <c:v>72</c:v>
                </c:pt>
                <c:pt idx="29">
                  <c:v>72</c:v>
                </c:pt>
                <c:pt idx="30">
                  <c:v>72</c:v>
                </c:pt>
                <c:pt idx="31">
                  <c:v>72</c:v>
                </c:pt>
                <c:pt idx="32">
                  <c:v>72</c:v>
                </c:pt>
                <c:pt idx="33">
                  <c:v>72</c:v>
                </c:pt>
                <c:pt idx="34">
                  <c:v>72</c:v>
                </c:pt>
                <c:pt idx="35">
                  <c:v>72.7</c:v>
                </c:pt>
                <c:pt idx="36">
                  <c:v>72.7</c:v>
                </c:pt>
                <c:pt idx="37">
                  <c:v>72.7</c:v>
                </c:pt>
                <c:pt idx="38">
                  <c:v>72.7</c:v>
                </c:pt>
                <c:pt idx="39">
                  <c:v>72.7</c:v>
                </c:pt>
                <c:pt idx="40">
                  <c:v>72.7</c:v>
                </c:pt>
                <c:pt idx="41">
                  <c:v>72.7</c:v>
                </c:pt>
                <c:pt idx="42">
                  <c:v>73.5</c:v>
                </c:pt>
                <c:pt idx="43">
                  <c:v>73.5</c:v>
                </c:pt>
                <c:pt idx="44">
                  <c:v>73.5</c:v>
                </c:pt>
                <c:pt idx="45">
                  <c:v>73.5</c:v>
                </c:pt>
                <c:pt idx="46">
                  <c:v>73.5</c:v>
                </c:pt>
                <c:pt idx="47">
                  <c:v>73.5</c:v>
                </c:pt>
                <c:pt idx="48">
                  <c:v>73.5</c:v>
                </c:pt>
                <c:pt idx="49">
                  <c:v>73.5</c:v>
                </c:pt>
                <c:pt idx="50">
                  <c:v>73.5</c:v>
                </c:pt>
                <c:pt idx="51">
                  <c:v>73.5</c:v>
                </c:pt>
                <c:pt idx="52">
                  <c:v>73.5</c:v>
                </c:pt>
                <c:pt idx="53">
                  <c:v>74.3</c:v>
                </c:pt>
                <c:pt idx="54">
                  <c:v>74.3</c:v>
                </c:pt>
                <c:pt idx="55">
                  <c:v>74.3</c:v>
                </c:pt>
                <c:pt idx="56">
                  <c:v>74.3</c:v>
                </c:pt>
                <c:pt idx="57">
                  <c:v>74.3</c:v>
                </c:pt>
                <c:pt idx="58">
                  <c:v>74.3</c:v>
                </c:pt>
                <c:pt idx="59">
                  <c:v>74.3</c:v>
                </c:pt>
                <c:pt idx="60">
                  <c:v>74.3</c:v>
                </c:pt>
                <c:pt idx="61">
                  <c:v>74.7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75.400000000000006</c:v>
                </c:pt>
                <c:pt idx="70">
                  <c:v>75.599999999999994</c:v>
                </c:pt>
                <c:pt idx="71">
                  <c:v>75.8</c:v>
                </c:pt>
                <c:pt idx="72">
                  <c:v>75.8</c:v>
                </c:pt>
                <c:pt idx="73">
                  <c:v>75.8</c:v>
                </c:pt>
                <c:pt idx="74">
                  <c:v>75.8</c:v>
                </c:pt>
                <c:pt idx="75">
                  <c:v>75.8</c:v>
                </c:pt>
                <c:pt idx="76">
                  <c:v>76.5</c:v>
                </c:pt>
                <c:pt idx="77">
                  <c:v>76.5</c:v>
                </c:pt>
                <c:pt idx="78">
                  <c:v>76.5</c:v>
                </c:pt>
                <c:pt idx="79">
                  <c:v>76.5</c:v>
                </c:pt>
                <c:pt idx="80">
                  <c:v>76.5</c:v>
                </c:pt>
                <c:pt idx="81">
                  <c:v>76.5</c:v>
                </c:pt>
                <c:pt idx="82">
                  <c:v>76.5</c:v>
                </c:pt>
                <c:pt idx="83">
                  <c:v>77.2</c:v>
                </c:pt>
                <c:pt idx="84">
                  <c:v>77.2</c:v>
                </c:pt>
                <c:pt idx="85">
                  <c:v>77.599999999999994</c:v>
                </c:pt>
                <c:pt idx="86">
                  <c:v>78</c:v>
                </c:pt>
                <c:pt idx="87">
                  <c:v>78.8</c:v>
                </c:pt>
                <c:pt idx="88">
                  <c:v>78.8</c:v>
                </c:pt>
                <c:pt idx="89">
                  <c:v>78.8</c:v>
                </c:pt>
                <c:pt idx="90">
                  <c:v>79.5</c:v>
                </c:pt>
                <c:pt idx="91">
                  <c:v>79.5</c:v>
                </c:pt>
                <c:pt idx="92">
                  <c:v>79.5</c:v>
                </c:pt>
                <c:pt idx="93">
                  <c:v>80.3</c:v>
                </c:pt>
                <c:pt idx="94">
                  <c:v>80.5</c:v>
                </c:pt>
                <c:pt idx="95">
                  <c:v>80.5</c:v>
                </c:pt>
                <c:pt idx="96">
                  <c:v>81.2</c:v>
                </c:pt>
                <c:pt idx="97">
                  <c:v>81.599999999999994</c:v>
                </c:pt>
                <c:pt idx="98">
                  <c:v>81.599999999999994</c:v>
                </c:pt>
                <c:pt idx="99">
                  <c:v>84.3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85-469D-8611-0D9D1A34FE6C}"/>
            </c:ext>
          </c:extLst>
        </c:ser>
        <c:ser>
          <c:idx val="1"/>
          <c:order val="1"/>
          <c:tx>
            <c:v>完美线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qq图!$F$2:$F$101</c:f>
              <c:numCache>
                <c:formatCode>General</c:formatCode>
                <c:ptCount val="100"/>
                <c:pt idx="0">
                  <c:v>-2.3875531231922023</c:v>
                </c:pt>
                <c:pt idx="1">
                  <c:v>-2.2089967998765458</c:v>
                </c:pt>
                <c:pt idx="2">
                  <c:v>-2.2089967998765458</c:v>
                </c:pt>
                <c:pt idx="3">
                  <c:v>-1.6478197837416275</c:v>
                </c:pt>
                <c:pt idx="4">
                  <c:v>-1.6223117375536782</c:v>
                </c:pt>
                <c:pt idx="5">
                  <c:v>-1.6223117375536782</c:v>
                </c:pt>
                <c:pt idx="6">
                  <c:v>-1.6223117375536782</c:v>
                </c:pt>
                <c:pt idx="7">
                  <c:v>-1.6223117375536782</c:v>
                </c:pt>
                <c:pt idx="8">
                  <c:v>-1.4437554142380218</c:v>
                </c:pt>
                <c:pt idx="9">
                  <c:v>-1.4437554142380218</c:v>
                </c:pt>
                <c:pt idx="10">
                  <c:v>-1.239691044734416</c:v>
                </c:pt>
                <c:pt idx="11">
                  <c:v>-1.239691044734416</c:v>
                </c:pt>
                <c:pt idx="12">
                  <c:v>-1.239691044734416</c:v>
                </c:pt>
                <c:pt idx="13">
                  <c:v>-1.0101186290428574</c:v>
                </c:pt>
                <c:pt idx="14">
                  <c:v>-1.0101186290428574</c:v>
                </c:pt>
                <c:pt idx="15">
                  <c:v>-1.0101186290428574</c:v>
                </c:pt>
                <c:pt idx="16">
                  <c:v>-0.85707035191515413</c:v>
                </c:pt>
                <c:pt idx="17">
                  <c:v>-0.83156230572720113</c:v>
                </c:pt>
                <c:pt idx="18">
                  <c:v>-0.83156230572720113</c:v>
                </c:pt>
                <c:pt idx="19">
                  <c:v>-0.83156230572720113</c:v>
                </c:pt>
                <c:pt idx="20">
                  <c:v>-0.83156230572720113</c:v>
                </c:pt>
                <c:pt idx="21">
                  <c:v>-0.83156230572720113</c:v>
                </c:pt>
                <c:pt idx="22">
                  <c:v>-0.83156230572720113</c:v>
                </c:pt>
                <c:pt idx="23">
                  <c:v>-0.83156230572720113</c:v>
                </c:pt>
                <c:pt idx="24">
                  <c:v>-0.6274979362235954</c:v>
                </c:pt>
                <c:pt idx="25">
                  <c:v>-0.6274979362235954</c:v>
                </c:pt>
                <c:pt idx="26">
                  <c:v>-0.6274979362235954</c:v>
                </c:pt>
                <c:pt idx="27">
                  <c:v>-0.6274979362235954</c:v>
                </c:pt>
                <c:pt idx="28">
                  <c:v>-0.42343356671998972</c:v>
                </c:pt>
                <c:pt idx="29">
                  <c:v>-0.42343356671998972</c:v>
                </c:pt>
                <c:pt idx="30">
                  <c:v>-0.42343356671998972</c:v>
                </c:pt>
                <c:pt idx="31">
                  <c:v>-0.42343356671998972</c:v>
                </c:pt>
                <c:pt idx="32">
                  <c:v>-0.42343356671998972</c:v>
                </c:pt>
                <c:pt idx="33">
                  <c:v>-0.42343356671998972</c:v>
                </c:pt>
                <c:pt idx="34">
                  <c:v>-0.42343356671998972</c:v>
                </c:pt>
                <c:pt idx="35">
                  <c:v>-0.24487724340433337</c:v>
                </c:pt>
                <c:pt idx="36">
                  <c:v>-0.24487724340433337</c:v>
                </c:pt>
                <c:pt idx="37">
                  <c:v>-0.24487724340433337</c:v>
                </c:pt>
                <c:pt idx="38">
                  <c:v>-0.24487724340433337</c:v>
                </c:pt>
                <c:pt idx="39">
                  <c:v>-0.24487724340433337</c:v>
                </c:pt>
                <c:pt idx="40">
                  <c:v>-0.24487724340433337</c:v>
                </c:pt>
                <c:pt idx="41">
                  <c:v>-0.24487724340433337</c:v>
                </c:pt>
                <c:pt idx="42">
                  <c:v>-4.0812873900727666E-2</c:v>
                </c:pt>
                <c:pt idx="43">
                  <c:v>-4.0812873900727666E-2</c:v>
                </c:pt>
                <c:pt idx="44">
                  <c:v>-4.0812873900727666E-2</c:v>
                </c:pt>
                <c:pt idx="45">
                  <c:v>-4.0812873900727666E-2</c:v>
                </c:pt>
                <c:pt idx="46">
                  <c:v>-4.0812873900727666E-2</c:v>
                </c:pt>
                <c:pt idx="47">
                  <c:v>-4.0812873900727666E-2</c:v>
                </c:pt>
                <c:pt idx="48">
                  <c:v>-4.0812873900727666E-2</c:v>
                </c:pt>
                <c:pt idx="49">
                  <c:v>-4.0812873900727666E-2</c:v>
                </c:pt>
                <c:pt idx="50">
                  <c:v>-4.0812873900727666E-2</c:v>
                </c:pt>
                <c:pt idx="51">
                  <c:v>-4.0812873900727666E-2</c:v>
                </c:pt>
                <c:pt idx="52">
                  <c:v>-4.0812873900727666E-2</c:v>
                </c:pt>
                <c:pt idx="53">
                  <c:v>0.16325149560287802</c:v>
                </c:pt>
                <c:pt idx="54">
                  <c:v>0.16325149560287802</c:v>
                </c:pt>
                <c:pt idx="55">
                  <c:v>0.16325149560287802</c:v>
                </c:pt>
                <c:pt idx="56">
                  <c:v>0.16325149560287802</c:v>
                </c:pt>
                <c:pt idx="57">
                  <c:v>0.16325149560287802</c:v>
                </c:pt>
                <c:pt idx="58">
                  <c:v>0.16325149560287802</c:v>
                </c:pt>
                <c:pt idx="59">
                  <c:v>0.16325149560287802</c:v>
                </c:pt>
                <c:pt idx="60">
                  <c:v>0.16325149560287802</c:v>
                </c:pt>
                <c:pt idx="61">
                  <c:v>0.26528368035468269</c:v>
                </c:pt>
                <c:pt idx="62">
                  <c:v>0.3418078189185344</c:v>
                </c:pt>
                <c:pt idx="63">
                  <c:v>0.3418078189185344</c:v>
                </c:pt>
                <c:pt idx="64">
                  <c:v>0.3418078189185344</c:v>
                </c:pt>
                <c:pt idx="65">
                  <c:v>0.3418078189185344</c:v>
                </c:pt>
                <c:pt idx="66">
                  <c:v>0.3418078189185344</c:v>
                </c:pt>
                <c:pt idx="67">
                  <c:v>0.3418078189185344</c:v>
                </c:pt>
                <c:pt idx="68">
                  <c:v>0.3418078189185344</c:v>
                </c:pt>
                <c:pt idx="69">
                  <c:v>0.44384000367033904</c:v>
                </c:pt>
                <c:pt idx="70">
                  <c:v>0.49485609604623776</c:v>
                </c:pt>
                <c:pt idx="71">
                  <c:v>0.54587218842214003</c:v>
                </c:pt>
                <c:pt idx="72">
                  <c:v>0.54587218842214003</c:v>
                </c:pt>
                <c:pt idx="73">
                  <c:v>0.54587218842214003</c:v>
                </c:pt>
                <c:pt idx="74">
                  <c:v>0.54587218842214003</c:v>
                </c:pt>
                <c:pt idx="75">
                  <c:v>0.54587218842214003</c:v>
                </c:pt>
                <c:pt idx="76">
                  <c:v>0.72442851173779643</c:v>
                </c:pt>
                <c:pt idx="77">
                  <c:v>0.72442851173779643</c:v>
                </c:pt>
                <c:pt idx="78">
                  <c:v>0.72442851173779643</c:v>
                </c:pt>
                <c:pt idx="79">
                  <c:v>0.72442851173779643</c:v>
                </c:pt>
                <c:pt idx="80">
                  <c:v>0.72442851173779643</c:v>
                </c:pt>
                <c:pt idx="81">
                  <c:v>0.72442851173779643</c:v>
                </c:pt>
                <c:pt idx="82">
                  <c:v>0.72442851173779643</c:v>
                </c:pt>
                <c:pt idx="83">
                  <c:v>0.90298483505345273</c:v>
                </c:pt>
                <c:pt idx="84">
                  <c:v>0.90298483505345273</c:v>
                </c:pt>
                <c:pt idx="85">
                  <c:v>1.0050170198052537</c:v>
                </c:pt>
                <c:pt idx="86">
                  <c:v>1.1070492045570584</c:v>
                </c:pt>
                <c:pt idx="87">
                  <c:v>1.3111135740606641</c:v>
                </c:pt>
                <c:pt idx="88">
                  <c:v>1.3111135740606641</c:v>
                </c:pt>
                <c:pt idx="89">
                  <c:v>1.3111135740606641</c:v>
                </c:pt>
                <c:pt idx="90">
                  <c:v>1.4896698973763205</c:v>
                </c:pt>
                <c:pt idx="91">
                  <c:v>1.4896698973763205</c:v>
                </c:pt>
                <c:pt idx="92">
                  <c:v>1.4896698973763205</c:v>
                </c:pt>
                <c:pt idx="93">
                  <c:v>1.6937342668799262</c:v>
                </c:pt>
                <c:pt idx="94">
                  <c:v>1.7447503592558284</c:v>
                </c:pt>
                <c:pt idx="95">
                  <c:v>1.7447503592558284</c:v>
                </c:pt>
                <c:pt idx="96">
                  <c:v>1.9233066825714848</c:v>
                </c:pt>
                <c:pt idx="97">
                  <c:v>2.0253388673232857</c:v>
                </c:pt>
                <c:pt idx="98">
                  <c:v>2.0253388673232857</c:v>
                </c:pt>
                <c:pt idx="99">
                  <c:v>2.7140561143979585</c:v>
                </c:pt>
              </c:numCache>
            </c:numRef>
          </c:xVal>
          <c:yVal>
            <c:numRef>
              <c:f>qq图!$A$2:$A$101</c:f>
              <c:numCache>
                <c:formatCode>General</c:formatCode>
                <c:ptCount val="100"/>
                <c:pt idx="0">
                  <c:v>64.3</c:v>
                </c:pt>
                <c:pt idx="1">
                  <c:v>65</c:v>
                </c:pt>
                <c:pt idx="2">
                  <c:v>65</c:v>
                </c:pt>
                <c:pt idx="3">
                  <c:v>67.2</c:v>
                </c:pt>
                <c:pt idx="4">
                  <c:v>67.3</c:v>
                </c:pt>
                <c:pt idx="5">
                  <c:v>67.3</c:v>
                </c:pt>
                <c:pt idx="6">
                  <c:v>67.3</c:v>
                </c:pt>
                <c:pt idx="7">
                  <c:v>67.3</c:v>
                </c:pt>
                <c:pt idx="8">
                  <c:v>68</c:v>
                </c:pt>
                <c:pt idx="9">
                  <c:v>68</c:v>
                </c:pt>
                <c:pt idx="10">
                  <c:v>68.8</c:v>
                </c:pt>
                <c:pt idx="11">
                  <c:v>68.8</c:v>
                </c:pt>
                <c:pt idx="12">
                  <c:v>68.8</c:v>
                </c:pt>
                <c:pt idx="13">
                  <c:v>69.7</c:v>
                </c:pt>
                <c:pt idx="14">
                  <c:v>69.7</c:v>
                </c:pt>
                <c:pt idx="15">
                  <c:v>69.7</c:v>
                </c:pt>
                <c:pt idx="16">
                  <c:v>70.3</c:v>
                </c:pt>
                <c:pt idx="17">
                  <c:v>70.400000000000006</c:v>
                </c:pt>
                <c:pt idx="18">
                  <c:v>70.400000000000006</c:v>
                </c:pt>
                <c:pt idx="19">
                  <c:v>70.400000000000006</c:v>
                </c:pt>
                <c:pt idx="20">
                  <c:v>70.400000000000006</c:v>
                </c:pt>
                <c:pt idx="21">
                  <c:v>70.400000000000006</c:v>
                </c:pt>
                <c:pt idx="22">
                  <c:v>70.400000000000006</c:v>
                </c:pt>
                <c:pt idx="23">
                  <c:v>70.400000000000006</c:v>
                </c:pt>
                <c:pt idx="24">
                  <c:v>71.2</c:v>
                </c:pt>
                <c:pt idx="25">
                  <c:v>71.2</c:v>
                </c:pt>
                <c:pt idx="26">
                  <c:v>71.2</c:v>
                </c:pt>
                <c:pt idx="27">
                  <c:v>71.2</c:v>
                </c:pt>
                <c:pt idx="28">
                  <c:v>72</c:v>
                </c:pt>
                <c:pt idx="29">
                  <c:v>72</c:v>
                </c:pt>
                <c:pt idx="30">
                  <c:v>72</c:v>
                </c:pt>
                <c:pt idx="31">
                  <c:v>72</c:v>
                </c:pt>
                <c:pt idx="32">
                  <c:v>72</c:v>
                </c:pt>
                <c:pt idx="33">
                  <c:v>72</c:v>
                </c:pt>
                <c:pt idx="34">
                  <c:v>72</c:v>
                </c:pt>
                <c:pt idx="35">
                  <c:v>72.7</c:v>
                </c:pt>
                <c:pt idx="36">
                  <c:v>72.7</c:v>
                </c:pt>
                <c:pt idx="37">
                  <c:v>72.7</c:v>
                </c:pt>
                <c:pt idx="38">
                  <c:v>72.7</c:v>
                </c:pt>
                <c:pt idx="39">
                  <c:v>72.7</c:v>
                </c:pt>
                <c:pt idx="40">
                  <c:v>72.7</c:v>
                </c:pt>
                <c:pt idx="41">
                  <c:v>72.7</c:v>
                </c:pt>
                <c:pt idx="42">
                  <c:v>73.5</c:v>
                </c:pt>
                <c:pt idx="43">
                  <c:v>73.5</c:v>
                </c:pt>
                <c:pt idx="44">
                  <c:v>73.5</c:v>
                </c:pt>
                <c:pt idx="45">
                  <c:v>73.5</c:v>
                </c:pt>
                <c:pt idx="46">
                  <c:v>73.5</c:v>
                </c:pt>
                <c:pt idx="47">
                  <c:v>73.5</c:v>
                </c:pt>
                <c:pt idx="48">
                  <c:v>73.5</c:v>
                </c:pt>
                <c:pt idx="49">
                  <c:v>73.5</c:v>
                </c:pt>
                <c:pt idx="50">
                  <c:v>73.5</c:v>
                </c:pt>
                <c:pt idx="51">
                  <c:v>73.5</c:v>
                </c:pt>
                <c:pt idx="52">
                  <c:v>73.5</c:v>
                </c:pt>
                <c:pt idx="53">
                  <c:v>74.3</c:v>
                </c:pt>
                <c:pt idx="54">
                  <c:v>74.3</c:v>
                </c:pt>
                <c:pt idx="55">
                  <c:v>74.3</c:v>
                </c:pt>
                <c:pt idx="56">
                  <c:v>74.3</c:v>
                </c:pt>
                <c:pt idx="57">
                  <c:v>74.3</c:v>
                </c:pt>
                <c:pt idx="58">
                  <c:v>74.3</c:v>
                </c:pt>
                <c:pt idx="59">
                  <c:v>74.3</c:v>
                </c:pt>
                <c:pt idx="60">
                  <c:v>74.3</c:v>
                </c:pt>
                <c:pt idx="61">
                  <c:v>74.7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75.400000000000006</c:v>
                </c:pt>
                <c:pt idx="70">
                  <c:v>75.599999999999994</c:v>
                </c:pt>
                <c:pt idx="71">
                  <c:v>75.8</c:v>
                </c:pt>
                <c:pt idx="72">
                  <c:v>75.8</c:v>
                </c:pt>
                <c:pt idx="73">
                  <c:v>75.8</c:v>
                </c:pt>
                <c:pt idx="74">
                  <c:v>75.8</c:v>
                </c:pt>
                <c:pt idx="75">
                  <c:v>75.8</c:v>
                </c:pt>
                <c:pt idx="76">
                  <c:v>76.5</c:v>
                </c:pt>
                <c:pt idx="77">
                  <c:v>76.5</c:v>
                </c:pt>
                <c:pt idx="78">
                  <c:v>76.5</c:v>
                </c:pt>
                <c:pt idx="79">
                  <c:v>76.5</c:v>
                </c:pt>
                <c:pt idx="80">
                  <c:v>76.5</c:v>
                </c:pt>
                <c:pt idx="81">
                  <c:v>76.5</c:v>
                </c:pt>
                <c:pt idx="82">
                  <c:v>76.5</c:v>
                </c:pt>
                <c:pt idx="83">
                  <c:v>77.2</c:v>
                </c:pt>
                <c:pt idx="84">
                  <c:v>77.2</c:v>
                </c:pt>
                <c:pt idx="85">
                  <c:v>77.599999999999994</c:v>
                </c:pt>
                <c:pt idx="86">
                  <c:v>78</c:v>
                </c:pt>
                <c:pt idx="87">
                  <c:v>78.8</c:v>
                </c:pt>
                <c:pt idx="88">
                  <c:v>78.8</c:v>
                </c:pt>
                <c:pt idx="89">
                  <c:v>78.8</c:v>
                </c:pt>
                <c:pt idx="90">
                  <c:v>79.5</c:v>
                </c:pt>
                <c:pt idx="91">
                  <c:v>79.5</c:v>
                </c:pt>
                <c:pt idx="92">
                  <c:v>79.5</c:v>
                </c:pt>
                <c:pt idx="93">
                  <c:v>80.3</c:v>
                </c:pt>
                <c:pt idx="94">
                  <c:v>80.5</c:v>
                </c:pt>
                <c:pt idx="95">
                  <c:v>80.5</c:v>
                </c:pt>
                <c:pt idx="96">
                  <c:v>81.2</c:v>
                </c:pt>
                <c:pt idx="97">
                  <c:v>81.599999999999994</c:v>
                </c:pt>
                <c:pt idx="98">
                  <c:v>81.599999999999994</c:v>
                </c:pt>
                <c:pt idx="99">
                  <c:v>84.3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74-4108-919B-15CC72FBA69E}"/>
            </c:ext>
          </c:extLst>
        </c:ser>
        <c:ser>
          <c:idx val="2"/>
          <c:order val="2"/>
          <c:tx>
            <c:v>拟合2</c:v>
          </c:tx>
          <c:spPr>
            <a:ln w="25400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qq图!$E$2:$E$101</c:f>
              <c:numCache>
                <c:formatCode>General</c:formatCode>
                <c:ptCount val="100"/>
                <c:pt idx="0">
                  <c:v>-2.4985905609622558</c:v>
                </c:pt>
                <c:pt idx="1">
                  <c:v>-2.1392064429859792</c:v>
                </c:pt>
                <c:pt idx="2">
                  <c:v>-1.9400873318827658</c:v>
                </c:pt>
                <c:pt idx="3">
                  <c:v>-1.7971034256260578</c:v>
                </c:pt>
                <c:pt idx="4">
                  <c:v>-1.6835465976780186</c:v>
                </c:pt>
                <c:pt idx="5">
                  <c:v>-1.588295868216949</c:v>
                </c:pt>
                <c:pt idx="6">
                  <c:v>-1.5056012163044239</c:v>
                </c:pt>
                <c:pt idx="7">
                  <c:v>-1.4320842870865387</c:v>
                </c:pt>
                <c:pt idx="8">
                  <c:v>-1.3655831908785105</c:v>
                </c:pt>
                <c:pt idx="9">
                  <c:v>-1.3046268229653306</c:v>
                </c:pt>
                <c:pt idx="10">
                  <c:v>-1.2481665394580739</c:v>
                </c:pt>
                <c:pt idx="11">
                  <c:v>-1.1954271085021442</c:v>
                </c:pt>
                <c:pt idx="12">
                  <c:v>-1.145818341997217</c:v>
                </c:pt>
                <c:pt idx="13">
                  <c:v>-1.0988799140705439</c:v>
                </c:pt>
                <c:pt idx="14">
                  <c:v>-1.0542454124924499</c:v>
                </c:pt>
                <c:pt idx="15">
                  <c:v>-1.0116180790824536</c:v>
                </c:pt>
                <c:pt idx="16">
                  <c:v>-0.97075394243172353</c:v>
                </c:pt>
                <c:pt idx="17">
                  <c:v>-0.93144978630264141</c:v>
                </c:pt>
                <c:pt idx="18">
                  <c:v>-0.89353437460601248</c:v>
                </c:pt>
                <c:pt idx="19">
                  <c:v>-0.85686192570100195</c:v>
                </c:pt>
                <c:pt idx="20">
                  <c:v>-0.82130717520560959</c:v>
                </c:pt>
                <c:pt idx="21">
                  <c:v>-0.78676158292306864</c:v>
                </c:pt>
                <c:pt idx="22">
                  <c:v>-0.7531303783884552</c:v>
                </c:pt>
                <c:pt idx="23">
                  <c:v>-0.72033023085752246</c:v>
                </c:pt>
                <c:pt idx="24">
                  <c:v>-0.68828739090267355</c:v>
                </c:pt>
                <c:pt idx="25">
                  <c:v>-0.6569361927965861</c:v>
                </c:pt>
                <c:pt idx="26">
                  <c:v>-0.62621783615158211</c:v>
                </c:pt>
                <c:pt idx="27">
                  <c:v>-0.59607938602766419</c:v>
                </c:pt>
                <c:pt idx="28">
                  <c:v>-0.56647294563250661</c:v>
                </c:pt>
                <c:pt idx="29">
                  <c:v>-0.5373549665979237</c:v>
                </c:pt>
                <c:pt idx="30">
                  <c:v>-0.50868566982760099</c:v>
                </c:pt>
                <c:pt idx="31">
                  <c:v>-0.48042855588587818</c:v>
                </c:pt>
                <c:pt idx="32">
                  <c:v>-0.45254998840179994</c:v>
                </c:pt>
                <c:pt idx="33">
                  <c:v>-0.42501883739125668</c:v>
                </c:pt>
                <c:pt idx="34">
                  <c:v>-0.39780617203394636</c:v>
                </c:pt>
                <c:pt idx="35">
                  <c:v>-0.37088499448208978</c:v>
                </c:pt>
                <c:pt idx="36">
                  <c:v>-0.34423000787040886</c:v>
                </c:pt>
                <c:pt idx="37">
                  <c:v>-0.31781741294915372</c:v>
                </c:pt>
                <c:pt idx="38">
                  <c:v>-0.29162472875305195</c:v>
                </c:pt>
                <c:pt idx="39">
                  <c:v>-0.26563063350790383</c:v>
                </c:pt>
                <c:pt idx="40">
                  <c:v>-0.23981482260806375</c:v>
                </c:pt>
                <c:pt idx="41">
                  <c:v>-0.21415788100561994</c:v>
                </c:pt>
                <c:pt idx="42">
                  <c:v>-0.18864116776152365</c:v>
                </c:pt>
                <c:pt idx="43">
                  <c:v>-0.16324671084032169</c:v>
                </c:pt>
                <c:pt idx="44">
                  <c:v>-0.13795711049811243</c:v>
                </c:pt>
                <c:pt idx="45">
                  <c:v>-0.11275544983055757</c:v>
                </c:pt>
                <c:pt idx="46">
                  <c:v>-8.7625211222514723E-2</c:v>
                </c:pt>
                <c:pt idx="47">
                  <c:v>-6.2550197581038303E-2</c:v>
                </c:pt>
                <c:pt idx="48">
                  <c:v>-3.7514457344072438E-2</c:v>
                </c:pt>
                <c:pt idx="49">
                  <c:v>-1.2502212342581089E-2</c:v>
                </c:pt>
                <c:pt idx="50">
                  <c:v>1.2502212342581089E-2</c:v>
                </c:pt>
                <c:pt idx="51">
                  <c:v>3.7514457344072438E-2</c:v>
                </c:pt>
                <c:pt idx="52">
                  <c:v>6.2550197581038303E-2</c:v>
                </c:pt>
                <c:pt idx="53">
                  <c:v>8.7625211222514723E-2</c:v>
                </c:pt>
                <c:pt idx="54">
                  <c:v>0.11275544983055757</c:v>
                </c:pt>
                <c:pt idx="55">
                  <c:v>0.13795711049811243</c:v>
                </c:pt>
                <c:pt idx="56">
                  <c:v>0.16324671084032169</c:v>
                </c:pt>
                <c:pt idx="57">
                  <c:v>0.18864116776152365</c:v>
                </c:pt>
                <c:pt idx="58">
                  <c:v>0.21415788100561994</c:v>
                </c:pt>
                <c:pt idx="59">
                  <c:v>0.23981482260806375</c:v>
                </c:pt>
                <c:pt idx="60">
                  <c:v>0.26563063350790383</c:v>
                </c:pt>
                <c:pt idx="61">
                  <c:v>0.29162472875305195</c:v>
                </c:pt>
                <c:pt idx="62">
                  <c:v>0.31781741294915372</c:v>
                </c:pt>
                <c:pt idx="63">
                  <c:v>0.34423000787040886</c:v>
                </c:pt>
                <c:pt idx="64">
                  <c:v>0.37088499448208978</c:v>
                </c:pt>
                <c:pt idx="65">
                  <c:v>0.39780617203394636</c:v>
                </c:pt>
                <c:pt idx="66">
                  <c:v>0.42501883739125668</c:v>
                </c:pt>
                <c:pt idx="67">
                  <c:v>0.45254998840179994</c:v>
                </c:pt>
                <c:pt idx="68">
                  <c:v>0.48042855588587818</c:v>
                </c:pt>
                <c:pt idx="69">
                  <c:v>0.50868566982760099</c:v>
                </c:pt>
                <c:pt idx="70">
                  <c:v>0.5373549665979237</c:v>
                </c:pt>
                <c:pt idx="71">
                  <c:v>0.56647294563250661</c:v>
                </c:pt>
                <c:pt idx="72">
                  <c:v>0.59607938602766419</c:v>
                </c:pt>
                <c:pt idx="73">
                  <c:v>0.62621783615158211</c:v>
                </c:pt>
                <c:pt idx="74">
                  <c:v>0.6569361927965861</c:v>
                </c:pt>
                <c:pt idx="75">
                  <c:v>0.68828739090267355</c:v>
                </c:pt>
                <c:pt idx="76">
                  <c:v>0.72033023085752246</c:v>
                </c:pt>
                <c:pt idx="77">
                  <c:v>0.7531303783884552</c:v>
                </c:pt>
                <c:pt idx="78">
                  <c:v>0.78676158292306497</c:v>
                </c:pt>
                <c:pt idx="79">
                  <c:v>0.82130717520560959</c:v>
                </c:pt>
                <c:pt idx="80">
                  <c:v>0.85686192570100195</c:v>
                </c:pt>
                <c:pt idx="81">
                  <c:v>0.89353437460601248</c:v>
                </c:pt>
                <c:pt idx="82">
                  <c:v>0.93144978630264141</c:v>
                </c:pt>
                <c:pt idx="83">
                  <c:v>0.97075394243171997</c:v>
                </c:pt>
                <c:pt idx="84">
                  <c:v>1.0116180790824536</c:v>
                </c:pt>
                <c:pt idx="85">
                  <c:v>1.0542454124924499</c:v>
                </c:pt>
                <c:pt idx="86">
                  <c:v>1.0988799140705439</c:v>
                </c:pt>
                <c:pt idx="87">
                  <c:v>1.145818341997217</c:v>
                </c:pt>
                <c:pt idx="88">
                  <c:v>1.1954271085021442</c:v>
                </c:pt>
                <c:pt idx="89">
                  <c:v>1.2481665394580739</c:v>
                </c:pt>
                <c:pt idx="90">
                  <c:v>1.3046268229653306</c:v>
                </c:pt>
                <c:pt idx="91">
                  <c:v>1.3655831908785105</c:v>
                </c:pt>
                <c:pt idx="92">
                  <c:v>1.4320842870865387</c:v>
                </c:pt>
                <c:pt idx="93">
                  <c:v>1.5056012163044239</c:v>
                </c:pt>
                <c:pt idx="94">
                  <c:v>1.588295868216949</c:v>
                </c:pt>
                <c:pt idx="95">
                  <c:v>1.6835465976780186</c:v>
                </c:pt>
                <c:pt idx="96">
                  <c:v>1.7971034256260578</c:v>
                </c:pt>
                <c:pt idx="97">
                  <c:v>1.9400873318827658</c:v>
                </c:pt>
                <c:pt idx="98">
                  <c:v>2.1392064429859756</c:v>
                </c:pt>
                <c:pt idx="99">
                  <c:v>2.4985905609622576</c:v>
                </c:pt>
              </c:numCache>
            </c:numRef>
          </c:xVal>
          <c:yVal>
            <c:numRef>
              <c:f>qq图!$D$2:$D$101</c:f>
              <c:numCache>
                <c:formatCode>General</c:formatCode>
                <c:ptCount val="100"/>
                <c:pt idx="0">
                  <c:v>63.815349492024247</c:v>
                </c:pt>
                <c:pt idx="1">
                  <c:v>65.231352215668181</c:v>
                </c:pt>
                <c:pt idx="2">
                  <c:v>66.015897746615437</c:v>
                </c:pt>
                <c:pt idx="3">
                  <c:v>66.579265994040639</c:v>
                </c:pt>
                <c:pt idx="4">
                  <c:v>67.026689153884902</c:v>
                </c:pt>
                <c:pt idx="5">
                  <c:v>67.401984793284441</c:v>
                </c:pt>
                <c:pt idx="6">
                  <c:v>67.727808463507543</c:v>
                </c:pt>
                <c:pt idx="7">
                  <c:v>68.017471158099227</c:v>
                </c:pt>
                <c:pt idx="8">
                  <c:v>68.279490898665756</c:v>
                </c:pt>
                <c:pt idx="9">
                  <c:v>68.51966395771619</c:v>
                </c:pt>
                <c:pt idx="10">
                  <c:v>68.742122077663666</c:v>
                </c:pt>
                <c:pt idx="11">
                  <c:v>68.949919735216127</c:v>
                </c:pt>
                <c:pt idx="12">
                  <c:v>69.145382319603982</c:v>
                </c:pt>
                <c:pt idx="13">
                  <c:v>69.330323552293962</c:v>
                </c:pt>
                <c:pt idx="14">
                  <c:v>69.50618712734277</c:v>
                </c:pt>
                <c:pt idx="15">
                  <c:v>69.674142296174736</c:v>
                </c:pt>
                <c:pt idx="16">
                  <c:v>69.835150326030444</c:v>
                </c:pt>
                <c:pt idx="17">
                  <c:v>69.990011905453329</c:v>
                </c:pt>
                <c:pt idx="18">
                  <c:v>70.139401718594854</c:v>
                </c:pt>
                <c:pt idx="19">
                  <c:v>70.283894157004767</c:v>
                </c:pt>
                <c:pt idx="20">
                  <c:v>70.423982772560336</c:v>
                </c:pt>
                <c:pt idx="21">
                  <c:v>70.560095222485572</c:v>
                </c:pt>
                <c:pt idx="22">
                  <c:v>70.692604910138442</c:v>
                </c:pt>
                <c:pt idx="23">
                  <c:v>70.821840165444826</c:v>
                </c:pt>
                <c:pt idx="24">
                  <c:v>70.948091567161882</c:v>
                </c:pt>
                <c:pt idx="25">
                  <c:v>71.071617843608664</c:v>
                </c:pt>
                <c:pt idx="26">
                  <c:v>71.192650673106328</c:v>
                </c:pt>
                <c:pt idx="27">
                  <c:v>71.311398623633991</c:v>
                </c:pt>
                <c:pt idx="28">
                  <c:v>71.428050412458205</c:v>
                </c:pt>
                <c:pt idx="29">
                  <c:v>71.542777623699905</c:v>
                </c:pt>
                <c:pt idx="30">
                  <c:v>71.655736990241564</c:v>
                </c:pt>
                <c:pt idx="31">
                  <c:v>71.767072322835304</c:v>
                </c:pt>
                <c:pt idx="32">
                  <c:v>71.876916151524895</c:v>
                </c:pt>
                <c:pt idx="33">
                  <c:v>71.985391130985604</c:v>
                </c:pt>
                <c:pt idx="34">
                  <c:v>72.092611251008009</c:v>
                </c:pt>
                <c:pt idx="35">
                  <c:v>72.19868288531336</c:v>
                </c:pt>
                <c:pt idx="36">
                  <c:v>72.303705705613183</c:v>
                </c:pt>
                <c:pt idx="37">
                  <c:v>72.407773482891727</c:v>
                </c:pt>
                <c:pt idx="38">
                  <c:v>72.510974793984929</c:v>
                </c:pt>
                <c:pt idx="39">
                  <c:v>72.613393648421393</c:v>
                </c:pt>
                <c:pt idx="40">
                  <c:v>72.7151100480027</c:v>
                </c:pt>
                <c:pt idx="41">
                  <c:v>72.816200489600433</c:v>
                </c:pt>
                <c:pt idx="42">
                  <c:v>72.91673842003415</c:v>
                </c:pt>
                <c:pt idx="43">
                  <c:v>73.016794650588707</c:v>
                </c:pt>
                <c:pt idx="44">
                  <c:v>73.116437737673593</c:v>
                </c:pt>
                <c:pt idx="45">
                  <c:v>73.215734335271051</c:v>
                </c:pt>
                <c:pt idx="46">
                  <c:v>73.314749524131344</c:v>
                </c:pt>
                <c:pt idx="47">
                  <c:v>73.413547122121145</c:v>
                </c:pt>
                <c:pt idx="48">
                  <c:v>73.512189979695407</c:v>
                </c:pt>
                <c:pt idx="49">
                  <c:v>73.610740264126449</c:v>
                </c:pt>
                <c:pt idx="50">
                  <c:v>73.709259735873601</c:v>
                </c:pt>
                <c:pt idx="51">
                  <c:v>73.807810020304643</c:v>
                </c:pt>
                <c:pt idx="52">
                  <c:v>73.906452877878905</c:v>
                </c:pt>
                <c:pt idx="53">
                  <c:v>74.005250475868706</c:v>
                </c:pt>
                <c:pt idx="54">
                  <c:v>74.104265664728999</c:v>
                </c:pt>
                <c:pt idx="55">
                  <c:v>74.203562262326457</c:v>
                </c:pt>
                <c:pt idx="56">
                  <c:v>74.303205349411343</c:v>
                </c:pt>
                <c:pt idx="57">
                  <c:v>74.4032615799659</c:v>
                </c:pt>
                <c:pt idx="58">
                  <c:v>74.503799510399617</c:v>
                </c:pt>
                <c:pt idx="59">
                  <c:v>74.60488995199735</c:v>
                </c:pt>
                <c:pt idx="60">
                  <c:v>74.706606351578657</c:v>
                </c:pt>
                <c:pt idx="61">
                  <c:v>74.809025206015122</c:v>
                </c:pt>
                <c:pt idx="62">
                  <c:v>74.912226517108323</c:v>
                </c:pt>
                <c:pt idx="63">
                  <c:v>75.016294294386867</c:v>
                </c:pt>
                <c:pt idx="64">
                  <c:v>75.12131711468669</c:v>
                </c:pt>
                <c:pt idx="65">
                  <c:v>75.227388748992041</c:v>
                </c:pt>
                <c:pt idx="66">
                  <c:v>75.334608869014446</c:v>
                </c:pt>
                <c:pt idx="67">
                  <c:v>75.443083848475155</c:v>
                </c:pt>
                <c:pt idx="68">
                  <c:v>75.552927677164746</c:v>
                </c:pt>
                <c:pt idx="69">
                  <c:v>75.664263009758486</c:v>
                </c:pt>
                <c:pt idx="70">
                  <c:v>75.777222376300145</c:v>
                </c:pt>
                <c:pt idx="71">
                  <c:v>75.891949587541845</c:v>
                </c:pt>
                <c:pt idx="72">
                  <c:v>76.008601376366059</c:v>
                </c:pt>
                <c:pt idx="73">
                  <c:v>76.127349326893722</c:v>
                </c:pt>
                <c:pt idx="74">
                  <c:v>76.248382156391386</c:v>
                </c:pt>
                <c:pt idx="75">
                  <c:v>76.371908432838168</c:v>
                </c:pt>
                <c:pt idx="76">
                  <c:v>76.498159834555224</c:v>
                </c:pt>
                <c:pt idx="77">
                  <c:v>76.627395089861608</c:v>
                </c:pt>
                <c:pt idx="78">
                  <c:v>76.759904777514464</c:v>
                </c:pt>
                <c:pt idx="79">
                  <c:v>76.896017227439714</c:v>
                </c:pt>
                <c:pt idx="80">
                  <c:v>77.036105842995283</c:v>
                </c:pt>
                <c:pt idx="81">
                  <c:v>77.180598281405196</c:v>
                </c:pt>
                <c:pt idx="82">
                  <c:v>77.329988094546721</c:v>
                </c:pt>
                <c:pt idx="83">
                  <c:v>77.484849673969592</c:v>
                </c:pt>
                <c:pt idx="84">
                  <c:v>77.645857703825314</c:v>
                </c:pt>
                <c:pt idx="85">
                  <c:v>77.81381287265728</c:v>
                </c:pt>
                <c:pt idx="86">
                  <c:v>77.989676447706088</c:v>
                </c:pt>
                <c:pt idx="87">
                  <c:v>78.174617680396068</c:v>
                </c:pt>
                <c:pt idx="88">
                  <c:v>78.370080264783923</c:v>
                </c:pt>
                <c:pt idx="89">
                  <c:v>78.577877922336384</c:v>
                </c:pt>
                <c:pt idx="90">
                  <c:v>78.80033604228386</c:v>
                </c:pt>
                <c:pt idx="91">
                  <c:v>79.040509101334294</c:v>
                </c:pt>
                <c:pt idx="92">
                  <c:v>79.302528841900823</c:v>
                </c:pt>
                <c:pt idx="93">
                  <c:v>79.592191536492507</c:v>
                </c:pt>
                <c:pt idx="94">
                  <c:v>79.918015206715609</c:v>
                </c:pt>
                <c:pt idx="95">
                  <c:v>80.293310846115148</c:v>
                </c:pt>
                <c:pt idx="96">
                  <c:v>80.740734005959411</c:v>
                </c:pt>
                <c:pt idx="97">
                  <c:v>81.304102253384613</c:v>
                </c:pt>
                <c:pt idx="98">
                  <c:v>82.088647784331854</c:v>
                </c:pt>
                <c:pt idx="99">
                  <c:v>83.504650507975811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9E-4331-8980-F0BC098E4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430016"/>
        <c:axId val="364424192"/>
      </c:scatterChart>
      <c:valAx>
        <c:axId val="364430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424192"/>
        <c:crosses val="autoZero"/>
        <c:crossBetween val="midCat"/>
      </c:valAx>
      <c:valAx>
        <c:axId val="364424192"/>
        <c:scaling>
          <c:orientation val="minMax"/>
          <c:max val="85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430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直方图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频率</c:v>
          </c:tx>
          <c:invertIfNegative val="0"/>
          <c:cat>
            <c:numRef>
              <c:f>'卡方检验(血清)'!$F$16:$F$24</c:f>
              <c:numCache>
                <c:formatCode>General</c:formatCode>
                <c:ptCount val="9"/>
                <c:pt idx="0">
                  <c:v>61.5</c:v>
                </c:pt>
                <c:pt idx="1">
                  <c:v>64.5</c:v>
                </c:pt>
                <c:pt idx="2">
                  <c:v>67.5</c:v>
                </c:pt>
                <c:pt idx="3">
                  <c:v>70.5</c:v>
                </c:pt>
                <c:pt idx="4">
                  <c:v>73.5</c:v>
                </c:pt>
                <c:pt idx="5">
                  <c:v>76.5</c:v>
                </c:pt>
                <c:pt idx="6">
                  <c:v>79.5</c:v>
                </c:pt>
                <c:pt idx="7">
                  <c:v>82.5</c:v>
                </c:pt>
                <c:pt idx="8">
                  <c:v>85.5</c:v>
                </c:pt>
              </c:numCache>
            </c:numRef>
          </c:cat>
          <c:val>
            <c:numRef>
              <c:f>'卡方检验(血清)'!$G$16:$G$24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7</c:v>
                </c:pt>
                <c:pt idx="3">
                  <c:v>16</c:v>
                </c:pt>
                <c:pt idx="4">
                  <c:v>29</c:v>
                </c:pt>
                <c:pt idx="5">
                  <c:v>30</c:v>
                </c:pt>
                <c:pt idx="6">
                  <c:v>10</c:v>
                </c:pt>
                <c:pt idx="7">
                  <c:v>6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BC-4977-B45C-60F878974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0296319"/>
        <c:axId val="1270264703"/>
      </c:barChart>
      <c:lineChart>
        <c:grouping val="standard"/>
        <c:varyColors val="0"/>
        <c:ser>
          <c:idx val="2"/>
          <c:order val="2"/>
          <c:tx>
            <c:v>概率密度函数</c:v>
          </c:tx>
          <c:val>
            <c:numRef>
              <c:f>'卡方检验(血清)'!$I$15:$I$24</c:f>
              <c:numCache>
                <c:formatCode>General</c:formatCode>
                <c:ptCount val="10"/>
                <c:pt idx="0">
                  <c:v>0</c:v>
                </c:pt>
                <c:pt idx="1">
                  <c:v>1.0135578714412267E-3</c:v>
                </c:pt>
                <c:pt idx="2">
                  <c:v>9.0271021633691328E-3</c:v>
                </c:pt>
                <c:pt idx="3">
                  <c:v>4.8936326804137398E-2</c:v>
                </c:pt>
                <c:pt idx="4">
                  <c:v>0.15229548306831325</c:v>
                </c:pt>
                <c:pt idx="5">
                  <c:v>0.27253161495353967</c:v>
                </c:pt>
                <c:pt idx="6">
                  <c:v>0.28067878694114284</c:v>
                </c:pt>
                <c:pt idx="7">
                  <c:v>0.16637396173852437</c:v>
                </c:pt>
                <c:pt idx="8">
                  <c:v>5.6714362245857464E-2</c:v>
                </c:pt>
                <c:pt idx="9">
                  <c:v>1.1100960926895831E-2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ED-42B7-8451-DE90566DB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0283007"/>
        <c:axId val="1270267199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累积 %</c:v>
                </c:tx>
                <c:cat>
                  <c:numRef>
                    <c:extLst>
                      <c:ext uri="{02D57815-91ED-43cb-92C2-25804820EDAC}">
                        <c15:formulaRef>
                          <c15:sqref>'卡方检验(血清)'!$F$16:$F$24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61.5</c:v>
                      </c:pt>
                      <c:pt idx="1">
                        <c:v>64.5</c:v>
                      </c:pt>
                      <c:pt idx="2">
                        <c:v>67.5</c:v>
                      </c:pt>
                      <c:pt idx="3">
                        <c:v>70.5</c:v>
                      </c:pt>
                      <c:pt idx="4">
                        <c:v>73.5</c:v>
                      </c:pt>
                      <c:pt idx="5">
                        <c:v>76.5</c:v>
                      </c:pt>
                      <c:pt idx="6">
                        <c:v>79.5</c:v>
                      </c:pt>
                      <c:pt idx="7">
                        <c:v>82.5</c:v>
                      </c:pt>
                      <c:pt idx="8">
                        <c:v>85.5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'卡方检验(血清)'!$H$16:$H$24</c15:sqref>
                        </c15:formulaRef>
                      </c:ext>
                    </c:extLst>
                    <c:numCache>
                      <c:formatCode>0.00%</c:formatCode>
                      <c:ptCount val="9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EBC-4977-B45C-60F878974A8B}"/>
                  </c:ext>
                </c:extLst>
              </c15:ser>
            </c15:filteredLineSeries>
          </c:ext>
        </c:extLst>
      </c:lineChart>
      <c:catAx>
        <c:axId val="12702963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接收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70264703"/>
        <c:crosses val="autoZero"/>
        <c:auto val="1"/>
        <c:lblAlgn val="ctr"/>
        <c:lblOffset val="100"/>
        <c:noMultiLvlLbl val="0"/>
      </c:catAx>
      <c:valAx>
        <c:axId val="12702647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频率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70296319"/>
        <c:crosses val="autoZero"/>
        <c:crossBetween val="between"/>
      </c:valAx>
      <c:valAx>
        <c:axId val="127026719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270283007"/>
        <c:crosses val="max"/>
        <c:crossBetween val="between"/>
      </c:valAx>
      <c:catAx>
        <c:axId val="12702830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70267199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直方图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频率</c:v>
          </c:tx>
          <c:invertIfNegative val="0"/>
          <c:cat>
            <c:strRef>
              <c:f>sw正态检验简单实例!$H$28:$H$34</c:f>
              <c:strCache>
                <c:ptCount val="7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其他</c:v>
                </c:pt>
              </c:strCache>
            </c:strRef>
          </c:cat>
          <c:val>
            <c:numRef>
              <c:f>sw正态检验简单实例!$I$28:$I$34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BF-44A3-936E-B2DD5D4B2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0270943"/>
        <c:axId val="1270271775"/>
      </c:barChart>
      <c:lineChart>
        <c:grouping val="standard"/>
        <c:varyColors val="0"/>
        <c:ser>
          <c:idx val="1"/>
          <c:order val="1"/>
          <c:tx>
            <c:v>累积 %</c:v>
          </c:tx>
          <c:cat>
            <c:strRef>
              <c:f>sw正态检验简单实例!$H$28:$H$34</c:f>
              <c:strCache>
                <c:ptCount val="7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其他</c:v>
                </c:pt>
              </c:strCache>
            </c:strRef>
          </c:cat>
          <c:val>
            <c:numRef>
              <c:f>sw正态检验简单实例!$J$28:$J$34</c:f>
              <c:numCache>
                <c:formatCode>0.00%</c:formatCode>
                <c:ptCount val="7"/>
                <c:pt idx="0">
                  <c:v>8.3333333333333329E-2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0.75</c:v>
                </c:pt>
                <c:pt idx="4">
                  <c:v>0.91666666666666663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BF-44A3-936E-B2DD5D4B2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9042175"/>
        <c:axId val="1169048415"/>
      </c:lineChart>
      <c:catAx>
        <c:axId val="12702709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接收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70271775"/>
        <c:crosses val="autoZero"/>
        <c:auto val="1"/>
        <c:lblAlgn val="ctr"/>
        <c:lblOffset val="100"/>
        <c:noMultiLvlLbl val="0"/>
      </c:catAx>
      <c:valAx>
        <c:axId val="12702717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频率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70270943"/>
        <c:crosses val="autoZero"/>
        <c:crossBetween val="between"/>
      </c:valAx>
      <c:valAx>
        <c:axId val="1169048415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1169042175"/>
        <c:crosses val="max"/>
        <c:crossBetween val="between"/>
      </c:valAx>
      <c:catAx>
        <c:axId val="116904217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9048415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直方图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频率</c:v>
          </c:tx>
          <c:invertIfNegative val="0"/>
          <c:cat>
            <c:strRef>
              <c:f>'sW检验(学生成绩)'!$F$15:$F$24</c:f>
              <c:strCache>
                <c:ptCount val="10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其他</c:v>
                </c:pt>
              </c:strCache>
            </c:strRef>
          </c:cat>
          <c:val>
            <c:numRef>
              <c:f>'sW检验(学生成绩)'!$G$15:$G$24</c:f>
              <c:numCache>
                <c:formatCode>General</c:formatCode>
                <c:ptCount val="10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6</c:v>
                </c:pt>
                <c:pt idx="8">
                  <c:v>8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8A-4DC4-94E0-C1E2AEF25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69050495"/>
        <c:axId val="1169054655"/>
      </c:barChart>
      <c:lineChart>
        <c:grouping val="standard"/>
        <c:varyColors val="0"/>
        <c:ser>
          <c:idx val="1"/>
          <c:order val="1"/>
          <c:tx>
            <c:v>累积 %</c:v>
          </c:tx>
          <c:cat>
            <c:strRef>
              <c:f>'sW检验(学生成绩)'!$F$15:$F$24</c:f>
              <c:strCache>
                <c:ptCount val="10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其他</c:v>
                </c:pt>
              </c:strCache>
            </c:strRef>
          </c:cat>
          <c:val>
            <c:numRef>
              <c:f>'sW检验(学生成绩)'!$H$15:$H$24</c:f>
              <c:numCache>
                <c:formatCode>0.00%</c:formatCode>
                <c:ptCount val="10"/>
                <c:pt idx="0">
                  <c:v>0.1</c:v>
                </c:pt>
                <c:pt idx="1">
                  <c:v>0.16666666666666666</c:v>
                </c:pt>
                <c:pt idx="2">
                  <c:v>0.16666666666666666</c:v>
                </c:pt>
                <c:pt idx="3">
                  <c:v>0.23333333333333334</c:v>
                </c:pt>
                <c:pt idx="4">
                  <c:v>0.26666666666666666</c:v>
                </c:pt>
                <c:pt idx="5">
                  <c:v>0.36666666666666664</c:v>
                </c:pt>
                <c:pt idx="6">
                  <c:v>0.43333333333333335</c:v>
                </c:pt>
                <c:pt idx="7">
                  <c:v>0.6333333333333333</c:v>
                </c:pt>
                <c:pt idx="8">
                  <c:v>0.9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8A-4DC4-94E0-C1E2AEF25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9050911"/>
        <c:axId val="1169044255"/>
      </c:lineChart>
      <c:catAx>
        <c:axId val="11690504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接收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9054655"/>
        <c:crosses val="autoZero"/>
        <c:auto val="1"/>
        <c:lblAlgn val="ctr"/>
        <c:lblOffset val="100"/>
        <c:noMultiLvlLbl val="0"/>
      </c:catAx>
      <c:valAx>
        <c:axId val="116905465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频率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9050495"/>
        <c:crosses val="autoZero"/>
        <c:crossBetween val="between"/>
      </c:valAx>
      <c:valAx>
        <c:axId val="1169044255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1169050911"/>
        <c:crosses val="max"/>
        <c:crossBetween val="between"/>
      </c:valAx>
      <c:catAx>
        <c:axId val="11690509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9044255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直方图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频率</c:v>
          </c:tx>
          <c:invertIfNegative val="0"/>
          <c:cat>
            <c:strRef>
              <c:f>'sW检验(血清)'!$F$15:$F$24</c:f>
              <c:strCache>
                <c:ptCount val="10"/>
                <c:pt idx="0">
                  <c:v>61.5</c:v>
                </c:pt>
                <c:pt idx="1">
                  <c:v>64.5</c:v>
                </c:pt>
                <c:pt idx="2">
                  <c:v>67.5</c:v>
                </c:pt>
                <c:pt idx="3">
                  <c:v>70.5</c:v>
                </c:pt>
                <c:pt idx="4">
                  <c:v>73.5</c:v>
                </c:pt>
                <c:pt idx="5">
                  <c:v>76.5</c:v>
                </c:pt>
                <c:pt idx="6">
                  <c:v>79.5</c:v>
                </c:pt>
                <c:pt idx="7">
                  <c:v>82.5</c:v>
                </c:pt>
                <c:pt idx="8">
                  <c:v>85.5</c:v>
                </c:pt>
                <c:pt idx="9">
                  <c:v>其他</c:v>
                </c:pt>
              </c:strCache>
            </c:strRef>
          </c:cat>
          <c:val>
            <c:numRef>
              <c:f>'sW检验(血清)'!$G$15:$G$24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7</c:v>
                </c:pt>
                <c:pt idx="4">
                  <c:v>13</c:v>
                </c:pt>
                <c:pt idx="5">
                  <c:v>19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6F-4884-906F-CB8B636BA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9189808"/>
        <c:axId val="1329192720"/>
      </c:barChart>
      <c:lineChart>
        <c:grouping val="standard"/>
        <c:varyColors val="0"/>
        <c:ser>
          <c:idx val="2"/>
          <c:order val="2"/>
          <c:tx>
            <c:v>正态拟合</c:v>
          </c:tx>
          <c:spPr>
            <a:ln>
              <a:solidFill>
                <a:srgbClr val="FFC000"/>
              </a:solidFill>
            </a:ln>
          </c:spPr>
          <c:val>
            <c:numRef>
              <c:f>'sW检验(血清)'!$I$15:$I$23</c:f>
              <c:numCache>
                <c:formatCode>General</c:formatCode>
                <c:ptCount val="9"/>
                <c:pt idx="0">
                  <c:v>1.7297799257036804E-4</c:v>
                </c:pt>
                <c:pt idx="1">
                  <c:v>2.7002495281418372E-3</c:v>
                </c:pt>
                <c:pt idx="2">
                  <c:v>1.9908773370974138E-2</c:v>
                </c:pt>
                <c:pt idx="3">
                  <c:v>6.9328637446345098E-2</c:v>
                </c:pt>
                <c:pt idx="4">
                  <c:v>0.11402718021417137</c:v>
                </c:pt>
                <c:pt idx="5">
                  <c:v>8.8579181428458692E-2</c:v>
                </c:pt>
                <c:pt idx="6">
                  <c:v>3.2499935447635769E-2</c:v>
                </c:pt>
                <c:pt idx="7">
                  <c:v>5.6319772532064721E-3</c:v>
                </c:pt>
                <c:pt idx="8">
                  <c:v>4.609638240166384E-4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56F-4884-906F-CB8B636BA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1603792"/>
        <c:axId val="1141598800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累积 %</c:v>
                </c:tx>
                <c:cat>
                  <c:strRef>
                    <c:extLst>
                      <c:ext uri="{02D57815-91ED-43cb-92C2-25804820EDAC}">
                        <c15:formulaRef>
                          <c15:sqref>'sW检验(血清)'!$F$15:$F$24</c15:sqref>
                        </c15:formulaRef>
                      </c:ext>
                    </c:extLst>
                    <c:strCache>
                      <c:ptCount val="10"/>
                      <c:pt idx="0">
                        <c:v>61.5</c:v>
                      </c:pt>
                      <c:pt idx="1">
                        <c:v>64.5</c:v>
                      </c:pt>
                      <c:pt idx="2">
                        <c:v>67.5</c:v>
                      </c:pt>
                      <c:pt idx="3">
                        <c:v>70.5</c:v>
                      </c:pt>
                      <c:pt idx="4">
                        <c:v>73.5</c:v>
                      </c:pt>
                      <c:pt idx="5">
                        <c:v>76.5</c:v>
                      </c:pt>
                      <c:pt idx="6">
                        <c:v>79.5</c:v>
                      </c:pt>
                      <c:pt idx="7">
                        <c:v>82.5</c:v>
                      </c:pt>
                      <c:pt idx="8">
                        <c:v>85.5</c:v>
                      </c:pt>
                      <c:pt idx="9">
                        <c:v>其他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'sW检验(血清)'!$H$15:$H$24</c15:sqref>
                        </c15:formulaRef>
                      </c:ext>
                    </c:extLst>
                    <c:numCache>
                      <c:formatCode>0.00%</c:formatCode>
                      <c:ptCount val="10"/>
                      <c:pt idx="0">
                        <c:v>0</c:v>
                      </c:pt>
                      <c:pt idx="1">
                        <c:v>0.02</c:v>
                      </c:pt>
                      <c:pt idx="2">
                        <c:v>0.06</c:v>
                      </c:pt>
                      <c:pt idx="3">
                        <c:v>0.2</c:v>
                      </c:pt>
                      <c:pt idx="4">
                        <c:v>0.46</c:v>
                      </c:pt>
                      <c:pt idx="5">
                        <c:v>0.84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56F-4884-906F-CB8B636BA36F}"/>
                  </c:ext>
                </c:extLst>
              </c15:ser>
            </c15:filteredLineSeries>
          </c:ext>
        </c:extLst>
      </c:lineChart>
      <c:catAx>
        <c:axId val="1329189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接收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192720"/>
        <c:crosses val="autoZero"/>
        <c:auto val="1"/>
        <c:lblAlgn val="ctr"/>
        <c:lblOffset val="100"/>
        <c:noMultiLvlLbl val="0"/>
      </c:catAx>
      <c:valAx>
        <c:axId val="13291927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频率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189808"/>
        <c:crosses val="autoZero"/>
        <c:crossBetween val="between"/>
      </c:valAx>
      <c:valAx>
        <c:axId val="11415988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141603792"/>
        <c:crosses val="max"/>
        <c:crossBetween val="between"/>
      </c:valAx>
      <c:catAx>
        <c:axId val="1141603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41598800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emf"/><Relationship Id="rId7" Type="http://schemas.openxmlformats.org/officeDocument/2006/relationships/image" Target="../media/image8.png"/><Relationship Id="rId2" Type="http://schemas.openxmlformats.org/officeDocument/2006/relationships/image" Target="../media/image3.wmf"/><Relationship Id="rId1" Type="http://schemas.openxmlformats.org/officeDocument/2006/relationships/chart" Target="../charts/chart4.xml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wmf"/><Relationship Id="rId3" Type="http://schemas.openxmlformats.org/officeDocument/2006/relationships/image" Target="../media/image12.png"/><Relationship Id="rId7" Type="http://schemas.openxmlformats.org/officeDocument/2006/relationships/image" Target="../media/image16.wmf"/><Relationship Id="rId2" Type="http://schemas.openxmlformats.org/officeDocument/2006/relationships/chart" Target="../charts/chart5.xml"/><Relationship Id="rId1" Type="http://schemas.openxmlformats.org/officeDocument/2006/relationships/image" Target="../media/image11.png"/><Relationship Id="rId6" Type="http://schemas.openxmlformats.org/officeDocument/2006/relationships/image" Target="../media/image15.wmf"/><Relationship Id="rId5" Type="http://schemas.openxmlformats.org/officeDocument/2006/relationships/image" Target="../media/image14.wmf"/><Relationship Id="rId4" Type="http://schemas.openxmlformats.org/officeDocument/2006/relationships/image" Target="../media/image13.w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chart" Target="../charts/chart6.xml"/><Relationship Id="rId1" Type="http://schemas.openxmlformats.org/officeDocument/2006/relationships/image" Target="../media/image18.png"/><Relationship Id="rId4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18.png"/><Relationship Id="rId1" Type="http://schemas.openxmlformats.org/officeDocument/2006/relationships/chart" Target="../charts/chart7.xml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273050</xdr:colOff>
      <xdr:row>11</xdr:row>
      <xdr:rowOff>145203</xdr:rowOff>
    </xdr:from>
    <xdr:to>
      <xdr:col>20</xdr:col>
      <xdr:colOff>261620</xdr:colOff>
      <xdr:row>26</xdr:row>
      <xdr:rowOff>35983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232834</xdr:colOff>
      <xdr:row>27</xdr:row>
      <xdr:rowOff>94277</xdr:rowOff>
    </xdr:from>
    <xdr:to>
      <xdr:col>6</xdr:col>
      <xdr:colOff>410633</xdr:colOff>
      <xdr:row>38</xdr:row>
      <xdr:rowOff>5532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9434" y="4903344"/>
          <a:ext cx="3627966" cy="18670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415290</xdr:colOff>
      <xdr:row>10</xdr:row>
      <xdr:rowOff>45720</xdr:rowOff>
    </xdr:from>
    <xdr:to>
      <xdr:col>16</xdr:col>
      <xdr:colOff>308610</xdr:colOff>
      <xdr:row>24</xdr:row>
      <xdr:rowOff>137160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89325</xdr:colOff>
      <xdr:row>5</xdr:row>
      <xdr:rowOff>84031</xdr:rowOff>
    </xdr:from>
    <xdr:to>
      <xdr:col>13</xdr:col>
      <xdr:colOff>176954</xdr:colOff>
      <xdr:row>21</xdr:row>
      <xdr:rowOff>168486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15093</xdr:colOff>
      <xdr:row>24</xdr:row>
      <xdr:rowOff>89253</xdr:rowOff>
    </xdr:from>
    <xdr:to>
      <xdr:col>13</xdr:col>
      <xdr:colOff>431063</xdr:colOff>
      <xdr:row>46</xdr:row>
      <xdr:rowOff>69323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1560" y="4356453"/>
          <a:ext cx="4920236" cy="38916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452967</xdr:colOff>
      <xdr:row>27</xdr:row>
      <xdr:rowOff>12700</xdr:rowOff>
    </xdr:from>
    <xdr:to>
      <xdr:col>8</xdr:col>
      <xdr:colOff>198967</xdr:colOff>
      <xdr:row>37</xdr:row>
      <xdr:rowOff>16933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3257</xdr:colOff>
      <xdr:row>0</xdr:row>
      <xdr:rowOff>152400</xdr:rowOff>
    </xdr:from>
    <xdr:to>
      <xdr:col>11</xdr:col>
      <xdr:colOff>52103</xdr:colOff>
      <xdr:row>3</xdr:row>
      <xdr:rowOff>127651</xdr:rowOff>
    </xdr:to>
    <xdr:pic>
      <xdr:nvPicPr>
        <xdr:cNvPr id="7" name="图片 6" descr="3129525221600246370501.wmf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5411" y="152400"/>
          <a:ext cx="2562794" cy="5125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322385</xdr:colOff>
      <xdr:row>4</xdr:row>
      <xdr:rowOff>128352</xdr:rowOff>
    </xdr:from>
    <xdr:to>
      <xdr:col>10</xdr:col>
      <xdr:colOff>26052</xdr:colOff>
      <xdr:row>6</xdr:row>
      <xdr:rowOff>91342</xdr:rowOff>
    </xdr:to>
    <xdr:pic>
      <xdr:nvPicPr>
        <xdr:cNvPr id="8" name="图片 7" descr="image3217648413977268819.emf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539" y="844762"/>
          <a:ext cx="1318846" cy="3211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423335</xdr:colOff>
      <xdr:row>11</xdr:row>
      <xdr:rowOff>78154</xdr:rowOff>
    </xdr:from>
    <xdr:to>
      <xdr:col>6</xdr:col>
      <xdr:colOff>631253</xdr:colOff>
      <xdr:row>12</xdr:row>
      <xdr:rowOff>146953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1950" y="2048282"/>
          <a:ext cx="207918" cy="247902"/>
        </a:xfrm>
        <a:prstGeom prst="rect">
          <a:avLst/>
        </a:prstGeom>
      </xdr:spPr>
    </xdr:pic>
    <xdr:clientData/>
  </xdr:twoCellAnchor>
  <xdr:twoCellAnchor editAs="oneCell">
    <xdr:from>
      <xdr:col>8</xdr:col>
      <xdr:colOff>501488</xdr:colOff>
      <xdr:row>11</xdr:row>
      <xdr:rowOff>159563</xdr:rowOff>
    </xdr:from>
    <xdr:to>
      <xdr:col>8</xdr:col>
      <xdr:colOff>660024</xdr:colOff>
      <xdr:row>13</xdr:row>
      <xdr:rowOff>35904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13642" y="2129691"/>
          <a:ext cx="158536" cy="237803"/>
        </a:xfrm>
        <a:prstGeom prst="rect">
          <a:avLst/>
        </a:prstGeom>
      </xdr:spPr>
    </xdr:pic>
    <xdr:clientData/>
  </xdr:twoCellAnchor>
  <xdr:twoCellAnchor editAs="oneCell">
    <xdr:from>
      <xdr:col>9</xdr:col>
      <xdr:colOff>205154</xdr:colOff>
      <xdr:row>11</xdr:row>
      <xdr:rowOff>126238</xdr:rowOff>
    </xdr:from>
    <xdr:to>
      <xdr:col>9</xdr:col>
      <xdr:colOff>485205</xdr:colOff>
      <xdr:row>13</xdr:row>
      <xdr:rowOff>25645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7718" y="2096366"/>
          <a:ext cx="280051" cy="260869"/>
        </a:xfrm>
        <a:prstGeom prst="rect">
          <a:avLst/>
        </a:prstGeom>
      </xdr:spPr>
    </xdr:pic>
    <xdr:clientData/>
  </xdr:twoCellAnchor>
  <xdr:twoCellAnchor editAs="oneCell">
    <xdr:from>
      <xdr:col>10</xdr:col>
      <xdr:colOff>195386</xdr:colOff>
      <xdr:row>11</xdr:row>
      <xdr:rowOff>13026</xdr:rowOff>
    </xdr:from>
    <xdr:to>
      <xdr:col>10</xdr:col>
      <xdr:colOff>757476</xdr:colOff>
      <xdr:row>13</xdr:row>
      <xdr:rowOff>38149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22719" y="1983154"/>
          <a:ext cx="562090" cy="386585"/>
        </a:xfrm>
        <a:prstGeom prst="rect">
          <a:avLst/>
        </a:prstGeom>
      </xdr:spPr>
    </xdr:pic>
    <xdr:clientData/>
  </xdr:twoCellAnchor>
  <xdr:twoCellAnchor editAs="oneCell">
    <xdr:from>
      <xdr:col>11</xdr:col>
      <xdr:colOff>45592</xdr:colOff>
      <xdr:row>24</xdr:row>
      <xdr:rowOff>78651</xdr:rowOff>
    </xdr:from>
    <xdr:to>
      <xdr:col>11</xdr:col>
      <xdr:colOff>608950</xdr:colOff>
      <xdr:row>26</xdr:row>
      <xdr:rowOff>38707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71694" y="4380369"/>
          <a:ext cx="563358" cy="318261"/>
        </a:xfrm>
        <a:prstGeom prst="rect">
          <a:avLst/>
        </a:prstGeom>
      </xdr:spPr>
    </xdr:pic>
    <xdr:clientData/>
  </xdr:twoCellAnchor>
  <xdr:twoCellAnchor editAs="oneCell">
    <xdr:from>
      <xdr:col>11</xdr:col>
      <xdr:colOff>345179</xdr:colOff>
      <xdr:row>12</xdr:row>
      <xdr:rowOff>61871</xdr:rowOff>
    </xdr:from>
    <xdr:to>
      <xdr:col>18</xdr:col>
      <xdr:colOff>214185</xdr:colOff>
      <xdr:row>23</xdr:row>
      <xdr:rowOff>127000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71281" y="2211102"/>
          <a:ext cx="4382391" cy="203851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349709</xdr:colOff>
      <xdr:row>0</xdr:row>
      <xdr:rowOff>8467</xdr:rowOff>
    </xdr:from>
    <xdr:ext cx="4814253" cy="2614248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35941" y="8467"/>
          <a:ext cx="4814253" cy="2614248"/>
        </a:xfrm>
        <a:prstGeom prst="rect">
          <a:avLst/>
        </a:prstGeom>
      </xdr:spPr>
    </xdr:pic>
    <xdr:clientData/>
  </xdr:oneCellAnchor>
  <xdr:twoCellAnchor>
    <xdr:from>
      <xdr:col>1</xdr:col>
      <xdr:colOff>38099</xdr:colOff>
      <xdr:row>34</xdr:row>
      <xdr:rowOff>165100</xdr:rowOff>
    </xdr:from>
    <xdr:to>
      <xdr:col>8</xdr:col>
      <xdr:colOff>38099</xdr:colOff>
      <xdr:row>44</xdr:row>
      <xdr:rowOff>165100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580170</xdr:colOff>
      <xdr:row>18</xdr:row>
      <xdr:rowOff>41128</xdr:rowOff>
    </xdr:from>
    <xdr:to>
      <xdr:col>18</xdr:col>
      <xdr:colOff>373804</xdr:colOff>
      <xdr:row>30</xdr:row>
      <xdr:rowOff>133158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60860" y="3246783"/>
          <a:ext cx="5574323" cy="2232053"/>
        </a:xfrm>
        <a:prstGeom prst="rect">
          <a:avLst/>
        </a:prstGeom>
      </xdr:spPr>
    </xdr:pic>
    <xdr:clientData/>
  </xdr:twoCellAnchor>
  <xdr:twoCellAnchor editAs="oneCell">
    <xdr:from>
      <xdr:col>7</xdr:col>
      <xdr:colOff>429225</xdr:colOff>
      <xdr:row>8</xdr:row>
      <xdr:rowOff>7847</xdr:rowOff>
    </xdr:from>
    <xdr:to>
      <xdr:col>9</xdr:col>
      <xdr:colOff>117799</xdr:colOff>
      <xdr:row>10</xdr:row>
      <xdr:rowOff>120741</xdr:rowOff>
    </xdr:to>
    <xdr:pic>
      <xdr:nvPicPr>
        <xdr:cNvPr id="6" name="图片 5" descr="1030062241600246370629.wmf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8645" y="1421412"/>
          <a:ext cx="976980" cy="4662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375480</xdr:colOff>
      <xdr:row>11</xdr:row>
      <xdr:rowOff>40493</xdr:rowOff>
    </xdr:from>
    <xdr:to>
      <xdr:col>9</xdr:col>
      <xdr:colOff>150423</xdr:colOff>
      <xdr:row>12</xdr:row>
      <xdr:rowOff>83402</xdr:rowOff>
    </xdr:to>
    <xdr:pic>
      <xdr:nvPicPr>
        <xdr:cNvPr id="7" name="图片 6" descr="6565010881600246370632.wmf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4900" y="1984145"/>
          <a:ext cx="1063349" cy="2196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231545</xdr:colOff>
      <xdr:row>8</xdr:row>
      <xdr:rowOff>158543</xdr:rowOff>
    </xdr:from>
    <xdr:to>
      <xdr:col>10</xdr:col>
      <xdr:colOff>283449</xdr:colOff>
      <xdr:row>11</xdr:row>
      <xdr:rowOff>50685</xdr:rowOff>
    </xdr:to>
    <xdr:pic>
      <xdr:nvPicPr>
        <xdr:cNvPr id="8" name="图片 7" descr="2663866061600246370642.wmf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9371" y="1572108"/>
          <a:ext cx="696107" cy="4222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24893</xdr:colOff>
      <xdr:row>11</xdr:row>
      <xdr:rowOff>98821</xdr:rowOff>
    </xdr:from>
    <xdr:to>
      <xdr:col>6</xdr:col>
      <xdr:colOff>511174</xdr:colOff>
      <xdr:row>13</xdr:row>
      <xdr:rowOff>87271</xdr:rowOff>
    </xdr:to>
    <xdr:pic>
      <xdr:nvPicPr>
        <xdr:cNvPr id="9" name="图片 8" descr="773821261600246370644.wmf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8686" y="2057833"/>
          <a:ext cx="486281" cy="3446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635191</xdr:colOff>
      <xdr:row>9</xdr:row>
      <xdr:rowOff>71597</xdr:rowOff>
    </xdr:from>
    <xdr:to>
      <xdr:col>7</xdr:col>
      <xdr:colOff>313153</xdr:colOff>
      <xdr:row>11</xdr:row>
      <xdr:rowOff>78662</xdr:rowOff>
    </xdr:to>
    <xdr:pic>
      <xdr:nvPicPr>
        <xdr:cNvPr id="10" name="图片 9" descr="9145230591600246370627.wmf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6685" y="1674425"/>
          <a:ext cx="962560" cy="3632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382634</xdr:colOff>
      <xdr:row>3</xdr:row>
      <xdr:rowOff>109221</xdr:rowOff>
    </xdr:from>
    <xdr:to>
      <xdr:col>27</xdr:col>
      <xdr:colOff>368920</xdr:colOff>
      <xdr:row>23</xdr:row>
      <xdr:rowOff>131234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54401" y="642621"/>
          <a:ext cx="6619919" cy="3582246"/>
        </a:xfrm>
        <a:prstGeom prst="rect">
          <a:avLst/>
        </a:prstGeom>
      </xdr:spPr>
    </xdr:pic>
    <xdr:clientData/>
  </xdr:twoCellAnchor>
  <xdr:twoCellAnchor>
    <xdr:from>
      <xdr:col>3</xdr:col>
      <xdr:colOff>101600</xdr:colOff>
      <xdr:row>25</xdr:row>
      <xdr:rowOff>93133</xdr:rowOff>
    </xdr:from>
    <xdr:to>
      <xdr:col>8</xdr:col>
      <xdr:colOff>745067</xdr:colOff>
      <xdr:row>36</xdr:row>
      <xdr:rowOff>93133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114300</xdr:colOff>
      <xdr:row>18</xdr:row>
      <xdr:rowOff>93134</xdr:rowOff>
    </xdr:from>
    <xdr:to>
      <xdr:col>16</xdr:col>
      <xdr:colOff>424021</xdr:colOff>
      <xdr:row>41</xdr:row>
      <xdr:rowOff>59062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81800" y="3297767"/>
          <a:ext cx="4170521" cy="4059562"/>
        </a:xfrm>
        <a:prstGeom prst="rect">
          <a:avLst/>
        </a:prstGeom>
      </xdr:spPr>
    </xdr:pic>
    <xdr:clientData/>
  </xdr:twoCellAnchor>
  <xdr:twoCellAnchor editAs="oneCell">
    <xdr:from>
      <xdr:col>10</xdr:col>
      <xdr:colOff>80436</xdr:colOff>
      <xdr:row>24</xdr:row>
      <xdr:rowOff>158474</xdr:rowOff>
    </xdr:from>
    <xdr:to>
      <xdr:col>16</xdr:col>
      <xdr:colOff>97368</xdr:colOff>
      <xdr:row>52</xdr:row>
      <xdr:rowOff>86544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54378" y="4406532"/>
          <a:ext cx="3882149" cy="4875549"/>
        </a:xfrm>
        <a:prstGeom prst="rect">
          <a:avLst/>
        </a:prstGeom>
      </xdr:spPr>
    </xdr:pic>
    <xdr:clientData/>
  </xdr:twoCellAnchor>
  <xdr:twoCellAnchor>
    <xdr:from>
      <xdr:col>23</xdr:col>
      <xdr:colOff>567267</xdr:colOff>
      <xdr:row>18</xdr:row>
      <xdr:rowOff>122766</xdr:rowOff>
    </xdr:from>
    <xdr:to>
      <xdr:col>24</xdr:col>
      <xdr:colOff>287867</xdr:colOff>
      <xdr:row>19</xdr:row>
      <xdr:rowOff>42333</xdr:rowOff>
    </xdr:to>
    <xdr:sp macro="" textlink="">
      <xdr:nvSpPr>
        <xdr:cNvPr id="9" name="矩形 8"/>
        <xdr:cNvSpPr/>
      </xdr:nvSpPr>
      <xdr:spPr>
        <a:xfrm>
          <a:off x="15798800" y="3327399"/>
          <a:ext cx="364067" cy="97367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194310</xdr:colOff>
      <xdr:row>24</xdr:row>
      <xdr:rowOff>64770</xdr:rowOff>
    </xdr:from>
    <xdr:to>
      <xdr:col>10</xdr:col>
      <xdr:colOff>590550</xdr:colOff>
      <xdr:row>40</xdr:row>
      <xdr:rowOff>91440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208320</xdr:colOff>
      <xdr:row>3</xdr:row>
      <xdr:rowOff>14593</xdr:rowOff>
    </xdr:from>
    <xdr:to>
      <xdr:col>27</xdr:col>
      <xdr:colOff>393573</xdr:colOff>
      <xdr:row>23</xdr:row>
      <xdr:rowOff>36606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64399" y="552475"/>
          <a:ext cx="6609959" cy="3612876"/>
        </a:xfrm>
        <a:prstGeom prst="rect">
          <a:avLst/>
        </a:prstGeom>
      </xdr:spPr>
    </xdr:pic>
    <xdr:clientData/>
  </xdr:twoCellAnchor>
  <xdr:twoCellAnchor editAs="oneCell">
    <xdr:from>
      <xdr:col>11</xdr:col>
      <xdr:colOff>637116</xdr:colOff>
      <xdr:row>30</xdr:row>
      <xdr:rowOff>10866</xdr:rowOff>
    </xdr:from>
    <xdr:to>
      <xdr:col>18</xdr:col>
      <xdr:colOff>143934</xdr:colOff>
      <xdr:row>51</xdr:row>
      <xdr:rowOff>113707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48083" y="5353333"/>
          <a:ext cx="4011084" cy="3836641"/>
        </a:xfrm>
        <a:prstGeom prst="rect">
          <a:avLst/>
        </a:prstGeom>
      </xdr:spPr>
    </xdr:pic>
    <xdr:clientData/>
  </xdr:twoCellAnchor>
  <xdr:twoCellAnchor editAs="oneCell">
    <xdr:from>
      <xdr:col>11</xdr:col>
      <xdr:colOff>620894</xdr:colOff>
      <xdr:row>51</xdr:row>
      <xdr:rowOff>71966</xdr:rowOff>
    </xdr:from>
    <xdr:to>
      <xdr:col>18</xdr:col>
      <xdr:colOff>88466</xdr:colOff>
      <xdr:row>64</xdr:row>
      <xdr:rowOff>152400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31861" y="9148233"/>
          <a:ext cx="3971838" cy="2391834"/>
        </a:xfrm>
        <a:prstGeom prst="rect">
          <a:avLst/>
        </a:prstGeom>
      </xdr:spPr>
    </xdr:pic>
    <xdr:clientData/>
  </xdr:twoCellAnchor>
  <xdr:twoCellAnchor>
    <xdr:from>
      <xdr:col>27</xdr:col>
      <xdr:colOff>49803</xdr:colOff>
      <xdr:row>21</xdr:row>
      <xdr:rowOff>124511</xdr:rowOff>
    </xdr:from>
    <xdr:to>
      <xdr:col>27</xdr:col>
      <xdr:colOff>413870</xdr:colOff>
      <xdr:row>22</xdr:row>
      <xdr:rowOff>42583</xdr:rowOff>
    </xdr:to>
    <xdr:sp macro="" textlink="">
      <xdr:nvSpPr>
        <xdr:cNvPr id="6" name="矩形 5"/>
        <xdr:cNvSpPr/>
      </xdr:nvSpPr>
      <xdr:spPr>
        <a:xfrm>
          <a:off x="17630588" y="3894667"/>
          <a:ext cx="364067" cy="97367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XRealStats(for%20swtest)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  <sheetName val="Dict"/>
      <sheetName val="ADict"/>
    </sheetNames>
    <definedNames>
      <definedName name="SHAPIRO"/>
      <definedName name="SWTES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zhihu.com/question/19990112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mp.weixin.qq.com/s?__biz=MjM5MTI5MDgxOA==&amp;mid=2650096240&amp;idx=1&amp;sn=6da6063e97824b86055ecb3cc1aed0d3&amp;scene=21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real-statistics.com/tests-normality-and-symmetry/statistical-tests-normality-symmetry/shapiro-wilk-test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ocin.com/p-1632274551.html" TargetMode="External"/><Relationship Id="rId2" Type="http://schemas.openxmlformats.org/officeDocument/2006/relationships/hyperlink" Target="https://www.biomart.cn/experiment/430/586/588/42144.htm" TargetMode="External"/><Relationship Id="rId1" Type="http://schemas.openxmlformats.org/officeDocument/2006/relationships/hyperlink" Target="https://zhuanlan.zhihu.com/p/26539771" TargetMode="Externa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www.automateexcel.com/stats/shapiro-wilk-test/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ocin.com/p-1632274551.html" TargetMode="External"/><Relationship Id="rId2" Type="http://schemas.openxmlformats.org/officeDocument/2006/relationships/hyperlink" Target="https://www.biomart.cn/experiment/430/586/588/42144.htm" TargetMode="External"/><Relationship Id="rId1" Type="http://schemas.openxmlformats.org/officeDocument/2006/relationships/hyperlink" Target="https://zhuanlan.zhihu.com/p/26539771" TargetMode="External"/><Relationship Id="rId5" Type="http://schemas.openxmlformats.org/officeDocument/2006/relationships/drawing" Target="../drawings/drawing7.xml"/><Relationship Id="rId4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"/>
  <sheetViews>
    <sheetView topLeftCell="A66" workbookViewId="0">
      <selection sqref="A1:A100"/>
    </sheetView>
  </sheetViews>
  <sheetFormatPr defaultRowHeight="14" x14ac:dyDescent="0.45"/>
  <sheetData>
    <row r="1" spans="1:1" x14ac:dyDescent="0.45">
      <c r="A1">
        <v>64.3</v>
      </c>
    </row>
    <row r="2" spans="1:1" x14ac:dyDescent="0.45">
      <c r="A2">
        <v>65</v>
      </c>
    </row>
    <row r="3" spans="1:1" x14ac:dyDescent="0.45">
      <c r="A3">
        <v>65</v>
      </c>
    </row>
    <row r="4" spans="1:1" x14ac:dyDescent="0.45">
      <c r="A4">
        <v>67.2</v>
      </c>
    </row>
    <row r="5" spans="1:1" x14ac:dyDescent="0.45">
      <c r="A5">
        <v>67.3</v>
      </c>
    </row>
    <row r="6" spans="1:1" x14ac:dyDescent="0.45">
      <c r="A6">
        <v>67.3</v>
      </c>
    </row>
    <row r="7" spans="1:1" x14ac:dyDescent="0.45">
      <c r="A7">
        <v>67.3</v>
      </c>
    </row>
    <row r="8" spans="1:1" x14ac:dyDescent="0.45">
      <c r="A8">
        <v>67.3</v>
      </c>
    </row>
    <row r="9" spans="1:1" x14ac:dyDescent="0.45">
      <c r="A9">
        <v>68</v>
      </c>
    </row>
    <row r="10" spans="1:1" x14ac:dyDescent="0.45">
      <c r="A10">
        <v>68</v>
      </c>
    </row>
    <row r="11" spans="1:1" x14ac:dyDescent="0.45">
      <c r="A11">
        <v>68.8</v>
      </c>
    </row>
    <row r="12" spans="1:1" x14ac:dyDescent="0.45">
      <c r="A12">
        <v>68.8</v>
      </c>
    </row>
    <row r="13" spans="1:1" x14ac:dyDescent="0.45">
      <c r="A13">
        <v>68.8</v>
      </c>
    </row>
    <row r="14" spans="1:1" x14ac:dyDescent="0.45">
      <c r="A14">
        <v>69.7</v>
      </c>
    </row>
    <row r="15" spans="1:1" x14ac:dyDescent="0.45">
      <c r="A15">
        <v>69.7</v>
      </c>
    </row>
    <row r="16" spans="1:1" x14ac:dyDescent="0.45">
      <c r="A16">
        <v>69.7</v>
      </c>
    </row>
    <row r="17" spans="1:1" x14ac:dyDescent="0.45">
      <c r="A17">
        <v>70.3</v>
      </c>
    </row>
    <row r="18" spans="1:1" x14ac:dyDescent="0.45">
      <c r="A18">
        <v>70.400000000000006</v>
      </c>
    </row>
    <row r="19" spans="1:1" x14ac:dyDescent="0.45">
      <c r="A19">
        <v>70.400000000000006</v>
      </c>
    </row>
    <row r="20" spans="1:1" x14ac:dyDescent="0.45">
      <c r="A20">
        <v>70.400000000000006</v>
      </c>
    </row>
    <row r="21" spans="1:1" x14ac:dyDescent="0.45">
      <c r="A21">
        <v>70.400000000000006</v>
      </c>
    </row>
    <row r="22" spans="1:1" x14ac:dyDescent="0.45">
      <c r="A22">
        <v>70.400000000000006</v>
      </c>
    </row>
    <row r="23" spans="1:1" x14ac:dyDescent="0.45">
      <c r="A23">
        <v>70.400000000000006</v>
      </c>
    </row>
    <row r="24" spans="1:1" x14ac:dyDescent="0.45">
      <c r="A24">
        <v>70.400000000000006</v>
      </c>
    </row>
    <row r="25" spans="1:1" x14ac:dyDescent="0.45">
      <c r="A25">
        <v>71.2</v>
      </c>
    </row>
    <row r="26" spans="1:1" x14ac:dyDescent="0.45">
      <c r="A26">
        <v>71.2</v>
      </c>
    </row>
    <row r="27" spans="1:1" x14ac:dyDescent="0.45">
      <c r="A27">
        <v>71.2</v>
      </c>
    </row>
    <row r="28" spans="1:1" x14ac:dyDescent="0.45">
      <c r="A28">
        <v>71.2</v>
      </c>
    </row>
    <row r="29" spans="1:1" x14ac:dyDescent="0.45">
      <c r="A29">
        <v>72</v>
      </c>
    </row>
    <row r="30" spans="1:1" x14ac:dyDescent="0.45">
      <c r="A30">
        <v>72</v>
      </c>
    </row>
    <row r="31" spans="1:1" x14ac:dyDescent="0.45">
      <c r="A31">
        <v>72</v>
      </c>
    </row>
    <row r="32" spans="1:1" x14ac:dyDescent="0.45">
      <c r="A32">
        <v>72</v>
      </c>
    </row>
    <row r="33" spans="1:1" x14ac:dyDescent="0.45">
      <c r="A33">
        <v>72</v>
      </c>
    </row>
    <row r="34" spans="1:1" x14ac:dyDescent="0.45">
      <c r="A34">
        <v>72</v>
      </c>
    </row>
    <row r="35" spans="1:1" x14ac:dyDescent="0.45">
      <c r="A35">
        <v>72</v>
      </c>
    </row>
    <row r="36" spans="1:1" x14ac:dyDescent="0.45">
      <c r="A36">
        <v>72.7</v>
      </c>
    </row>
    <row r="37" spans="1:1" x14ac:dyDescent="0.45">
      <c r="A37">
        <v>72.7</v>
      </c>
    </row>
    <row r="38" spans="1:1" x14ac:dyDescent="0.45">
      <c r="A38">
        <v>72.7</v>
      </c>
    </row>
    <row r="39" spans="1:1" x14ac:dyDescent="0.45">
      <c r="A39">
        <v>72.7</v>
      </c>
    </row>
    <row r="40" spans="1:1" x14ac:dyDescent="0.45">
      <c r="A40">
        <v>72.7</v>
      </c>
    </row>
    <row r="41" spans="1:1" x14ac:dyDescent="0.45">
      <c r="A41">
        <v>72.7</v>
      </c>
    </row>
    <row r="42" spans="1:1" x14ac:dyDescent="0.45">
      <c r="A42">
        <v>72.7</v>
      </c>
    </row>
    <row r="43" spans="1:1" x14ac:dyDescent="0.45">
      <c r="A43">
        <v>73.5</v>
      </c>
    </row>
    <row r="44" spans="1:1" x14ac:dyDescent="0.45">
      <c r="A44">
        <v>73.5</v>
      </c>
    </row>
    <row r="45" spans="1:1" x14ac:dyDescent="0.45">
      <c r="A45">
        <v>73.5</v>
      </c>
    </row>
    <row r="46" spans="1:1" x14ac:dyDescent="0.45">
      <c r="A46">
        <v>73.5</v>
      </c>
    </row>
    <row r="47" spans="1:1" x14ac:dyDescent="0.45">
      <c r="A47">
        <v>73.5</v>
      </c>
    </row>
    <row r="48" spans="1:1" x14ac:dyDescent="0.45">
      <c r="A48">
        <v>73.5</v>
      </c>
    </row>
    <row r="49" spans="1:1" x14ac:dyDescent="0.45">
      <c r="A49">
        <v>73.5</v>
      </c>
    </row>
    <row r="50" spans="1:1" x14ac:dyDescent="0.45">
      <c r="A50">
        <v>73.5</v>
      </c>
    </row>
    <row r="51" spans="1:1" x14ac:dyDescent="0.45">
      <c r="A51">
        <v>73.5</v>
      </c>
    </row>
    <row r="52" spans="1:1" x14ac:dyDescent="0.45">
      <c r="A52">
        <v>73.5</v>
      </c>
    </row>
    <row r="53" spans="1:1" x14ac:dyDescent="0.45">
      <c r="A53">
        <v>73.5</v>
      </c>
    </row>
    <row r="54" spans="1:1" x14ac:dyDescent="0.45">
      <c r="A54">
        <v>74.3</v>
      </c>
    </row>
    <row r="55" spans="1:1" x14ac:dyDescent="0.45">
      <c r="A55">
        <v>74.3</v>
      </c>
    </row>
    <row r="56" spans="1:1" x14ac:dyDescent="0.45">
      <c r="A56">
        <v>74.3</v>
      </c>
    </row>
    <row r="57" spans="1:1" x14ac:dyDescent="0.45">
      <c r="A57">
        <v>74.3</v>
      </c>
    </row>
    <row r="58" spans="1:1" x14ac:dyDescent="0.45">
      <c r="A58">
        <v>74.3</v>
      </c>
    </row>
    <row r="59" spans="1:1" x14ac:dyDescent="0.45">
      <c r="A59">
        <v>74.3</v>
      </c>
    </row>
    <row r="60" spans="1:1" x14ac:dyDescent="0.45">
      <c r="A60">
        <v>74.3</v>
      </c>
    </row>
    <row r="61" spans="1:1" x14ac:dyDescent="0.45">
      <c r="A61">
        <v>74.3</v>
      </c>
    </row>
    <row r="62" spans="1:1" x14ac:dyDescent="0.45">
      <c r="A62">
        <v>74.7</v>
      </c>
    </row>
    <row r="63" spans="1:1" x14ac:dyDescent="0.45">
      <c r="A63">
        <v>75</v>
      </c>
    </row>
    <row r="64" spans="1:1" x14ac:dyDescent="0.45">
      <c r="A64">
        <v>75</v>
      </c>
    </row>
    <row r="65" spans="1:1" x14ac:dyDescent="0.45">
      <c r="A65">
        <v>75</v>
      </c>
    </row>
    <row r="66" spans="1:1" x14ac:dyDescent="0.45">
      <c r="A66">
        <v>75</v>
      </c>
    </row>
    <row r="67" spans="1:1" x14ac:dyDescent="0.45">
      <c r="A67">
        <v>75</v>
      </c>
    </row>
    <row r="68" spans="1:1" x14ac:dyDescent="0.45">
      <c r="A68">
        <v>75</v>
      </c>
    </row>
    <row r="69" spans="1:1" x14ac:dyDescent="0.45">
      <c r="A69">
        <v>75</v>
      </c>
    </row>
    <row r="70" spans="1:1" x14ac:dyDescent="0.45">
      <c r="A70">
        <v>75.400000000000006</v>
      </c>
    </row>
    <row r="71" spans="1:1" x14ac:dyDescent="0.45">
      <c r="A71">
        <v>75.599999999999994</v>
      </c>
    </row>
    <row r="72" spans="1:1" x14ac:dyDescent="0.45">
      <c r="A72">
        <v>75.8</v>
      </c>
    </row>
    <row r="73" spans="1:1" x14ac:dyDescent="0.45">
      <c r="A73">
        <v>75.8</v>
      </c>
    </row>
    <row r="74" spans="1:1" x14ac:dyDescent="0.45">
      <c r="A74">
        <v>75.8</v>
      </c>
    </row>
    <row r="75" spans="1:1" x14ac:dyDescent="0.45">
      <c r="A75">
        <v>75.8</v>
      </c>
    </row>
    <row r="76" spans="1:1" x14ac:dyDescent="0.45">
      <c r="A76">
        <v>75.8</v>
      </c>
    </row>
    <row r="77" spans="1:1" x14ac:dyDescent="0.45">
      <c r="A77">
        <v>76.5</v>
      </c>
    </row>
    <row r="78" spans="1:1" x14ac:dyDescent="0.45">
      <c r="A78">
        <v>76.5</v>
      </c>
    </row>
    <row r="79" spans="1:1" x14ac:dyDescent="0.45">
      <c r="A79">
        <v>76.5</v>
      </c>
    </row>
    <row r="80" spans="1:1" x14ac:dyDescent="0.45">
      <c r="A80">
        <v>76.5</v>
      </c>
    </row>
    <row r="81" spans="1:1" x14ac:dyDescent="0.45">
      <c r="A81">
        <v>76.5</v>
      </c>
    </row>
    <row r="82" spans="1:1" x14ac:dyDescent="0.45">
      <c r="A82">
        <v>76.5</v>
      </c>
    </row>
    <row r="83" spans="1:1" x14ac:dyDescent="0.45">
      <c r="A83">
        <v>76.5</v>
      </c>
    </row>
    <row r="84" spans="1:1" x14ac:dyDescent="0.45">
      <c r="A84">
        <v>77.2</v>
      </c>
    </row>
    <row r="85" spans="1:1" x14ac:dyDescent="0.45">
      <c r="A85">
        <v>77.2</v>
      </c>
    </row>
    <row r="86" spans="1:1" x14ac:dyDescent="0.45">
      <c r="A86">
        <v>77.599999999999994</v>
      </c>
    </row>
    <row r="87" spans="1:1" x14ac:dyDescent="0.45">
      <c r="A87">
        <v>78</v>
      </c>
    </row>
    <row r="88" spans="1:1" x14ac:dyDescent="0.45">
      <c r="A88">
        <v>78.8</v>
      </c>
    </row>
    <row r="89" spans="1:1" x14ac:dyDescent="0.45">
      <c r="A89">
        <v>78.8</v>
      </c>
    </row>
    <row r="90" spans="1:1" x14ac:dyDescent="0.45">
      <c r="A90">
        <v>78.8</v>
      </c>
    </row>
    <row r="91" spans="1:1" x14ac:dyDescent="0.45">
      <c r="A91">
        <v>79.5</v>
      </c>
    </row>
    <row r="92" spans="1:1" x14ac:dyDescent="0.45">
      <c r="A92">
        <v>79.5</v>
      </c>
    </row>
    <row r="93" spans="1:1" x14ac:dyDescent="0.45">
      <c r="A93">
        <v>79.5</v>
      </c>
    </row>
    <row r="94" spans="1:1" x14ac:dyDescent="0.45">
      <c r="A94">
        <v>80.3</v>
      </c>
    </row>
    <row r="95" spans="1:1" x14ac:dyDescent="0.45">
      <c r="A95">
        <v>80.5</v>
      </c>
    </row>
    <row r="96" spans="1:1" x14ac:dyDescent="0.45">
      <c r="A96">
        <v>80.5</v>
      </c>
    </row>
    <row r="97" spans="1:1" x14ac:dyDescent="0.45">
      <c r="A97">
        <v>81.2</v>
      </c>
    </row>
    <row r="98" spans="1:1" x14ac:dyDescent="0.45">
      <c r="A98">
        <v>81.599999999999994</v>
      </c>
    </row>
    <row r="99" spans="1:1" x14ac:dyDescent="0.45">
      <c r="A99">
        <v>81.599999999999994</v>
      </c>
    </row>
    <row r="100" spans="1:1" x14ac:dyDescent="0.45">
      <c r="A100">
        <v>84.3</v>
      </c>
    </row>
  </sheetData>
  <sortState ref="A1:A100">
    <sortCondition ref="A1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"/>
  <sheetViews>
    <sheetView zoomScale="115" zoomScaleNormal="115" workbookViewId="0">
      <selection activeCell="A13" sqref="A13"/>
    </sheetView>
  </sheetViews>
  <sheetFormatPr defaultRowHeight="14" x14ac:dyDescent="0.45"/>
  <cols>
    <col min="1" max="1" width="10.234375" customWidth="1"/>
    <col min="4" max="4" width="9" customWidth="1"/>
    <col min="5" max="5" width="12.1171875" customWidth="1"/>
    <col min="10" max="10" width="10.29296875" customWidth="1"/>
    <col min="11" max="11" width="10.64453125" customWidth="1"/>
  </cols>
  <sheetData>
    <row r="1" spans="1:19" x14ac:dyDescent="0.45">
      <c r="A1">
        <v>74.3</v>
      </c>
      <c r="B1">
        <v>78.8</v>
      </c>
      <c r="C1">
        <v>68.8</v>
      </c>
      <c r="D1">
        <v>78</v>
      </c>
      <c r="E1">
        <v>70.400000000000006</v>
      </c>
      <c r="F1">
        <v>80.5</v>
      </c>
      <c r="G1">
        <v>80.5</v>
      </c>
      <c r="H1">
        <v>69.7</v>
      </c>
      <c r="I1">
        <v>71.2</v>
      </c>
      <c r="J1">
        <v>73.5</v>
      </c>
      <c r="K1">
        <v>0.1</v>
      </c>
      <c r="L1">
        <f>MIN($A$1:$J$10)+(MAX($A$1:$J$10)-MIN($A$1:$J$10))*K1</f>
        <v>66.3</v>
      </c>
      <c r="M1">
        <f t="array" ref="M1:M10">FREQUENCY($A$1:$J$10,L1:L10)</f>
        <v>3</v>
      </c>
      <c r="N1" s="3">
        <v>61.5</v>
      </c>
      <c r="O1">
        <f t="array" ref="O1:O9">FREQUENCY($A$1:$J$10,N1:N10)</f>
        <v>0</v>
      </c>
      <c r="P1">
        <f>_xlfn.NORM.DIST(N1,AVERAGE($A$1:$J$10),_xlfn.STDEV.P( $A$1:$J$10),0)</f>
        <v>8.287189755408562E-4</v>
      </c>
    </row>
    <row r="2" spans="1:19" x14ac:dyDescent="0.45">
      <c r="A2">
        <v>79.5</v>
      </c>
      <c r="B2">
        <v>75.599999999999994</v>
      </c>
      <c r="C2">
        <v>75</v>
      </c>
      <c r="D2">
        <v>78.8</v>
      </c>
      <c r="E2">
        <v>72</v>
      </c>
      <c r="F2">
        <v>72</v>
      </c>
      <c r="G2">
        <v>72</v>
      </c>
      <c r="H2">
        <v>74.3</v>
      </c>
      <c r="I2">
        <v>71.2</v>
      </c>
      <c r="J2">
        <v>72</v>
      </c>
      <c r="K2">
        <v>0.2</v>
      </c>
      <c r="L2">
        <f>MIN($A$1:$J$10)+(MAX($A$1:$J$10)-MIN($A$1:$J$10))*K2</f>
        <v>68.3</v>
      </c>
      <c r="M2">
        <v>7</v>
      </c>
      <c r="N2" s="3">
        <v>64.5</v>
      </c>
      <c r="O2">
        <v>1</v>
      </c>
      <c r="P2">
        <f t="shared" ref="P2:P9" si="0">_xlfn.NORM.DIST(N2,AVERAGE($A$1:$J$10),_xlfn.STDEV.P( $A$1:$J$10),0)</f>
        <v>6.6388439922372101E-3</v>
      </c>
      <c r="Q2" s="2"/>
      <c r="S2" s="7"/>
    </row>
    <row r="3" spans="1:19" x14ac:dyDescent="0.45">
      <c r="A3">
        <v>75</v>
      </c>
      <c r="B3">
        <v>73.5</v>
      </c>
      <c r="C3">
        <v>78.8</v>
      </c>
      <c r="D3">
        <v>74.3</v>
      </c>
      <c r="E3">
        <v>75.8</v>
      </c>
      <c r="F3">
        <v>65</v>
      </c>
      <c r="G3">
        <v>74.3</v>
      </c>
      <c r="H3">
        <v>71.2</v>
      </c>
      <c r="I3">
        <v>69.7</v>
      </c>
      <c r="J3">
        <v>68</v>
      </c>
      <c r="K3">
        <v>0.3</v>
      </c>
      <c r="L3">
        <f t="shared" ref="L3:L10" si="1">MIN($A$1:$J$10)+(MAX($A$1:$J$10)-MIN($A$1:$J$10))*K3</f>
        <v>70.3</v>
      </c>
      <c r="M3">
        <v>7</v>
      </c>
      <c r="N3" s="3">
        <v>67.5</v>
      </c>
      <c r="O3">
        <v>7</v>
      </c>
      <c r="P3">
        <f t="shared" si="0"/>
        <v>2.961128375676628E-2</v>
      </c>
      <c r="Q3" s="2"/>
      <c r="S3" s="7"/>
    </row>
    <row r="4" spans="1:19" x14ac:dyDescent="0.45">
      <c r="A4">
        <v>73.5</v>
      </c>
      <c r="B4">
        <v>75</v>
      </c>
      <c r="C4">
        <v>72</v>
      </c>
      <c r="D4">
        <v>64.3</v>
      </c>
      <c r="E4">
        <v>75.8</v>
      </c>
      <c r="F4">
        <v>80.3</v>
      </c>
      <c r="G4">
        <v>69.7</v>
      </c>
      <c r="H4">
        <v>74.3</v>
      </c>
      <c r="I4">
        <v>73.5</v>
      </c>
      <c r="J4">
        <v>73.5</v>
      </c>
      <c r="K4">
        <v>0.4</v>
      </c>
      <c r="L4">
        <f t="shared" si="1"/>
        <v>72.3</v>
      </c>
      <c r="M4">
        <v>18</v>
      </c>
      <c r="N4" s="3">
        <v>70.5</v>
      </c>
      <c r="O4">
        <v>16</v>
      </c>
      <c r="P4">
        <f t="shared" si="0"/>
        <v>7.3536270765779427E-2</v>
      </c>
      <c r="Q4" s="2"/>
      <c r="S4" s="7"/>
    </row>
    <row r="5" spans="1:19" x14ac:dyDescent="0.45">
      <c r="A5">
        <v>75.8</v>
      </c>
      <c r="B5">
        <v>75.8</v>
      </c>
      <c r="C5">
        <v>68.8</v>
      </c>
      <c r="D5">
        <v>76.5</v>
      </c>
      <c r="E5">
        <v>70.400000000000006</v>
      </c>
      <c r="F5">
        <v>71.2</v>
      </c>
      <c r="G5">
        <v>81.2</v>
      </c>
      <c r="H5">
        <v>75</v>
      </c>
      <c r="I5">
        <v>70.400000000000006</v>
      </c>
      <c r="J5">
        <v>68</v>
      </c>
      <c r="K5">
        <v>0.5</v>
      </c>
      <c r="L5">
        <f t="shared" si="1"/>
        <v>74.3</v>
      </c>
      <c r="M5">
        <v>26</v>
      </c>
      <c r="N5" s="3">
        <v>73.5</v>
      </c>
      <c r="O5">
        <v>29</v>
      </c>
      <c r="P5">
        <f t="shared" si="0"/>
        <v>0.10167766410633039</v>
      </c>
      <c r="Q5" s="2"/>
      <c r="S5" s="7"/>
    </row>
    <row r="6" spans="1:19" x14ac:dyDescent="0.45">
      <c r="A6">
        <v>70.400000000000006</v>
      </c>
      <c r="B6">
        <v>72</v>
      </c>
      <c r="C6">
        <v>76.5</v>
      </c>
      <c r="D6">
        <v>74.3</v>
      </c>
      <c r="E6">
        <v>76.5</v>
      </c>
      <c r="F6">
        <v>77.599999999999994</v>
      </c>
      <c r="G6">
        <v>67.3</v>
      </c>
      <c r="H6">
        <v>72</v>
      </c>
      <c r="I6">
        <v>75</v>
      </c>
      <c r="J6">
        <v>74.3</v>
      </c>
      <c r="K6">
        <v>0.6</v>
      </c>
      <c r="L6">
        <f t="shared" si="1"/>
        <v>76.3</v>
      </c>
      <c r="M6">
        <v>15</v>
      </c>
      <c r="N6" s="3">
        <v>76.5</v>
      </c>
      <c r="O6">
        <v>30</v>
      </c>
      <c r="P6">
        <f t="shared" si="0"/>
        <v>7.8276087829916324E-2</v>
      </c>
      <c r="Q6" s="2"/>
      <c r="S6" s="7"/>
    </row>
    <row r="7" spans="1:19" x14ac:dyDescent="0.45">
      <c r="A7">
        <v>73.5</v>
      </c>
      <c r="B7">
        <v>79.5</v>
      </c>
      <c r="C7">
        <v>73.5</v>
      </c>
      <c r="D7">
        <v>74.7</v>
      </c>
      <c r="E7">
        <v>65</v>
      </c>
      <c r="F7">
        <v>76.5</v>
      </c>
      <c r="G7">
        <v>81.599999999999994</v>
      </c>
      <c r="H7">
        <v>75.400000000000006</v>
      </c>
      <c r="I7">
        <v>72.7</v>
      </c>
      <c r="J7">
        <v>72.7</v>
      </c>
      <c r="K7">
        <v>0.7</v>
      </c>
      <c r="L7">
        <f t="shared" si="1"/>
        <v>78.3</v>
      </c>
      <c r="M7">
        <v>11</v>
      </c>
      <c r="N7" s="3">
        <v>79.5</v>
      </c>
      <c r="O7">
        <v>10</v>
      </c>
      <c r="P7">
        <f t="shared" si="0"/>
        <v>3.3551524344408515E-2</v>
      </c>
      <c r="Q7" s="2"/>
      <c r="S7" s="7"/>
    </row>
    <row r="8" spans="1:19" x14ac:dyDescent="0.45">
      <c r="A8">
        <v>67.2</v>
      </c>
      <c r="B8">
        <v>76.5</v>
      </c>
      <c r="C8">
        <v>72.7</v>
      </c>
      <c r="D8">
        <v>70.400000000000006</v>
      </c>
      <c r="E8">
        <v>77.2</v>
      </c>
      <c r="F8">
        <v>68.8</v>
      </c>
      <c r="G8">
        <v>67.3</v>
      </c>
      <c r="H8">
        <v>67.3</v>
      </c>
      <c r="I8">
        <v>67.3</v>
      </c>
      <c r="J8">
        <v>72.7</v>
      </c>
      <c r="K8">
        <v>0.8</v>
      </c>
      <c r="L8">
        <f t="shared" si="1"/>
        <v>80.3</v>
      </c>
      <c r="M8">
        <v>7</v>
      </c>
      <c r="N8" s="3">
        <v>82.5</v>
      </c>
      <c r="O8">
        <v>6</v>
      </c>
      <c r="P8">
        <f t="shared" si="0"/>
        <v>8.0070952257397226E-3</v>
      </c>
      <c r="Q8" s="2"/>
      <c r="S8" s="7"/>
    </row>
    <row r="9" spans="1:19" x14ac:dyDescent="0.45">
      <c r="A9">
        <v>75.8</v>
      </c>
      <c r="B9">
        <v>73.5</v>
      </c>
      <c r="C9">
        <v>75</v>
      </c>
      <c r="D9">
        <v>72.7</v>
      </c>
      <c r="E9">
        <v>73.5</v>
      </c>
      <c r="F9">
        <v>73.5</v>
      </c>
      <c r="G9">
        <v>72.7</v>
      </c>
      <c r="H9">
        <v>81.599999999999994</v>
      </c>
      <c r="I9">
        <v>70.3</v>
      </c>
      <c r="J9">
        <v>74.3</v>
      </c>
      <c r="K9">
        <v>0.9</v>
      </c>
      <c r="L9">
        <f t="shared" si="1"/>
        <v>82.3</v>
      </c>
      <c r="M9">
        <v>5</v>
      </c>
      <c r="N9" s="3">
        <v>85.5</v>
      </c>
      <c r="O9">
        <v>1</v>
      </c>
      <c r="P9">
        <f t="shared" si="0"/>
        <v>1.0639404570962178E-3</v>
      </c>
      <c r="Q9" s="2"/>
      <c r="S9" s="7"/>
    </row>
    <row r="10" spans="1:19" x14ac:dyDescent="0.45">
      <c r="A10">
        <v>73.5</v>
      </c>
      <c r="B10">
        <v>79.5</v>
      </c>
      <c r="C10">
        <v>70.400000000000006</v>
      </c>
      <c r="D10">
        <v>76.5</v>
      </c>
      <c r="E10">
        <v>72.7</v>
      </c>
      <c r="F10">
        <v>77.2</v>
      </c>
      <c r="G10">
        <v>84.3</v>
      </c>
      <c r="H10">
        <v>75</v>
      </c>
      <c r="I10">
        <v>76.5</v>
      </c>
      <c r="J10">
        <v>70.400000000000006</v>
      </c>
      <c r="K10">
        <v>1</v>
      </c>
      <c r="L10">
        <f t="shared" si="1"/>
        <v>84.3</v>
      </c>
      <c r="M10">
        <v>1</v>
      </c>
      <c r="N10" s="2"/>
      <c r="P10" s="7"/>
      <c r="Q10" s="2"/>
      <c r="S10" s="7"/>
    </row>
    <row r="11" spans="1:19" x14ac:dyDescent="0.45">
      <c r="A11" s="25" t="s">
        <v>80</v>
      </c>
      <c r="G11" s="10" t="s">
        <v>163</v>
      </c>
      <c r="H11" s="10" t="s">
        <v>164</v>
      </c>
      <c r="I11" s="10" t="s">
        <v>165</v>
      </c>
      <c r="J11" s="10" t="s">
        <v>166</v>
      </c>
      <c r="N11" s="2"/>
      <c r="P11" s="7"/>
      <c r="Q11" s="2"/>
      <c r="S11" s="7"/>
    </row>
    <row r="12" spans="1:19" x14ac:dyDescent="0.45">
      <c r="A12" s="1" t="s">
        <v>0</v>
      </c>
      <c r="B12" s="1" t="s">
        <v>1</v>
      </c>
      <c r="C12" s="1" t="s">
        <v>2</v>
      </c>
      <c r="D12" s="1" t="s">
        <v>3</v>
      </c>
      <c r="E12" s="1" t="s">
        <v>4</v>
      </c>
      <c r="F12" s="1" t="s">
        <v>5</v>
      </c>
      <c r="G12" s="10" t="s">
        <v>167</v>
      </c>
      <c r="H12" s="10" t="s">
        <v>168</v>
      </c>
      <c r="I12" s="10" t="s">
        <v>169</v>
      </c>
      <c r="J12" s="10" t="s">
        <v>170</v>
      </c>
      <c r="P12" s="7"/>
      <c r="Q12" s="2"/>
      <c r="S12" s="7"/>
    </row>
    <row r="13" spans="1:19" ht="14.35" thickBot="1" x14ac:dyDescent="0.5">
      <c r="A13">
        <f>AVERAGE(A1:J10)</f>
        <v>73.66</v>
      </c>
      <c r="B13">
        <f>VAR(A1:J10)</f>
        <v>15.524242424242416</v>
      </c>
      <c r="C13">
        <f>STDEV(A1:J10)</f>
        <v>3.9400815250756445</v>
      </c>
      <c r="D13">
        <f>100*C13/A13</f>
        <v>5.3490110305126857</v>
      </c>
      <c r="E13">
        <f>SKEW(A1:J10)</f>
        <v>6.0075211600377161E-2</v>
      </c>
      <c r="F13">
        <f>KURT(A1:J10)</f>
        <v>3.3868644204268605E-2</v>
      </c>
      <c r="G13">
        <f>MIN(A1:J10)</f>
        <v>64.3</v>
      </c>
      <c r="K13" s="25" t="s">
        <v>71</v>
      </c>
    </row>
    <row r="14" spans="1:19" x14ac:dyDescent="0.45">
      <c r="H14" s="6" t="s">
        <v>10</v>
      </c>
      <c r="I14" s="6" t="s">
        <v>12</v>
      </c>
      <c r="J14" s="6" t="s">
        <v>13</v>
      </c>
      <c r="K14" s="24" t="s">
        <v>14</v>
      </c>
    </row>
    <row r="15" spans="1:19" x14ac:dyDescent="0.45">
      <c r="A15" s="1" t="s">
        <v>6</v>
      </c>
      <c r="B15" s="1" t="s">
        <v>7</v>
      </c>
      <c r="C15" s="1" t="s">
        <v>8</v>
      </c>
      <c r="D15" s="1" t="s">
        <v>9</v>
      </c>
      <c r="E15" s="1" t="s">
        <v>60</v>
      </c>
      <c r="F15" s="1"/>
      <c r="G15" s="1"/>
      <c r="H15" s="3">
        <v>66.3</v>
      </c>
      <c r="I15" s="4">
        <v>3</v>
      </c>
      <c r="J15" s="8">
        <v>0.03</v>
      </c>
      <c r="K15">
        <f>_xlfn.NORM.DIST(H15,$A$13,$C$13,FALSE)</f>
        <v>1.7688904933961039E-2</v>
      </c>
      <c r="L15">
        <f>_xlfn.NORM.DIST(H15,$A$13,$C$13,TRUE)</f>
        <v>3.0882314152868625E-2</v>
      </c>
    </row>
    <row r="16" spans="1:19" x14ac:dyDescent="0.45">
      <c r="A16">
        <f>QUARTILE($A1:$J10,2)</f>
        <v>73.5</v>
      </c>
      <c r="B16">
        <f>QUARTILE($A1:$J10,1)</f>
        <v>71.2</v>
      </c>
      <c r="C16">
        <f>QUARTILE($A1:$J10,3)</f>
        <v>75.8</v>
      </c>
      <c r="D16">
        <f>QUARTILE($A1:$J10,1)/4+QUARTILE($A1:$J10,3)/4+QUARTILE($A1:$J10,2)/2</f>
        <v>73.5</v>
      </c>
      <c r="E16">
        <f>QUARTILE($A1:$J10,3)-QUARTILE($A1:$J10,1)</f>
        <v>4.5999999999999943</v>
      </c>
      <c r="H16" s="3">
        <v>68.3</v>
      </c>
      <c r="I16" s="4">
        <v>7</v>
      </c>
      <c r="J16" s="8">
        <v>0.1</v>
      </c>
      <c r="K16">
        <f t="shared" ref="K16:K24" si="2">_xlfn.NORM.DIST(H16,$A$13,$C$13,FALSE)</f>
        <v>4.0137106567635007E-2</v>
      </c>
      <c r="L16">
        <f t="shared" ref="L16:L24" si="3">_xlfn.NORM.DIST(H16,$A$13,$C$13,TRUE)</f>
        <v>8.6855177376024356E-2</v>
      </c>
    </row>
    <row r="17" spans="1:12" x14ac:dyDescent="0.45">
      <c r="H17" s="3">
        <v>70.3</v>
      </c>
      <c r="I17" s="4">
        <v>7</v>
      </c>
      <c r="J17" s="8">
        <v>0.17</v>
      </c>
      <c r="K17">
        <f t="shared" si="2"/>
        <v>7.0386633840128096E-2</v>
      </c>
      <c r="L17">
        <f t="shared" si="3"/>
        <v>0.19689225786326506</v>
      </c>
    </row>
    <row r="18" spans="1:12" x14ac:dyDescent="0.45">
      <c r="A18">
        <f>PERCENTILE(A1:J10,0.5)</f>
        <v>73.5</v>
      </c>
      <c r="B18">
        <f>PERCENTILE(A1:J10,0.25)</f>
        <v>71.2</v>
      </c>
      <c r="C18">
        <f>PERCENTILE(A1:J10,0.75)</f>
        <v>75.8</v>
      </c>
      <c r="H18" s="3">
        <v>72.3</v>
      </c>
      <c r="I18" s="4">
        <v>18</v>
      </c>
      <c r="J18" s="8">
        <v>0.35</v>
      </c>
      <c r="K18">
        <f t="shared" si="2"/>
        <v>9.5396699948681787E-2</v>
      </c>
      <c r="L18">
        <f t="shared" si="3"/>
        <v>0.36498308893182307</v>
      </c>
    </row>
    <row r="19" spans="1:12" x14ac:dyDescent="0.45">
      <c r="H19" s="3">
        <v>74.3</v>
      </c>
      <c r="I19" s="4">
        <v>26</v>
      </c>
      <c r="J19" s="8">
        <v>0.61</v>
      </c>
      <c r="K19">
        <f t="shared" si="2"/>
        <v>9.992531539242952E-2</v>
      </c>
      <c r="L19">
        <f t="shared" si="3"/>
        <v>0.56451763088287854</v>
      </c>
    </row>
    <row r="20" spans="1:12" x14ac:dyDescent="0.45">
      <c r="A20" t="s">
        <v>62</v>
      </c>
      <c r="B20" t="s">
        <v>61</v>
      </c>
      <c r="C20" s="10" t="s">
        <v>151</v>
      </c>
      <c r="H20" s="3">
        <v>76.3</v>
      </c>
      <c r="I20" s="4">
        <v>15</v>
      </c>
      <c r="J20" s="8">
        <v>0.76</v>
      </c>
      <c r="K20">
        <f t="shared" si="2"/>
        <v>8.0894077133922285E-2</v>
      </c>
      <c r="L20">
        <f t="shared" si="3"/>
        <v>0.74858286528532914</v>
      </c>
    </row>
    <row r="21" spans="1:12" x14ac:dyDescent="0.45">
      <c r="A21" t="s">
        <v>63</v>
      </c>
      <c r="B21" t="s">
        <v>64</v>
      </c>
      <c r="C21" t="s">
        <v>138</v>
      </c>
      <c r="H21" s="3">
        <v>78.3</v>
      </c>
      <c r="I21" s="4">
        <v>11</v>
      </c>
      <c r="J21" s="8">
        <v>0.87</v>
      </c>
      <c r="K21">
        <f t="shared" si="2"/>
        <v>5.0612401290505434E-2</v>
      </c>
      <c r="L21">
        <f t="shared" si="3"/>
        <v>0.88053004304154536</v>
      </c>
    </row>
    <row r="22" spans="1:12" x14ac:dyDescent="0.45">
      <c r="A22">
        <f>B16-1.5*E16</f>
        <v>64.300000000000011</v>
      </c>
      <c r="B22">
        <f>C16+1.5*E16</f>
        <v>82.699999999999989</v>
      </c>
      <c r="H22" s="3">
        <v>80.3</v>
      </c>
      <c r="I22" s="4">
        <v>7</v>
      </c>
      <c r="J22" s="8">
        <v>0.94</v>
      </c>
      <c r="K22">
        <f t="shared" si="2"/>
        <v>2.4473505554496917E-2</v>
      </c>
      <c r="L22">
        <f t="shared" si="3"/>
        <v>0.95402927803665949</v>
      </c>
    </row>
    <row r="23" spans="1:12" x14ac:dyDescent="0.45">
      <c r="H23" s="3">
        <v>82.3</v>
      </c>
      <c r="I23" s="4">
        <v>5</v>
      </c>
      <c r="J23" s="8">
        <v>0.99</v>
      </c>
      <c r="K23">
        <f t="shared" si="2"/>
        <v>9.1460683226872296E-3</v>
      </c>
      <c r="L23">
        <f t="shared" si="3"/>
        <v>0.98584083484287688</v>
      </c>
    </row>
    <row r="24" spans="1:12" x14ac:dyDescent="0.45">
      <c r="A24" t="s">
        <v>65</v>
      </c>
      <c r="B24" t="s">
        <v>66</v>
      </c>
      <c r="H24" s="3">
        <v>84.3</v>
      </c>
      <c r="I24" s="4">
        <v>1</v>
      </c>
      <c r="J24" s="8">
        <v>1</v>
      </c>
      <c r="K24">
        <f t="shared" si="2"/>
        <v>2.6416283808805272E-3</v>
      </c>
      <c r="L24">
        <f t="shared" si="3"/>
        <v>0.99653773085339681</v>
      </c>
    </row>
    <row r="25" spans="1:12" ht="14.35" thickBot="1" x14ac:dyDescent="0.5">
      <c r="A25">
        <f>A13-2.698*C13</f>
        <v>63.029660045345906</v>
      </c>
      <c r="B25">
        <f>A13+2.698*C13</f>
        <v>84.290339954654087</v>
      </c>
      <c r="H25" s="5" t="s">
        <v>11</v>
      </c>
      <c r="I25" s="5">
        <v>0</v>
      </c>
      <c r="J25" s="9">
        <v>1</v>
      </c>
    </row>
    <row r="27" spans="1:12" x14ac:dyDescent="0.45">
      <c r="B27" s="10" t="s">
        <v>67</v>
      </c>
      <c r="E27" s="25" t="s">
        <v>152</v>
      </c>
    </row>
    <row r="29" spans="1:12" x14ac:dyDescent="0.45">
      <c r="I29" t="s">
        <v>136</v>
      </c>
      <c r="L29" s="23" t="s">
        <v>159</v>
      </c>
    </row>
    <row r="30" spans="1:12" x14ac:dyDescent="0.45">
      <c r="L30" t="s">
        <v>162</v>
      </c>
    </row>
    <row r="32" spans="1:12" x14ac:dyDescent="0.45">
      <c r="L32" t="s">
        <v>160</v>
      </c>
    </row>
    <row r="34" spans="12:12" x14ac:dyDescent="0.45">
      <c r="L34" t="s">
        <v>161</v>
      </c>
    </row>
  </sheetData>
  <sortState ref="H15:H24">
    <sortCondition ref="H15"/>
  </sortState>
  <phoneticPr fontId="1" type="noConversion"/>
  <hyperlinks>
    <hyperlink ref="L29" r:id="rId1" display="https://www.zhihu.com/question/19990112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zoomScaleNormal="100" workbookViewId="0">
      <selection activeCell="F18" sqref="F18"/>
    </sheetView>
  </sheetViews>
  <sheetFormatPr defaultRowHeight="14" x14ac:dyDescent="0.45"/>
  <cols>
    <col min="8" max="8" width="12.17578125" bestFit="1" customWidth="1"/>
  </cols>
  <sheetData>
    <row r="1" spans="1:8" x14ac:dyDescent="0.45">
      <c r="A1">
        <v>74.3</v>
      </c>
    </row>
    <row r="2" spans="1:8" x14ac:dyDescent="0.45">
      <c r="A2">
        <v>79.5</v>
      </c>
    </row>
    <row r="3" spans="1:8" x14ac:dyDescent="0.45">
      <c r="A3">
        <v>75</v>
      </c>
      <c r="C3" t="s">
        <v>15</v>
      </c>
      <c r="D3" s="25" t="s">
        <v>73</v>
      </c>
    </row>
    <row r="4" spans="1:8" x14ac:dyDescent="0.45">
      <c r="A4">
        <v>73.5</v>
      </c>
      <c r="B4">
        <v>0</v>
      </c>
      <c r="C4">
        <f>61.5+B4*3</f>
        <v>61.5</v>
      </c>
    </row>
    <row r="5" spans="1:8" x14ac:dyDescent="0.45">
      <c r="A5">
        <v>75.8</v>
      </c>
      <c r="B5">
        <v>1</v>
      </c>
      <c r="C5">
        <f t="shared" ref="C5:C12" si="0">61.5+B5*3</f>
        <v>64.5</v>
      </c>
    </row>
    <row r="6" spans="1:8" x14ac:dyDescent="0.45">
      <c r="A6">
        <v>70.400000000000006</v>
      </c>
      <c r="B6">
        <v>2</v>
      </c>
      <c r="C6">
        <f t="shared" si="0"/>
        <v>67.5</v>
      </c>
    </row>
    <row r="7" spans="1:8" x14ac:dyDescent="0.45">
      <c r="A7">
        <v>73.5</v>
      </c>
      <c r="B7">
        <v>3</v>
      </c>
      <c r="C7">
        <f t="shared" si="0"/>
        <v>70.5</v>
      </c>
    </row>
    <row r="8" spans="1:8" x14ac:dyDescent="0.45">
      <c r="A8">
        <v>67.2</v>
      </c>
      <c r="B8">
        <v>4</v>
      </c>
      <c r="C8">
        <f t="shared" si="0"/>
        <v>73.5</v>
      </c>
    </row>
    <row r="9" spans="1:8" x14ac:dyDescent="0.45">
      <c r="A9">
        <v>75.8</v>
      </c>
      <c r="B9">
        <v>5</v>
      </c>
      <c r="C9">
        <f t="shared" si="0"/>
        <v>76.5</v>
      </c>
    </row>
    <row r="10" spans="1:8" x14ac:dyDescent="0.45">
      <c r="A10">
        <v>73.5</v>
      </c>
      <c r="B10">
        <v>6</v>
      </c>
      <c r="C10">
        <f t="shared" si="0"/>
        <v>79.5</v>
      </c>
    </row>
    <row r="11" spans="1:8" x14ac:dyDescent="0.45">
      <c r="A11">
        <v>78.8</v>
      </c>
      <c r="B11">
        <v>7</v>
      </c>
      <c r="C11">
        <f t="shared" si="0"/>
        <v>82.5</v>
      </c>
    </row>
    <row r="12" spans="1:8" ht="14.35" thickBot="1" x14ac:dyDescent="0.5">
      <c r="A12">
        <v>75.599999999999994</v>
      </c>
      <c r="B12">
        <v>8</v>
      </c>
      <c r="C12">
        <f t="shared" si="0"/>
        <v>85.5</v>
      </c>
      <c r="H12" s="26"/>
    </row>
    <row r="13" spans="1:8" x14ac:dyDescent="0.45">
      <c r="A13">
        <v>73.5</v>
      </c>
      <c r="E13" s="6" t="s">
        <v>10</v>
      </c>
      <c r="F13" s="6" t="s">
        <v>12</v>
      </c>
      <c r="G13" s="6" t="s">
        <v>13</v>
      </c>
      <c r="H13" s="24" t="s">
        <v>14</v>
      </c>
    </row>
    <row r="14" spans="1:8" x14ac:dyDescent="0.45">
      <c r="A14">
        <v>75</v>
      </c>
      <c r="E14" s="3">
        <v>61.5</v>
      </c>
      <c r="F14" s="4">
        <v>0</v>
      </c>
      <c r="G14" s="8">
        <v>0</v>
      </c>
      <c r="H14">
        <f>_xlfn.NORM.DIST(E14,AVERAGE(A:A),_xlfn.STDEV.P(A:A),0)</f>
        <v>8.2871897554085414E-4</v>
      </c>
    </row>
    <row r="15" spans="1:8" x14ac:dyDescent="0.45">
      <c r="A15">
        <v>75.8</v>
      </c>
      <c r="E15" s="3">
        <v>64.5</v>
      </c>
      <c r="F15" s="4">
        <v>1</v>
      </c>
      <c r="G15" s="8">
        <v>0.01</v>
      </c>
      <c r="H15">
        <f t="shared" ref="H15:H22" si="1">_xlfn.NORM.DIST(E15,AVERAGE(A:A),_xlfn.STDEV.P(A:A),0)</f>
        <v>6.6388439922372032E-3</v>
      </c>
    </row>
    <row r="16" spans="1:8" x14ac:dyDescent="0.45">
      <c r="A16">
        <v>72</v>
      </c>
      <c r="E16" s="3">
        <v>67.5</v>
      </c>
      <c r="F16" s="4">
        <v>7</v>
      </c>
      <c r="G16" s="8">
        <v>0.08</v>
      </c>
      <c r="H16">
        <f t="shared" si="1"/>
        <v>2.9611283756766266E-2</v>
      </c>
    </row>
    <row r="17" spans="1:8" x14ac:dyDescent="0.45">
      <c r="A17">
        <v>79.5</v>
      </c>
      <c r="E17" s="3">
        <v>70.5</v>
      </c>
      <c r="F17" s="4">
        <v>16</v>
      </c>
      <c r="G17" s="8">
        <v>0.24</v>
      </c>
      <c r="H17">
        <f t="shared" si="1"/>
        <v>7.3536270765779441E-2</v>
      </c>
    </row>
    <row r="18" spans="1:8" x14ac:dyDescent="0.45">
      <c r="A18">
        <v>76.5</v>
      </c>
      <c r="E18" s="3">
        <v>73.5</v>
      </c>
      <c r="F18" s="4">
        <v>29</v>
      </c>
      <c r="G18" s="8">
        <v>0.53</v>
      </c>
      <c r="H18">
        <f t="shared" si="1"/>
        <v>0.10167766410633042</v>
      </c>
    </row>
    <row r="19" spans="1:8" x14ac:dyDescent="0.45">
      <c r="A19">
        <v>73.5</v>
      </c>
      <c r="E19" s="3">
        <v>76.5</v>
      </c>
      <c r="F19" s="4">
        <v>30</v>
      </c>
      <c r="G19" s="8">
        <v>0.83</v>
      </c>
      <c r="H19">
        <f t="shared" si="1"/>
        <v>7.8276087829916352E-2</v>
      </c>
    </row>
    <row r="20" spans="1:8" x14ac:dyDescent="0.45">
      <c r="A20">
        <v>79.5</v>
      </c>
      <c r="E20" s="3">
        <v>79.5</v>
      </c>
      <c r="F20" s="4">
        <v>10</v>
      </c>
      <c r="G20" s="8">
        <v>0.93</v>
      </c>
      <c r="H20">
        <f t="shared" si="1"/>
        <v>3.3551524344408508E-2</v>
      </c>
    </row>
    <row r="21" spans="1:8" x14ac:dyDescent="0.45">
      <c r="A21">
        <v>68.8</v>
      </c>
      <c r="E21" s="3">
        <v>82.5</v>
      </c>
      <c r="F21" s="4">
        <v>6</v>
      </c>
      <c r="G21" s="8">
        <v>0.99</v>
      </c>
      <c r="H21">
        <f t="shared" si="1"/>
        <v>8.0070952257397191E-3</v>
      </c>
    </row>
    <row r="22" spans="1:8" x14ac:dyDescent="0.45">
      <c r="A22">
        <v>75</v>
      </c>
      <c r="E22" s="3">
        <v>85.5</v>
      </c>
      <c r="F22" s="4">
        <v>1</v>
      </c>
      <c r="G22" s="8">
        <v>1</v>
      </c>
      <c r="H22">
        <f t="shared" si="1"/>
        <v>1.0639404570962161E-3</v>
      </c>
    </row>
    <row r="23" spans="1:8" ht="14.35" thickBot="1" x14ac:dyDescent="0.5">
      <c r="A23">
        <v>78.8</v>
      </c>
      <c r="E23" s="5" t="s">
        <v>11</v>
      </c>
      <c r="F23" s="5">
        <v>0</v>
      </c>
      <c r="G23" s="9">
        <v>1</v>
      </c>
    </row>
    <row r="24" spans="1:8" x14ac:dyDescent="0.45">
      <c r="A24">
        <v>72</v>
      </c>
    </row>
    <row r="25" spans="1:8" x14ac:dyDescent="0.45">
      <c r="A25">
        <v>68.8</v>
      </c>
    </row>
    <row r="26" spans="1:8" x14ac:dyDescent="0.45">
      <c r="A26">
        <v>76.5</v>
      </c>
    </row>
    <row r="27" spans="1:8" x14ac:dyDescent="0.45">
      <c r="A27">
        <v>73.5</v>
      </c>
    </row>
    <row r="28" spans="1:8" x14ac:dyDescent="0.45">
      <c r="A28">
        <v>72.7</v>
      </c>
    </row>
    <row r="29" spans="1:8" x14ac:dyDescent="0.45">
      <c r="A29">
        <v>75</v>
      </c>
    </row>
    <row r="30" spans="1:8" x14ac:dyDescent="0.45">
      <c r="A30">
        <v>70.400000000000006</v>
      </c>
    </row>
    <row r="31" spans="1:8" x14ac:dyDescent="0.45">
      <c r="A31">
        <v>78</v>
      </c>
    </row>
    <row r="32" spans="1:8" x14ac:dyDescent="0.45">
      <c r="A32">
        <v>78.8</v>
      </c>
    </row>
    <row r="33" spans="1:1" x14ac:dyDescent="0.45">
      <c r="A33">
        <v>74.3</v>
      </c>
    </row>
    <row r="34" spans="1:1" x14ac:dyDescent="0.45">
      <c r="A34">
        <v>64.3</v>
      </c>
    </row>
    <row r="35" spans="1:1" x14ac:dyDescent="0.45">
      <c r="A35">
        <v>76.5</v>
      </c>
    </row>
    <row r="36" spans="1:1" x14ac:dyDescent="0.45">
      <c r="A36">
        <v>74.3</v>
      </c>
    </row>
    <row r="37" spans="1:1" x14ac:dyDescent="0.45">
      <c r="A37">
        <v>74.7</v>
      </c>
    </row>
    <row r="38" spans="1:1" x14ac:dyDescent="0.45">
      <c r="A38">
        <v>70.400000000000006</v>
      </c>
    </row>
    <row r="39" spans="1:1" x14ac:dyDescent="0.45">
      <c r="A39">
        <v>72.7</v>
      </c>
    </row>
    <row r="40" spans="1:1" x14ac:dyDescent="0.45">
      <c r="A40">
        <v>76.5</v>
      </c>
    </row>
    <row r="41" spans="1:1" x14ac:dyDescent="0.45">
      <c r="A41">
        <v>70.400000000000006</v>
      </c>
    </row>
    <row r="42" spans="1:1" x14ac:dyDescent="0.45">
      <c r="A42">
        <v>72</v>
      </c>
    </row>
    <row r="43" spans="1:1" x14ac:dyDescent="0.45">
      <c r="A43">
        <v>75.8</v>
      </c>
    </row>
    <row r="44" spans="1:1" x14ac:dyDescent="0.45">
      <c r="A44">
        <v>75.8</v>
      </c>
    </row>
    <row r="45" spans="1:1" x14ac:dyDescent="0.45">
      <c r="A45">
        <v>70.400000000000006</v>
      </c>
    </row>
    <row r="46" spans="1:1" x14ac:dyDescent="0.45">
      <c r="A46">
        <v>76.5</v>
      </c>
    </row>
    <row r="47" spans="1:1" x14ac:dyDescent="0.45">
      <c r="A47">
        <v>65</v>
      </c>
    </row>
    <row r="48" spans="1:1" x14ac:dyDescent="0.45">
      <c r="A48">
        <v>77.2</v>
      </c>
    </row>
    <row r="49" spans="1:1" x14ac:dyDescent="0.45">
      <c r="A49">
        <v>73.5</v>
      </c>
    </row>
    <row r="50" spans="1:1" x14ac:dyDescent="0.45">
      <c r="A50">
        <v>72.7</v>
      </c>
    </row>
    <row r="51" spans="1:1" x14ac:dyDescent="0.45">
      <c r="A51">
        <v>80.5</v>
      </c>
    </row>
    <row r="52" spans="1:1" x14ac:dyDescent="0.45">
      <c r="A52">
        <v>72</v>
      </c>
    </row>
    <row r="53" spans="1:1" x14ac:dyDescent="0.45">
      <c r="A53">
        <v>65</v>
      </c>
    </row>
    <row r="54" spans="1:1" x14ac:dyDescent="0.45">
      <c r="A54">
        <v>80.3</v>
      </c>
    </row>
    <row r="55" spans="1:1" x14ac:dyDescent="0.45">
      <c r="A55">
        <v>71.2</v>
      </c>
    </row>
    <row r="56" spans="1:1" x14ac:dyDescent="0.45">
      <c r="A56">
        <v>77.599999999999994</v>
      </c>
    </row>
    <row r="57" spans="1:1" x14ac:dyDescent="0.45">
      <c r="A57">
        <v>76.5</v>
      </c>
    </row>
    <row r="58" spans="1:1" x14ac:dyDescent="0.45">
      <c r="A58">
        <v>68.8</v>
      </c>
    </row>
    <row r="59" spans="1:1" x14ac:dyDescent="0.45">
      <c r="A59">
        <v>73.5</v>
      </c>
    </row>
    <row r="60" spans="1:1" x14ac:dyDescent="0.45">
      <c r="A60">
        <v>77.2</v>
      </c>
    </row>
    <row r="61" spans="1:1" x14ac:dyDescent="0.45">
      <c r="A61">
        <v>80.5</v>
      </c>
    </row>
    <row r="62" spans="1:1" x14ac:dyDescent="0.45">
      <c r="A62">
        <v>72</v>
      </c>
    </row>
    <row r="63" spans="1:1" x14ac:dyDescent="0.45">
      <c r="A63">
        <v>74.3</v>
      </c>
    </row>
    <row r="64" spans="1:1" x14ac:dyDescent="0.45">
      <c r="A64">
        <v>69.7</v>
      </c>
    </row>
    <row r="65" spans="1:1" x14ac:dyDescent="0.45">
      <c r="A65">
        <v>81.2</v>
      </c>
    </row>
    <row r="66" spans="1:1" x14ac:dyDescent="0.45">
      <c r="A66">
        <v>67.3</v>
      </c>
    </row>
    <row r="67" spans="1:1" x14ac:dyDescent="0.45">
      <c r="A67">
        <v>81.599999999999994</v>
      </c>
    </row>
    <row r="68" spans="1:1" x14ac:dyDescent="0.45">
      <c r="A68">
        <v>67.3</v>
      </c>
    </row>
    <row r="69" spans="1:1" x14ac:dyDescent="0.45">
      <c r="A69">
        <v>72.7</v>
      </c>
    </row>
    <row r="70" spans="1:1" x14ac:dyDescent="0.45">
      <c r="A70">
        <v>84.3</v>
      </c>
    </row>
    <row r="71" spans="1:1" x14ac:dyDescent="0.45">
      <c r="A71">
        <v>69.7</v>
      </c>
    </row>
    <row r="72" spans="1:1" x14ac:dyDescent="0.45">
      <c r="A72">
        <v>74.3</v>
      </c>
    </row>
    <row r="73" spans="1:1" x14ac:dyDescent="0.45">
      <c r="A73">
        <v>71.2</v>
      </c>
    </row>
    <row r="74" spans="1:1" x14ac:dyDescent="0.45">
      <c r="A74">
        <v>74.3</v>
      </c>
    </row>
    <row r="75" spans="1:1" x14ac:dyDescent="0.45">
      <c r="A75">
        <v>75</v>
      </c>
    </row>
    <row r="76" spans="1:1" x14ac:dyDescent="0.45">
      <c r="A76">
        <v>72</v>
      </c>
    </row>
    <row r="77" spans="1:1" x14ac:dyDescent="0.45">
      <c r="A77">
        <v>75.400000000000006</v>
      </c>
    </row>
    <row r="78" spans="1:1" x14ac:dyDescent="0.45">
      <c r="A78">
        <v>67.3</v>
      </c>
    </row>
    <row r="79" spans="1:1" x14ac:dyDescent="0.45">
      <c r="A79">
        <v>81.599999999999994</v>
      </c>
    </row>
    <row r="80" spans="1:1" x14ac:dyDescent="0.45">
      <c r="A80">
        <v>75</v>
      </c>
    </row>
    <row r="81" spans="1:1" x14ac:dyDescent="0.45">
      <c r="A81">
        <v>71.2</v>
      </c>
    </row>
    <row r="82" spans="1:1" x14ac:dyDescent="0.45">
      <c r="A82">
        <v>71.2</v>
      </c>
    </row>
    <row r="83" spans="1:1" x14ac:dyDescent="0.45">
      <c r="A83">
        <v>69.7</v>
      </c>
    </row>
    <row r="84" spans="1:1" x14ac:dyDescent="0.45">
      <c r="A84">
        <v>73.5</v>
      </c>
    </row>
    <row r="85" spans="1:1" x14ac:dyDescent="0.45">
      <c r="A85">
        <v>70.400000000000006</v>
      </c>
    </row>
    <row r="86" spans="1:1" x14ac:dyDescent="0.45">
      <c r="A86">
        <v>75</v>
      </c>
    </row>
    <row r="87" spans="1:1" x14ac:dyDescent="0.45">
      <c r="A87">
        <v>72.7</v>
      </c>
    </row>
    <row r="88" spans="1:1" x14ac:dyDescent="0.45">
      <c r="A88">
        <v>67.3</v>
      </c>
    </row>
    <row r="89" spans="1:1" x14ac:dyDescent="0.45">
      <c r="A89">
        <v>70.3</v>
      </c>
    </row>
    <row r="90" spans="1:1" x14ac:dyDescent="0.45">
      <c r="A90">
        <v>76.5</v>
      </c>
    </row>
    <row r="91" spans="1:1" x14ac:dyDescent="0.45">
      <c r="A91">
        <v>73.5</v>
      </c>
    </row>
    <row r="92" spans="1:1" x14ac:dyDescent="0.45">
      <c r="A92">
        <v>72</v>
      </c>
    </row>
    <row r="93" spans="1:1" x14ac:dyDescent="0.45">
      <c r="A93">
        <v>68</v>
      </c>
    </row>
    <row r="94" spans="1:1" x14ac:dyDescent="0.45">
      <c r="A94">
        <v>73.5</v>
      </c>
    </row>
    <row r="95" spans="1:1" x14ac:dyDescent="0.45">
      <c r="A95">
        <v>68</v>
      </c>
    </row>
    <row r="96" spans="1:1" x14ac:dyDescent="0.45">
      <c r="A96">
        <v>74.3</v>
      </c>
    </row>
    <row r="97" spans="1:1" x14ac:dyDescent="0.45">
      <c r="A97">
        <v>72.7</v>
      </c>
    </row>
    <row r="98" spans="1:1" x14ac:dyDescent="0.45">
      <c r="A98">
        <v>72.7</v>
      </c>
    </row>
    <row r="99" spans="1:1" x14ac:dyDescent="0.45">
      <c r="A99">
        <v>74.3</v>
      </c>
    </row>
    <row r="100" spans="1:1" x14ac:dyDescent="0.45">
      <c r="A100">
        <v>70.400000000000006</v>
      </c>
    </row>
  </sheetData>
  <sortState ref="E14:E22">
    <sortCondition ref="E14"/>
  </sortState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zoomScale="115" zoomScaleNormal="115" workbookViewId="0">
      <selection activeCell="I15" sqref="I15"/>
    </sheetView>
  </sheetViews>
  <sheetFormatPr defaultRowHeight="14" x14ac:dyDescent="0.45"/>
  <cols>
    <col min="1" max="1" width="12.9375" bestFit="1" customWidth="1"/>
    <col min="3" max="3" width="4.234375" customWidth="1"/>
    <col min="4" max="4" width="8.8203125" style="10"/>
    <col min="5" max="5" width="23.234375" style="10" bestFit="1" customWidth="1"/>
  </cols>
  <sheetData>
    <row r="1" spans="1:7" x14ac:dyDescent="0.45">
      <c r="D1" s="10" t="s">
        <v>24</v>
      </c>
      <c r="F1" s="25" t="s">
        <v>74</v>
      </c>
    </row>
    <row r="3" spans="1:7" x14ac:dyDescent="0.45">
      <c r="D3" s="10" t="s">
        <v>23</v>
      </c>
      <c r="E3" s="18">
        <v>1</v>
      </c>
    </row>
    <row r="4" spans="1:7" ht="14.35" thickBot="1" x14ac:dyDescent="0.5">
      <c r="F4" s="10" t="s">
        <v>56</v>
      </c>
      <c r="G4" s="25" t="s">
        <v>75</v>
      </c>
    </row>
    <row r="5" spans="1:7" x14ac:dyDescent="0.45">
      <c r="A5" s="16" t="s">
        <v>22</v>
      </c>
      <c r="B5" s="17"/>
      <c r="D5" s="19">
        <v>64</v>
      </c>
      <c r="E5" s="20" t="s">
        <v>149</v>
      </c>
      <c r="F5">
        <v>1</v>
      </c>
      <c r="G5">
        <f>LEN(E5)/2</f>
        <v>1</v>
      </c>
    </row>
    <row r="6" spans="1:7" x14ac:dyDescent="0.45">
      <c r="A6" s="11" t="s">
        <v>16</v>
      </c>
      <c r="B6" s="12">
        <v>100</v>
      </c>
      <c r="D6" s="19">
        <v>65</v>
      </c>
      <c r="E6" s="20" t="s">
        <v>150</v>
      </c>
      <c r="F6">
        <v>2</v>
      </c>
      <c r="G6">
        <f t="shared" ref="G6:G25" si="0">LEN(E6)/2</f>
        <v>2</v>
      </c>
    </row>
    <row r="7" spans="1:7" x14ac:dyDescent="0.45">
      <c r="A7" s="11" t="s">
        <v>17</v>
      </c>
      <c r="B7" s="13">
        <v>73.660000000000025</v>
      </c>
      <c r="D7" s="19">
        <v>66</v>
      </c>
      <c r="F7">
        <v>0</v>
      </c>
      <c r="G7">
        <f t="shared" si="0"/>
        <v>0</v>
      </c>
    </row>
    <row r="8" spans="1:7" x14ac:dyDescent="0.45">
      <c r="A8" s="11" t="s">
        <v>18</v>
      </c>
      <c r="B8" s="13">
        <v>73.5</v>
      </c>
      <c r="D8" s="19">
        <v>67</v>
      </c>
      <c r="E8" s="20" t="s">
        <v>26</v>
      </c>
      <c r="F8">
        <v>5</v>
      </c>
      <c r="G8">
        <f t="shared" si="0"/>
        <v>5</v>
      </c>
    </row>
    <row r="9" spans="1:7" x14ac:dyDescent="0.45">
      <c r="A9" s="11" t="s">
        <v>19</v>
      </c>
      <c r="B9" s="13">
        <v>3.9400815963745117</v>
      </c>
      <c r="D9" s="19">
        <v>68</v>
      </c>
      <c r="E9" s="20" t="s">
        <v>27</v>
      </c>
      <c r="F9">
        <v>5</v>
      </c>
      <c r="G9">
        <f t="shared" si="0"/>
        <v>5</v>
      </c>
    </row>
    <row r="10" spans="1:7" x14ac:dyDescent="0.45">
      <c r="A10" s="11" t="s">
        <v>20</v>
      </c>
      <c r="B10" s="13">
        <v>64.3</v>
      </c>
      <c r="D10" s="19">
        <v>69</v>
      </c>
      <c r="E10" s="20" t="s">
        <v>28</v>
      </c>
      <c r="F10">
        <v>3</v>
      </c>
      <c r="G10">
        <f t="shared" si="0"/>
        <v>3</v>
      </c>
    </row>
    <row r="11" spans="1:7" ht="14.35" thickBot="1" x14ac:dyDescent="0.5">
      <c r="A11" s="14" t="s">
        <v>21</v>
      </c>
      <c r="B11" s="15">
        <v>84.3</v>
      </c>
      <c r="D11" s="19">
        <v>70</v>
      </c>
      <c r="E11" s="20" t="s">
        <v>29</v>
      </c>
      <c r="F11">
        <v>8</v>
      </c>
      <c r="G11">
        <f t="shared" si="0"/>
        <v>8</v>
      </c>
    </row>
    <row r="12" spans="1:7" x14ac:dyDescent="0.45">
      <c r="D12" s="19">
        <v>71</v>
      </c>
      <c r="E12" s="20" t="s">
        <v>30</v>
      </c>
      <c r="G12">
        <f t="shared" si="0"/>
        <v>4</v>
      </c>
    </row>
    <row r="13" spans="1:7" x14ac:dyDescent="0.45">
      <c r="D13" s="19">
        <v>72</v>
      </c>
      <c r="E13" s="20" t="s">
        <v>31</v>
      </c>
      <c r="G13">
        <f t="shared" si="0"/>
        <v>14</v>
      </c>
    </row>
    <row r="14" spans="1:7" x14ac:dyDescent="0.45">
      <c r="D14" s="19">
        <v>73</v>
      </c>
      <c r="E14" s="20" t="s">
        <v>34</v>
      </c>
      <c r="G14">
        <f t="shared" si="0"/>
        <v>11</v>
      </c>
    </row>
    <row r="15" spans="1:7" x14ac:dyDescent="0.45">
      <c r="D15" s="19">
        <v>74</v>
      </c>
      <c r="E15" s="20" t="s">
        <v>35</v>
      </c>
      <c r="G15">
        <f t="shared" si="0"/>
        <v>9</v>
      </c>
    </row>
    <row r="16" spans="1:7" x14ac:dyDescent="0.45">
      <c r="D16" s="19">
        <v>75</v>
      </c>
      <c r="E16" s="20" t="s">
        <v>36</v>
      </c>
      <c r="G16">
        <f t="shared" si="0"/>
        <v>14</v>
      </c>
    </row>
    <row r="17" spans="4:7" x14ac:dyDescent="0.45">
      <c r="D17" s="19">
        <v>76</v>
      </c>
      <c r="E17" s="20" t="s">
        <v>33</v>
      </c>
      <c r="G17">
        <f t="shared" si="0"/>
        <v>7</v>
      </c>
    </row>
    <row r="18" spans="4:7" x14ac:dyDescent="0.45">
      <c r="D18" s="19">
        <v>77</v>
      </c>
      <c r="E18" s="20" t="s">
        <v>37</v>
      </c>
      <c r="G18">
        <f t="shared" si="0"/>
        <v>3</v>
      </c>
    </row>
    <row r="19" spans="4:7" x14ac:dyDescent="0.45">
      <c r="D19" s="19">
        <v>78</v>
      </c>
      <c r="E19" s="20" t="s">
        <v>38</v>
      </c>
      <c r="G19">
        <f t="shared" si="0"/>
        <v>4</v>
      </c>
    </row>
    <row r="20" spans="4:7" x14ac:dyDescent="0.45">
      <c r="D20" s="19">
        <v>79</v>
      </c>
      <c r="E20" s="20" t="s">
        <v>32</v>
      </c>
      <c r="G20">
        <f t="shared" si="0"/>
        <v>3</v>
      </c>
    </row>
    <row r="21" spans="4:7" x14ac:dyDescent="0.45">
      <c r="D21" s="19">
        <v>80</v>
      </c>
      <c r="E21" s="20" t="s">
        <v>39</v>
      </c>
      <c r="G21">
        <f t="shared" si="0"/>
        <v>3</v>
      </c>
    </row>
    <row r="22" spans="4:7" x14ac:dyDescent="0.45">
      <c r="D22" s="19">
        <v>81</v>
      </c>
      <c r="E22" s="20" t="s">
        <v>40</v>
      </c>
      <c r="G22">
        <f t="shared" si="0"/>
        <v>3</v>
      </c>
    </row>
    <row r="23" spans="4:7" x14ac:dyDescent="0.45">
      <c r="D23" s="19">
        <v>82</v>
      </c>
      <c r="G23">
        <f t="shared" si="0"/>
        <v>0</v>
      </c>
    </row>
    <row r="24" spans="4:7" x14ac:dyDescent="0.45">
      <c r="D24" s="19">
        <v>83</v>
      </c>
      <c r="G24">
        <f t="shared" si="0"/>
        <v>0</v>
      </c>
    </row>
    <row r="25" spans="4:7" x14ac:dyDescent="0.45">
      <c r="D25" s="19">
        <v>84</v>
      </c>
      <c r="E25" s="20" t="s">
        <v>25</v>
      </c>
      <c r="G25">
        <f t="shared" si="0"/>
        <v>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2"/>
  <sheetViews>
    <sheetView zoomScale="115" zoomScaleNormal="115" workbookViewId="0">
      <selection activeCell="G2" sqref="G2"/>
    </sheetView>
  </sheetViews>
  <sheetFormatPr defaultRowHeight="14" x14ac:dyDescent="0.45"/>
  <cols>
    <col min="1" max="1" width="17.46875" customWidth="1"/>
    <col min="3" max="3" width="15.1171875" customWidth="1"/>
    <col min="4" max="4" width="19.46875" customWidth="1"/>
    <col min="5" max="5" width="18.17578125" customWidth="1"/>
    <col min="6" max="6" width="16.234375" customWidth="1"/>
  </cols>
  <sheetData>
    <row r="1" spans="1:11" x14ac:dyDescent="0.45">
      <c r="A1" s="22" t="s">
        <v>68</v>
      </c>
      <c r="B1" s="22" t="s">
        <v>69</v>
      </c>
      <c r="C1" s="22" t="s">
        <v>76</v>
      </c>
      <c r="D1" s="22" t="s">
        <v>153</v>
      </c>
      <c r="E1" s="22" t="s">
        <v>77</v>
      </c>
      <c r="F1" s="22" t="s">
        <v>79</v>
      </c>
      <c r="G1" s="22"/>
      <c r="H1" s="1"/>
      <c r="I1" s="1"/>
    </row>
    <row r="2" spans="1:11" x14ac:dyDescent="0.45">
      <c r="A2" s="21">
        <v>64.3</v>
      </c>
      <c r="B2" s="21">
        <v>1</v>
      </c>
      <c r="C2">
        <f>(B2-0.375)/100.25</f>
        <v>6.2344139650872821E-3</v>
      </c>
      <c r="D2" s="21">
        <f t="shared" ref="D2:D33" si="0">NORMINV(C2,AVERAGE($A$2:$A$101),_xlfn.STDEV.S($A$2:$A$101))</f>
        <v>63.815349492024247</v>
      </c>
      <c r="E2" s="21">
        <f>(D2-AVERAGE($A$2:$A$101))/_xlfn.STDEV.S($A$2:$A$101)</f>
        <v>-2.4985905609622558</v>
      </c>
      <c r="F2" s="21">
        <f>(A2-AVERAGE($A$2:$A$101))/_xlfn.STDEV.P($A$2:$A$101)</f>
        <v>-2.3875531231922023</v>
      </c>
      <c r="G2" s="21">
        <f>PERCENTILE($A$2:$A$102,0.01)</f>
        <v>64.992999999999995</v>
      </c>
      <c r="H2" s="21" t="s">
        <v>57</v>
      </c>
      <c r="I2" s="21"/>
      <c r="J2" s="21"/>
      <c r="K2" s="21"/>
    </row>
    <row r="3" spans="1:11" x14ac:dyDescent="0.45">
      <c r="A3" s="21">
        <v>65</v>
      </c>
      <c r="B3" s="21">
        <v>2</v>
      </c>
      <c r="C3">
        <f t="shared" ref="C3:C66" si="1">(B3-0.375)/100.25</f>
        <v>1.6209476309226933E-2</v>
      </c>
      <c r="D3" s="21">
        <f t="shared" si="0"/>
        <v>65.231352215668181</v>
      </c>
      <c r="E3" s="21">
        <f t="shared" ref="E3:E66" si="2">(D3-AVERAGE($A$2:$A$101))/_xlfn.STDEV.S($A$2:$A$101)</f>
        <v>-2.1392064429859792</v>
      </c>
      <c r="F3" s="21">
        <f t="shared" ref="F3:F66" si="3">(A3-AVERAGE($A$2:$A$101))/_xlfn.STDEV.P($A$2:$A$101)</f>
        <v>-2.2089967998765458</v>
      </c>
      <c r="G3" s="21"/>
      <c r="H3" s="21" t="s">
        <v>58</v>
      </c>
      <c r="I3" s="21"/>
      <c r="J3" s="21"/>
      <c r="K3" s="21"/>
    </row>
    <row r="4" spans="1:11" x14ac:dyDescent="0.45">
      <c r="A4" s="21">
        <v>65</v>
      </c>
      <c r="B4" s="21">
        <v>3</v>
      </c>
      <c r="C4">
        <f t="shared" si="1"/>
        <v>2.6184538653366583E-2</v>
      </c>
      <c r="D4" s="21">
        <f t="shared" si="0"/>
        <v>66.015897746615437</v>
      </c>
      <c r="E4" s="21">
        <f t="shared" si="2"/>
        <v>-1.9400873318827658</v>
      </c>
      <c r="F4" s="21">
        <f t="shared" si="3"/>
        <v>-2.2089967998765458</v>
      </c>
      <c r="G4" s="21"/>
      <c r="H4" s="21" t="s">
        <v>59</v>
      </c>
      <c r="I4" s="21"/>
      <c r="J4" s="21"/>
      <c r="K4" s="21"/>
    </row>
    <row r="5" spans="1:11" x14ac:dyDescent="0.45">
      <c r="A5" s="21">
        <v>67.2</v>
      </c>
      <c r="B5" s="21">
        <v>4</v>
      </c>
      <c r="C5">
        <f t="shared" si="1"/>
        <v>3.6159600997506237E-2</v>
      </c>
      <c r="D5" s="21">
        <f t="shared" si="0"/>
        <v>66.579265994040639</v>
      </c>
      <c r="E5" s="21">
        <f t="shared" si="2"/>
        <v>-1.7971034256260578</v>
      </c>
      <c r="F5" s="21">
        <f t="shared" si="3"/>
        <v>-1.6478197837416275</v>
      </c>
      <c r="G5" s="21"/>
      <c r="H5" s="21"/>
      <c r="I5" s="21"/>
      <c r="J5" s="21"/>
      <c r="K5" s="21"/>
    </row>
    <row r="6" spans="1:11" x14ac:dyDescent="0.45">
      <c r="A6" s="21">
        <v>67.3</v>
      </c>
      <c r="B6" s="21">
        <v>5</v>
      </c>
      <c r="C6">
        <f t="shared" si="1"/>
        <v>4.6134663341645885E-2</v>
      </c>
      <c r="D6" s="21">
        <f t="shared" si="0"/>
        <v>67.026689153884902</v>
      </c>
      <c r="E6" s="21">
        <f t="shared" si="2"/>
        <v>-1.6835465976780186</v>
      </c>
      <c r="F6" s="21">
        <f t="shared" si="3"/>
        <v>-1.6223117375536782</v>
      </c>
      <c r="G6" s="21"/>
      <c r="H6" s="21"/>
      <c r="I6" s="21"/>
      <c r="J6" s="21"/>
      <c r="K6" s="21"/>
    </row>
    <row r="7" spans="1:11" x14ac:dyDescent="0.45">
      <c r="A7" s="21">
        <v>67.3</v>
      </c>
      <c r="B7" s="21">
        <v>6</v>
      </c>
      <c r="C7">
        <f t="shared" si="1"/>
        <v>5.6109725685785539E-2</v>
      </c>
      <c r="D7" s="21">
        <f t="shared" si="0"/>
        <v>67.401984793284441</v>
      </c>
      <c r="E7" s="21">
        <f t="shared" si="2"/>
        <v>-1.588295868216949</v>
      </c>
      <c r="F7" s="21">
        <f t="shared" si="3"/>
        <v>-1.6223117375536782</v>
      </c>
      <c r="G7" s="21"/>
      <c r="H7" s="21"/>
      <c r="I7" s="21"/>
      <c r="J7" s="21"/>
      <c r="K7" s="21"/>
    </row>
    <row r="8" spans="1:11" x14ac:dyDescent="0.45">
      <c r="A8" s="21">
        <v>67.3</v>
      </c>
      <c r="B8" s="21">
        <v>7</v>
      </c>
      <c r="C8">
        <f t="shared" si="1"/>
        <v>6.6084788029925193E-2</v>
      </c>
      <c r="D8" s="21">
        <f t="shared" si="0"/>
        <v>67.727808463507543</v>
      </c>
      <c r="E8" s="21">
        <f t="shared" si="2"/>
        <v>-1.5056012163044239</v>
      </c>
      <c r="F8" s="21">
        <f t="shared" si="3"/>
        <v>-1.6223117375536782</v>
      </c>
      <c r="G8" s="21"/>
      <c r="H8" s="21"/>
      <c r="I8" s="21"/>
      <c r="J8" s="21"/>
      <c r="K8" s="21"/>
    </row>
    <row r="9" spans="1:11" x14ac:dyDescent="0.45">
      <c r="A9" s="21">
        <v>67.3</v>
      </c>
      <c r="B9" s="21">
        <v>8</v>
      </c>
      <c r="C9">
        <f t="shared" si="1"/>
        <v>7.6059850374064833E-2</v>
      </c>
      <c r="D9" s="21">
        <f t="shared" si="0"/>
        <v>68.017471158099227</v>
      </c>
      <c r="E9" s="21">
        <f t="shared" si="2"/>
        <v>-1.4320842870865387</v>
      </c>
      <c r="F9" s="21">
        <f t="shared" si="3"/>
        <v>-1.6223117375536782</v>
      </c>
      <c r="G9" s="21"/>
      <c r="H9" s="21"/>
      <c r="I9" s="21"/>
      <c r="J9" s="21"/>
      <c r="K9" s="21"/>
    </row>
    <row r="10" spans="1:11" x14ac:dyDescent="0.45">
      <c r="A10" s="21">
        <v>68</v>
      </c>
      <c r="B10" s="21">
        <v>9</v>
      </c>
      <c r="C10">
        <f t="shared" si="1"/>
        <v>8.6034912718204487E-2</v>
      </c>
      <c r="D10" s="21">
        <f t="shared" si="0"/>
        <v>68.279490898665756</v>
      </c>
      <c r="E10" s="21">
        <f t="shared" si="2"/>
        <v>-1.3655831908785105</v>
      </c>
      <c r="F10" s="21">
        <f t="shared" si="3"/>
        <v>-1.4437554142380218</v>
      </c>
      <c r="G10" s="21"/>
      <c r="H10" s="21"/>
      <c r="I10" s="21"/>
      <c r="J10" s="21"/>
      <c r="K10" s="21"/>
    </row>
    <row r="11" spans="1:11" x14ac:dyDescent="0.45">
      <c r="A11" s="21">
        <v>68</v>
      </c>
      <c r="B11" s="21">
        <v>10</v>
      </c>
      <c r="C11">
        <f t="shared" si="1"/>
        <v>9.6009975062344141E-2</v>
      </c>
      <c r="D11" s="21">
        <f t="shared" si="0"/>
        <v>68.51966395771619</v>
      </c>
      <c r="E11" s="21">
        <f t="shared" si="2"/>
        <v>-1.3046268229653306</v>
      </c>
      <c r="F11" s="21">
        <f t="shared" si="3"/>
        <v>-1.4437554142380218</v>
      </c>
      <c r="G11" s="21"/>
      <c r="H11" s="21"/>
      <c r="I11" s="21"/>
      <c r="J11" s="21"/>
      <c r="K11" s="21"/>
    </row>
    <row r="12" spans="1:11" x14ac:dyDescent="0.45">
      <c r="A12" s="21">
        <v>68.8</v>
      </c>
      <c r="B12" s="21">
        <v>11</v>
      </c>
      <c r="C12">
        <f t="shared" si="1"/>
        <v>0.1059850374064838</v>
      </c>
      <c r="D12" s="21">
        <f t="shared" si="0"/>
        <v>68.742122077663666</v>
      </c>
      <c r="E12" s="21">
        <f t="shared" si="2"/>
        <v>-1.2481665394580739</v>
      </c>
      <c r="F12" s="21">
        <f t="shared" si="3"/>
        <v>-1.239691044734416</v>
      </c>
      <c r="G12" s="21"/>
      <c r="H12" s="21"/>
      <c r="I12" s="21"/>
      <c r="J12" s="21"/>
      <c r="K12" s="21"/>
    </row>
    <row r="13" spans="1:11" x14ac:dyDescent="0.45">
      <c r="A13" s="21">
        <v>68.8</v>
      </c>
      <c r="B13" s="21">
        <v>12</v>
      </c>
      <c r="C13">
        <f t="shared" si="1"/>
        <v>0.11596009975062344</v>
      </c>
      <c r="D13" s="21">
        <f t="shared" si="0"/>
        <v>68.949919735216127</v>
      </c>
      <c r="E13" s="21">
        <f t="shared" si="2"/>
        <v>-1.1954271085021442</v>
      </c>
      <c r="F13" s="21">
        <f t="shared" si="3"/>
        <v>-1.239691044734416</v>
      </c>
      <c r="G13" s="21"/>
      <c r="H13" s="21"/>
      <c r="I13" s="21"/>
      <c r="J13" s="21"/>
      <c r="K13" s="21"/>
    </row>
    <row r="14" spans="1:11" x14ac:dyDescent="0.45">
      <c r="A14" s="21">
        <v>68.8</v>
      </c>
      <c r="B14" s="21">
        <v>13</v>
      </c>
      <c r="C14">
        <f t="shared" si="1"/>
        <v>0.1259351620947631</v>
      </c>
      <c r="D14" s="21">
        <f t="shared" si="0"/>
        <v>69.145382319603982</v>
      </c>
      <c r="E14" s="21">
        <f t="shared" si="2"/>
        <v>-1.145818341997217</v>
      </c>
      <c r="F14" s="21">
        <f t="shared" si="3"/>
        <v>-1.239691044734416</v>
      </c>
      <c r="G14" s="21"/>
      <c r="H14" s="21"/>
      <c r="I14" s="21"/>
      <c r="J14" s="21"/>
      <c r="K14" s="21"/>
    </row>
    <row r="15" spans="1:11" x14ac:dyDescent="0.45">
      <c r="A15" s="21">
        <v>69.7</v>
      </c>
      <c r="B15" s="21">
        <v>14</v>
      </c>
      <c r="C15">
        <f t="shared" si="1"/>
        <v>0.13591022443890274</v>
      </c>
      <c r="D15" s="21">
        <f t="shared" si="0"/>
        <v>69.330323552293962</v>
      </c>
      <c r="E15" s="21">
        <f t="shared" si="2"/>
        <v>-1.0988799140705439</v>
      </c>
      <c r="F15" s="21">
        <f t="shared" si="3"/>
        <v>-1.0101186290428574</v>
      </c>
      <c r="G15" s="21"/>
      <c r="H15" s="21"/>
      <c r="I15" s="21"/>
      <c r="J15" s="21"/>
      <c r="K15" s="21"/>
    </row>
    <row r="16" spans="1:11" x14ac:dyDescent="0.45">
      <c r="A16" s="21">
        <v>69.7</v>
      </c>
      <c r="B16" s="21">
        <v>15</v>
      </c>
      <c r="C16">
        <f t="shared" si="1"/>
        <v>0.14588528678304238</v>
      </c>
      <c r="D16" s="21">
        <f t="shared" si="0"/>
        <v>69.50618712734277</v>
      </c>
      <c r="E16" s="21">
        <f t="shared" si="2"/>
        <v>-1.0542454124924499</v>
      </c>
      <c r="F16" s="21">
        <f t="shared" si="3"/>
        <v>-1.0101186290428574</v>
      </c>
      <c r="G16" s="21"/>
      <c r="H16" s="21"/>
      <c r="I16" s="21"/>
      <c r="J16" s="21"/>
      <c r="K16" s="21"/>
    </row>
    <row r="17" spans="1:11" x14ac:dyDescent="0.45">
      <c r="A17" s="21">
        <v>69.7</v>
      </c>
      <c r="B17" s="21">
        <v>16</v>
      </c>
      <c r="C17">
        <f t="shared" si="1"/>
        <v>0.15586034912718205</v>
      </c>
      <c r="D17" s="21">
        <f t="shared" si="0"/>
        <v>69.674142296174736</v>
      </c>
      <c r="E17" s="21">
        <f t="shared" si="2"/>
        <v>-1.0116180790824536</v>
      </c>
      <c r="F17" s="21">
        <f t="shared" si="3"/>
        <v>-1.0101186290428574</v>
      </c>
      <c r="G17" s="21"/>
      <c r="H17" s="21"/>
      <c r="I17" s="21"/>
      <c r="J17" s="21"/>
      <c r="K17" s="21"/>
    </row>
    <row r="18" spans="1:11" x14ac:dyDescent="0.45">
      <c r="A18" s="21">
        <v>70.3</v>
      </c>
      <c r="B18" s="21">
        <v>17</v>
      </c>
      <c r="C18">
        <f t="shared" si="1"/>
        <v>0.16583541147132169</v>
      </c>
      <c r="D18" s="21">
        <f t="shared" si="0"/>
        <v>69.835150326030444</v>
      </c>
      <c r="E18" s="21">
        <f t="shared" si="2"/>
        <v>-0.97075394243172353</v>
      </c>
      <c r="F18" s="21">
        <f t="shared" si="3"/>
        <v>-0.85707035191515413</v>
      </c>
      <c r="G18" s="21"/>
      <c r="H18" s="21"/>
      <c r="I18" s="21"/>
      <c r="J18" s="21"/>
      <c r="K18" s="21"/>
    </row>
    <row r="19" spans="1:11" x14ac:dyDescent="0.45">
      <c r="A19" s="21">
        <v>70.400000000000006</v>
      </c>
      <c r="B19" s="21">
        <v>18</v>
      </c>
      <c r="C19">
        <f t="shared" si="1"/>
        <v>0.17581047381546136</v>
      </c>
      <c r="D19" s="21">
        <f t="shared" si="0"/>
        <v>69.990011905453329</v>
      </c>
      <c r="E19" s="21">
        <f t="shared" si="2"/>
        <v>-0.93144978630264141</v>
      </c>
      <c r="F19" s="21">
        <f t="shared" si="3"/>
        <v>-0.83156230572720113</v>
      </c>
      <c r="G19" s="21"/>
      <c r="H19" s="21"/>
      <c r="I19" s="21"/>
      <c r="J19" s="21"/>
      <c r="K19" s="21"/>
    </row>
    <row r="20" spans="1:11" x14ac:dyDescent="0.45">
      <c r="A20" s="21">
        <v>70.400000000000006</v>
      </c>
      <c r="B20" s="21">
        <v>19</v>
      </c>
      <c r="C20">
        <f t="shared" si="1"/>
        <v>0.185785536159601</v>
      </c>
      <c r="D20" s="21">
        <f t="shared" si="0"/>
        <v>70.139401718594854</v>
      </c>
      <c r="E20" s="21">
        <f t="shared" si="2"/>
        <v>-0.89353437460601248</v>
      </c>
      <c r="F20" s="21">
        <f t="shared" si="3"/>
        <v>-0.83156230572720113</v>
      </c>
      <c r="G20" s="21"/>
      <c r="H20" s="21"/>
      <c r="I20" s="21"/>
      <c r="J20" s="21"/>
      <c r="K20" s="21"/>
    </row>
    <row r="21" spans="1:11" x14ac:dyDescent="0.45">
      <c r="A21" s="21">
        <v>70.400000000000006</v>
      </c>
      <c r="B21" s="21">
        <v>20</v>
      </c>
      <c r="C21">
        <f t="shared" si="1"/>
        <v>0.19576059850374064</v>
      </c>
      <c r="D21" s="21">
        <f t="shared" si="0"/>
        <v>70.283894157004767</v>
      </c>
      <c r="E21" s="21">
        <f t="shared" si="2"/>
        <v>-0.85686192570100195</v>
      </c>
      <c r="F21" s="21">
        <f t="shared" si="3"/>
        <v>-0.83156230572720113</v>
      </c>
      <c r="G21" s="21"/>
      <c r="H21" s="21"/>
      <c r="I21" s="21"/>
      <c r="J21" s="21"/>
      <c r="K21" s="21"/>
    </row>
    <row r="22" spans="1:11" x14ac:dyDescent="0.45">
      <c r="A22" s="21">
        <v>70.400000000000006</v>
      </c>
      <c r="B22" s="21">
        <v>21</v>
      </c>
      <c r="C22">
        <f t="shared" si="1"/>
        <v>0.20573566084788031</v>
      </c>
      <c r="D22" s="21">
        <f t="shared" si="0"/>
        <v>70.423982772560336</v>
      </c>
      <c r="E22" s="21">
        <f t="shared" si="2"/>
        <v>-0.82130717520560959</v>
      </c>
      <c r="F22" s="21">
        <f t="shared" si="3"/>
        <v>-0.83156230572720113</v>
      </c>
      <c r="G22" s="21"/>
      <c r="H22" s="21"/>
      <c r="I22" s="21"/>
      <c r="J22" s="21"/>
      <c r="K22" s="21"/>
    </row>
    <row r="23" spans="1:11" x14ac:dyDescent="0.45">
      <c r="A23" s="21">
        <v>70.400000000000006</v>
      </c>
      <c r="B23" s="21">
        <v>22</v>
      </c>
      <c r="C23">
        <f t="shared" si="1"/>
        <v>0.21571072319201995</v>
      </c>
      <c r="D23" s="21">
        <f t="shared" si="0"/>
        <v>70.560095222485572</v>
      </c>
      <c r="E23" s="21">
        <f t="shared" si="2"/>
        <v>-0.78676158292306864</v>
      </c>
      <c r="F23" s="21">
        <f t="shared" si="3"/>
        <v>-0.83156230572720113</v>
      </c>
      <c r="G23" s="21"/>
      <c r="H23" s="21"/>
      <c r="I23" s="21"/>
      <c r="J23" s="21"/>
      <c r="K23" s="21"/>
    </row>
    <row r="24" spans="1:11" x14ac:dyDescent="0.45">
      <c r="A24" s="21">
        <v>70.400000000000006</v>
      </c>
      <c r="B24" s="21">
        <v>23</v>
      </c>
      <c r="C24">
        <f t="shared" si="1"/>
        <v>0.22568578553615959</v>
      </c>
      <c r="D24" s="21">
        <f t="shared" si="0"/>
        <v>70.692604910138442</v>
      </c>
      <c r="E24" s="21">
        <f t="shared" si="2"/>
        <v>-0.7531303783884552</v>
      </c>
      <c r="F24" s="21">
        <f t="shared" si="3"/>
        <v>-0.83156230572720113</v>
      </c>
      <c r="G24" s="27" t="s">
        <v>78</v>
      </c>
      <c r="H24" s="21" t="s">
        <v>137</v>
      </c>
      <c r="I24" s="21"/>
      <c r="J24" s="21"/>
      <c r="K24" s="21"/>
    </row>
    <row r="25" spans="1:11" x14ac:dyDescent="0.45">
      <c r="A25" s="21">
        <v>70.400000000000006</v>
      </c>
      <c r="B25" s="21">
        <v>24</v>
      </c>
      <c r="C25">
        <f t="shared" si="1"/>
        <v>0.23566084788029926</v>
      </c>
      <c r="D25" s="21">
        <f t="shared" si="0"/>
        <v>70.821840165444826</v>
      </c>
      <c r="E25" s="21">
        <f t="shared" si="2"/>
        <v>-0.72033023085752246</v>
      </c>
      <c r="F25" s="21">
        <f t="shared" si="3"/>
        <v>-0.83156230572720113</v>
      </c>
      <c r="G25" s="21"/>
      <c r="H25" s="21"/>
      <c r="I25" s="21"/>
      <c r="J25" s="21"/>
      <c r="K25" s="21"/>
    </row>
    <row r="26" spans="1:11" x14ac:dyDescent="0.45">
      <c r="A26" s="21">
        <v>71.2</v>
      </c>
      <c r="B26" s="21">
        <v>25</v>
      </c>
      <c r="C26">
        <f t="shared" si="1"/>
        <v>0.2456359102244389</v>
      </c>
      <c r="D26" s="21">
        <f t="shared" si="0"/>
        <v>70.948091567161882</v>
      </c>
      <c r="E26" s="21">
        <f t="shared" si="2"/>
        <v>-0.68828739090267355</v>
      </c>
      <c r="F26" s="21">
        <f t="shared" si="3"/>
        <v>-0.6274979362235954</v>
      </c>
      <c r="G26" s="21"/>
      <c r="H26" s="21"/>
      <c r="I26" s="21"/>
      <c r="J26" s="21"/>
      <c r="K26" s="21"/>
    </row>
    <row r="27" spans="1:11" x14ac:dyDescent="0.45">
      <c r="A27" s="21">
        <v>71.2</v>
      </c>
      <c r="B27" s="21">
        <v>26</v>
      </c>
      <c r="C27">
        <f t="shared" si="1"/>
        <v>0.25561097256857856</v>
      </c>
      <c r="D27" s="21">
        <f t="shared" si="0"/>
        <v>71.071617843608664</v>
      </c>
      <c r="E27" s="21">
        <f t="shared" si="2"/>
        <v>-0.6569361927965861</v>
      </c>
      <c r="F27" s="21">
        <f t="shared" si="3"/>
        <v>-0.6274979362235954</v>
      </c>
      <c r="G27" s="21"/>
      <c r="H27" s="21"/>
      <c r="I27" s="21"/>
      <c r="J27" s="21"/>
      <c r="K27" s="21"/>
    </row>
    <row r="28" spans="1:11" x14ac:dyDescent="0.45">
      <c r="A28" s="21">
        <v>71.2</v>
      </c>
      <c r="B28" s="21">
        <v>27</v>
      </c>
      <c r="C28">
        <f t="shared" si="1"/>
        <v>0.26558603491271821</v>
      </c>
      <c r="D28" s="21">
        <f t="shared" si="0"/>
        <v>71.192650673106328</v>
      </c>
      <c r="E28" s="21">
        <f t="shared" si="2"/>
        <v>-0.62621783615158211</v>
      </c>
      <c r="F28" s="21">
        <f t="shared" si="3"/>
        <v>-0.6274979362235954</v>
      </c>
      <c r="G28" s="21"/>
      <c r="H28" s="21"/>
      <c r="I28" s="21"/>
      <c r="J28" s="21"/>
      <c r="K28" s="21"/>
    </row>
    <row r="29" spans="1:11" x14ac:dyDescent="0.45">
      <c r="A29" s="21">
        <v>71.2</v>
      </c>
      <c r="B29" s="21">
        <v>28</v>
      </c>
      <c r="C29">
        <f t="shared" si="1"/>
        <v>0.27556109725685785</v>
      </c>
      <c r="D29" s="21">
        <f t="shared" si="0"/>
        <v>71.311398623633991</v>
      </c>
      <c r="E29" s="21">
        <f t="shared" si="2"/>
        <v>-0.59607938602766419</v>
      </c>
      <c r="F29" s="21">
        <f t="shared" si="3"/>
        <v>-0.6274979362235954</v>
      </c>
      <c r="G29" s="21"/>
      <c r="H29" s="21"/>
      <c r="I29" s="21"/>
      <c r="J29" s="21"/>
      <c r="K29" s="21"/>
    </row>
    <row r="30" spans="1:11" x14ac:dyDescent="0.45">
      <c r="A30" s="21">
        <v>72</v>
      </c>
      <c r="B30" s="21">
        <v>29</v>
      </c>
      <c r="C30">
        <f t="shared" si="1"/>
        <v>0.28553615960099749</v>
      </c>
      <c r="D30" s="21">
        <f t="shared" si="0"/>
        <v>71.428050412458205</v>
      </c>
      <c r="E30" s="21">
        <f t="shared" si="2"/>
        <v>-0.56647294563250661</v>
      </c>
      <c r="F30" s="21">
        <f t="shared" si="3"/>
        <v>-0.42343356671998972</v>
      </c>
      <c r="G30" s="21"/>
      <c r="H30" s="21"/>
      <c r="I30" s="21"/>
      <c r="J30" s="21"/>
      <c r="K30" s="21"/>
    </row>
    <row r="31" spans="1:11" x14ac:dyDescent="0.45">
      <c r="A31" s="21">
        <v>72</v>
      </c>
      <c r="B31" s="21">
        <v>30</v>
      </c>
      <c r="C31">
        <f t="shared" si="1"/>
        <v>0.29551122194513718</v>
      </c>
      <c r="D31" s="21">
        <f t="shared" si="0"/>
        <v>71.542777623699905</v>
      </c>
      <c r="E31" s="21">
        <f t="shared" si="2"/>
        <v>-0.5373549665979237</v>
      </c>
      <c r="F31" s="21">
        <f t="shared" si="3"/>
        <v>-0.42343356671998972</v>
      </c>
      <c r="G31" s="21"/>
      <c r="H31" s="21"/>
      <c r="I31" s="21"/>
      <c r="J31" s="21"/>
      <c r="K31" s="21"/>
    </row>
    <row r="32" spans="1:11" x14ac:dyDescent="0.45">
      <c r="A32" s="21">
        <v>72</v>
      </c>
      <c r="B32" s="21">
        <v>31</v>
      </c>
      <c r="C32">
        <f t="shared" si="1"/>
        <v>0.30548628428927682</v>
      </c>
      <c r="D32" s="21">
        <f t="shared" si="0"/>
        <v>71.655736990241564</v>
      </c>
      <c r="E32" s="21">
        <f t="shared" si="2"/>
        <v>-0.50868566982760099</v>
      </c>
      <c r="F32" s="21">
        <f t="shared" si="3"/>
        <v>-0.42343356671998972</v>
      </c>
      <c r="G32" s="21"/>
      <c r="H32" s="21"/>
      <c r="I32" s="21"/>
      <c r="J32" s="21"/>
      <c r="K32" s="21"/>
    </row>
    <row r="33" spans="1:11" x14ac:dyDescent="0.45">
      <c r="A33" s="21">
        <v>72</v>
      </c>
      <c r="B33" s="21">
        <v>32</v>
      </c>
      <c r="C33">
        <f t="shared" si="1"/>
        <v>0.31546134663341646</v>
      </c>
      <c r="D33" s="21">
        <f t="shared" si="0"/>
        <v>71.767072322835304</v>
      </c>
      <c r="E33" s="21">
        <f t="shared" si="2"/>
        <v>-0.48042855588587818</v>
      </c>
      <c r="F33" s="21">
        <f t="shared" si="3"/>
        <v>-0.42343356671998972</v>
      </c>
      <c r="G33" s="21"/>
      <c r="H33" s="21"/>
      <c r="I33" s="21"/>
      <c r="J33" s="21"/>
      <c r="K33" s="21"/>
    </row>
    <row r="34" spans="1:11" x14ac:dyDescent="0.45">
      <c r="A34" s="21">
        <v>72</v>
      </c>
      <c r="B34" s="21">
        <v>33</v>
      </c>
      <c r="C34">
        <f t="shared" si="1"/>
        <v>0.3254364089775561</v>
      </c>
      <c r="D34" s="21">
        <f t="shared" ref="D34:D65" si="4">NORMINV(C34,AVERAGE($A$2:$A$101),_xlfn.STDEV.S($A$2:$A$101))</f>
        <v>71.876916151524895</v>
      </c>
      <c r="E34" s="21">
        <f t="shared" si="2"/>
        <v>-0.45254998840179994</v>
      </c>
      <c r="F34" s="21">
        <f t="shared" si="3"/>
        <v>-0.42343356671998972</v>
      </c>
      <c r="G34" s="21"/>
      <c r="H34" s="21"/>
      <c r="I34" s="21"/>
      <c r="J34" s="21"/>
      <c r="K34" s="21"/>
    </row>
    <row r="35" spans="1:11" x14ac:dyDescent="0.45">
      <c r="A35" s="21">
        <v>72</v>
      </c>
      <c r="B35" s="21">
        <v>34</v>
      </c>
      <c r="C35">
        <f t="shared" si="1"/>
        <v>0.33541147132169574</v>
      </c>
      <c r="D35" s="21">
        <f t="shared" si="4"/>
        <v>71.985391130985604</v>
      </c>
      <c r="E35" s="21">
        <f t="shared" si="2"/>
        <v>-0.42501883739125668</v>
      </c>
      <c r="F35" s="21">
        <f t="shared" si="3"/>
        <v>-0.42343356671998972</v>
      </c>
      <c r="G35" s="21"/>
      <c r="H35" s="21"/>
      <c r="I35" s="21"/>
      <c r="J35" s="21"/>
      <c r="K35" s="21"/>
    </row>
    <row r="36" spans="1:11" x14ac:dyDescent="0.45">
      <c r="A36" s="21">
        <v>72</v>
      </c>
      <c r="B36" s="21">
        <v>35</v>
      </c>
      <c r="C36">
        <f t="shared" si="1"/>
        <v>0.34538653366583544</v>
      </c>
      <c r="D36" s="21">
        <f t="shared" si="4"/>
        <v>72.092611251008009</v>
      </c>
      <c r="E36" s="21">
        <f t="shared" si="2"/>
        <v>-0.39780617203394636</v>
      </c>
      <c r="F36" s="21">
        <f t="shared" si="3"/>
        <v>-0.42343356671998972</v>
      </c>
      <c r="G36" s="21"/>
      <c r="H36" s="21"/>
      <c r="I36" s="21"/>
      <c r="J36" s="21"/>
      <c r="K36" s="21"/>
    </row>
    <row r="37" spans="1:11" x14ac:dyDescent="0.45">
      <c r="A37" s="21">
        <v>72.7</v>
      </c>
      <c r="B37" s="21">
        <v>36</v>
      </c>
      <c r="C37">
        <f t="shared" si="1"/>
        <v>0.35536159600997508</v>
      </c>
      <c r="D37" s="21">
        <f t="shared" si="4"/>
        <v>72.19868288531336</v>
      </c>
      <c r="E37" s="21">
        <f t="shared" si="2"/>
        <v>-0.37088499448208978</v>
      </c>
      <c r="F37" s="21">
        <f t="shared" si="3"/>
        <v>-0.24487724340433337</v>
      </c>
      <c r="G37" s="21"/>
      <c r="H37" s="21"/>
      <c r="I37" s="21"/>
      <c r="J37" s="21"/>
      <c r="K37" s="21"/>
    </row>
    <row r="38" spans="1:11" x14ac:dyDescent="0.45">
      <c r="A38" s="21">
        <v>72.7</v>
      </c>
      <c r="B38" s="21">
        <v>37</v>
      </c>
      <c r="C38">
        <f t="shared" si="1"/>
        <v>0.36533665835411472</v>
      </c>
      <c r="D38" s="21">
        <f t="shared" si="4"/>
        <v>72.303705705613183</v>
      </c>
      <c r="E38" s="21">
        <f t="shared" si="2"/>
        <v>-0.34423000787040886</v>
      </c>
      <c r="F38" s="21">
        <f t="shared" si="3"/>
        <v>-0.24487724340433337</v>
      </c>
      <c r="G38" s="21"/>
      <c r="H38" s="21"/>
      <c r="I38" s="21"/>
      <c r="J38" s="21"/>
      <c r="K38" s="21"/>
    </row>
    <row r="39" spans="1:11" x14ac:dyDescent="0.45">
      <c r="A39" s="21">
        <v>72.7</v>
      </c>
      <c r="B39" s="21">
        <v>38</v>
      </c>
      <c r="C39">
        <f t="shared" si="1"/>
        <v>0.37531172069825436</v>
      </c>
      <c r="D39" s="21">
        <f t="shared" si="4"/>
        <v>72.407773482891727</v>
      </c>
      <c r="E39" s="21">
        <f t="shared" si="2"/>
        <v>-0.31781741294915372</v>
      </c>
      <c r="F39" s="21">
        <f t="shared" si="3"/>
        <v>-0.24487724340433337</v>
      </c>
      <c r="G39" s="21"/>
      <c r="H39" s="21"/>
      <c r="I39" s="21"/>
      <c r="J39" s="21"/>
      <c r="K39" s="21"/>
    </row>
    <row r="40" spans="1:11" x14ac:dyDescent="0.45">
      <c r="A40" s="21">
        <v>72.7</v>
      </c>
      <c r="B40" s="21">
        <v>39</v>
      </c>
      <c r="C40">
        <f t="shared" si="1"/>
        <v>0.385286783042394</v>
      </c>
      <c r="D40" s="21">
        <f t="shared" si="4"/>
        <v>72.510974793984929</v>
      </c>
      <c r="E40" s="21">
        <f t="shared" si="2"/>
        <v>-0.29162472875305195</v>
      </c>
      <c r="F40" s="21">
        <f t="shared" si="3"/>
        <v>-0.24487724340433337</v>
      </c>
      <c r="G40" s="21"/>
      <c r="H40" s="21"/>
      <c r="I40" s="21"/>
      <c r="J40" s="21"/>
      <c r="K40" s="21"/>
    </row>
    <row r="41" spans="1:11" x14ac:dyDescent="0.45">
      <c r="A41" s="21">
        <v>72.7</v>
      </c>
      <c r="B41" s="21">
        <v>40</v>
      </c>
      <c r="C41">
        <f t="shared" si="1"/>
        <v>0.39526184538653364</v>
      </c>
      <c r="D41" s="21">
        <f t="shared" si="4"/>
        <v>72.613393648421393</v>
      </c>
      <c r="E41" s="21">
        <f t="shared" si="2"/>
        <v>-0.26563063350790383</v>
      </c>
      <c r="F41" s="21">
        <f t="shared" si="3"/>
        <v>-0.24487724340433337</v>
      </c>
      <c r="G41" s="21"/>
      <c r="H41" s="21"/>
      <c r="I41" s="21"/>
      <c r="J41" s="21"/>
      <c r="K41" s="21"/>
    </row>
    <row r="42" spans="1:11" x14ac:dyDescent="0.45">
      <c r="A42" s="21">
        <v>72.7</v>
      </c>
      <c r="B42" s="21">
        <v>41</v>
      </c>
      <c r="C42">
        <f t="shared" si="1"/>
        <v>0.40523690773067333</v>
      </c>
      <c r="D42" s="21">
        <f t="shared" si="4"/>
        <v>72.7151100480027</v>
      </c>
      <c r="E42" s="21">
        <f t="shared" si="2"/>
        <v>-0.23981482260806375</v>
      </c>
      <c r="F42" s="21">
        <f t="shared" si="3"/>
        <v>-0.24487724340433337</v>
      </c>
      <c r="G42" s="21"/>
      <c r="H42" s="21"/>
      <c r="I42" s="21"/>
      <c r="J42" s="21"/>
      <c r="K42" s="21"/>
    </row>
    <row r="43" spans="1:11" x14ac:dyDescent="0.45">
      <c r="A43" s="21">
        <v>72.7</v>
      </c>
      <c r="B43" s="21">
        <v>42</v>
      </c>
      <c r="C43">
        <f t="shared" si="1"/>
        <v>0.41521197007481297</v>
      </c>
      <c r="D43" s="21">
        <f t="shared" si="4"/>
        <v>72.816200489600433</v>
      </c>
      <c r="E43" s="21">
        <f t="shared" si="2"/>
        <v>-0.21415788100561994</v>
      </c>
      <c r="F43" s="21">
        <f t="shared" si="3"/>
        <v>-0.24487724340433337</v>
      </c>
      <c r="G43" s="21"/>
      <c r="H43" s="21"/>
      <c r="I43" s="21"/>
      <c r="J43" s="21"/>
      <c r="K43" s="21"/>
    </row>
    <row r="44" spans="1:11" x14ac:dyDescent="0.45">
      <c r="A44" s="21">
        <v>73.5</v>
      </c>
      <c r="B44" s="21">
        <v>43</v>
      </c>
      <c r="C44">
        <f t="shared" si="1"/>
        <v>0.42518703241895262</v>
      </c>
      <c r="D44" s="21">
        <f t="shared" si="4"/>
        <v>72.91673842003415</v>
      </c>
      <c r="E44" s="21">
        <f t="shared" si="2"/>
        <v>-0.18864116776152365</v>
      </c>
      <c r="F44" s="21">
        <f t="shared" si="3"/>
        <v>-4.0812873900727666E-2</v>
      </c>
      <c r="G44" s="21"/>
      <c r="H44" s="21"/>
      <c r="I44" s="21"/>
      <c r="J44" s="21"/>
      <c r="K44" s="21"/>
    </row>
    <row r="45" spans="1:11" x14ac:dyDescent="0.45">
      <c r="A45" s="21">
        <v>73.5</v>
      </c>
      <c r="B45" s="21">
        <v>44</v>
      </c>
      <c r="C45">
        <f t="shared" si="1"/>
        <v>0.43516209476309226</v>
      </c>
      <c r="D45" s="21">
        <f t="shared" si="4"/>
        <v>73.016794650588707</v>
      </c>
      <c r="E45" s="21">
        <f t="shared" si="2"/>
        <v>-0.16324671084032169</v>
      </c>
      <c r="F45" s="21">
        <f t="shared" si="3"/>
        <v>-4.0812873900727666E-2</v>
      </c>
      <c r="G45" s="21"/>
      <c r="H45" s="21"/>
      <c r="I45" s="21"/>
      <c r="J45" s="21"/>
      <c r="K45" s="21"/>
    </row>
    <row r="46" spans="1:11" x14ac:dyDescent="0.45">
      <c r="A46" s="21">
        <v>73.5</v>
      </c>
      <c r="B46" s="21">
        <v>45</v>
      </c>
      <c r="C46">
        <f t="shared" si="1"/>
        <v>0.4451371571072319</v>
      </c>
      <c r="D46" s="21">
        <f t="shared" si="4"/>
        <v>73.116437737673593</v>
      </c>
      <c r="E46" s="21">
        <f t="shared" si="2"/>
        <v>-0.13795711049811243</v>
      </c>
      <c r="F46" s="21">
        <f t="shared" si="3"/>
        <v>-4.0812873900727666E-2</v>
      </c>
      <c r="G46" s="21"/>
      <c r="H46" s="21"/>
      <c r="I46" s="21"/>
      <c r="J46" s="21"/>
      <c r="K46" s="21"/>
    </row>
    <row r="47" spans="1:11" x14ac:dyDescent="0.45">
      <c r="A47" s="21">
        <v>73.5</v>
      </c>
      <c r="B47" s="21">
        <v>46</v>
      </c>
      <c r="C47">
        <f t="shared" si="1"/>
        <v>0.45511221945137159</v>
      </c>
      <c r="D47" s="21">
        <f t="shared" si="4"/>
        <v>73.215734335271051</v>
      </c>
      <c r="E47" s="21">
        <f t="shared" si="2"/>
        <v>-0.11275544983055757</v>
      </c>
      <c r="F47" s="21">
        <f t="shared" si="3"/>
        <v>-4.0812873900727666E-2</v>
      </c>
      <c r="G47" s="21"/>
      <c r="H47" s="21"/>
      <c r="I47" s="21"/>
      <c r="J47" s="21"/>
      <c r="K47" s="21"/>
    </row>
    <row r="48" spans="1:11" x14ac:dyDescent="0.45">
      <c r="A48" s="21">
        <v>73.5</v>
      </c>
      <c r="B48" s="21">
        <v>47</v>
      </c>
      <c r="C48">
        <f t="shared" si="1"/>
        <v>0.46508728179551123</v>
      </c>
      <c r="D48" s="21">
        <f t="shared" si="4"/>
        <v>73.314749524131344</v>
      </c>
      <c r="E48" s="21">
        <f t="shared" si="2"/>
        <v>-8.7625211222514723E-2</v>
      </c>
      <c r="F48" s="21">
        <f t="shared" si="3"/>
        <v>-4.0812873900727666E-2</v>
      </c>
      <c r="G48" s="21"/>
      <c r="H48" s="21"/>
      <c r="I48" s="21"/>
      <c r="J48" s="21"/>
      <c r="K48" s="21"/>
    </row>
    <row r="49" spans="1:11" x14ac:dyDescent="0.45">
      <c r="A49" s="21">
        <v>73.5</v>
      </c>
      <c r="B49" s="21">
        <v>48</v>
      </c>
      <c r="C49">
        <f t="shared" si="1"/>
        <v>0.47506234413965087</v>
      </c>
      <c r="D49" s="21">
        <f t="shared" si="4"/>
        <v>73.413547122121145</v>
      </c>
      <c r="E49" s="21">
        <f t="shared" si="2"/>
        <v>-6.2550197581038303E-2</v>
      </c>
      <c r="F49" s="21">
        <f t="shared" si="3"/>
        <v>-4.0812873900727666E-2</v>
      </c>
      <c r="G49" s="21"/>
      <c r="H49" s="21"/>
      <c r="I49" s="21"/>
      <c r="J49" s="21"/>
      <c r="K49" s="21"/>
    </row>
    <row r="50" spans="1:11" x14ac:dyDescent="0.45">
      <c r="A50" s="21">
        <v>73.5</v>
      </c>
      <c r="B50" s="21">
        <v>49</v>
      </c>
      <c r="C50">
        <f t="shared" si="1"/>
        <v>0.48503740648379051</v>
      </c>
      <c r="D50" s="21">
        <f t="shared" si="4"/>
        <v>73.512189979695407</v>
      </c>
      <c r="E50" s="21">
        <f t="shared" si="2"/>
        <v>-3.7514457344072438E-2</v>
      </c>
      <c r="F50" s="21">
        <f t="shared" si="3"/>
        <v>-4.0812873900727666E-2</v>
      </c>
      <c r="G50" s="21"/>
      <c r="H50" s="21"/>
      <c r="I50" s="21"/>
      <c r="J50" s="21"/>
      <c r="K50" s="21"/>
    </row>
    <row r="51" spans="1:11" x14ac:dyDescent="0.45">
      <c r="A51" s="21">
        <v>73.5</v>
      </c>
      <c r="B51" s="21">
        <v>50</v>
      </c>
      <c r="C51">
        <f t="shared" si="1"/>
        <v>0.49501246882793015</v>
      </c>
      <c r="D51" s="21">
        <f t="shared" si="4"/>
        <v>73.610740264126449</v>
      </c>
      <c r="E51" s="21">
        <f t="shared" si="2"/>
        <v>-1.2502212342581089E-2</v>
      </c>
      <c r="F51" s="21">
        <f t="shared" si="3"/>
        <v>-4.0812873900727666E-2</v>
      </c>
      <c r="G51" s="21"/>
      <c r="H51" s="21"/>
      <c r="I51" s="21"/>
      <c r="J51" s="21"/>
      <c r="K51" s="21"/>
    </row>
    <row r="52" spans="1:11" x14ac:dyDescent="0.45">
      <c r="A52" s="21">
        <v>73.5</v>
      </c>
      <c r="B52" s="21">
        <v>51</v>
      </c>
      <c r="C52">
        <f t="shared" si="1"/>
        <v>0.50498753117206985</v>
      </c>
      <c r="D52" s="21">
        <f t="shared" si="4"/>
        <v>73.709259735873601</v>
      </c>
      <c r="E52" s="21">
        <f t="shared" si="2"/>
        <v>1.2502212342581089E-2</v>
      </c>
      <c r="F52" s="21">
        <f t="shared" si="3"/>
        <v>-4.0812873900727666E-2</v>
      </c>
      <c r="G52" s="21"/>
      <c r="H52" s="21"/>
      <c r="I52" s="21"/>
      <c r="J52" s="21"/>
      <c r="K52" s="21"/>
    </row>
    <row r="53" spans="1:11" x14ac:dyDescent="0.45">
      <c r="A53" s="21">
        <v>73.5</v>
      </c>
      <c r="B53" s="21">
        <v>52</v>
      </c>
      <c r="C53">
        <f t="shared" si="1"/>
        <v>0.51496259351620943</v>
      </c>
      <c r="D53" s="21">
        <f t="shared" si="4"/>
        <v>73.807810020304643</v>
      </c>
      <c r="E53" s="21">
        <f t="shared" si="2"/>
        <v>3.7514457344072438E-2</v>
      </c>
      <c r="F53" s="21">
        <f t="shared" si="3"/>
        <v>-4.0812873900727666E-2</v>
      </c>
      <c r="G53" s="21"/>
      <c r="H53" s="21"/>
      <c r="I53" s="21"/>
      <c r="J53" s="21"/>
      <c r="K53" s="21"/>
    </row>
    <row r="54" spans="1:11" x14ac:dyDescent="0.45">
      <c r="A54" s="21">
        <v>73.5</v>
      </c>
      <c r="B54" s="21">
        <v>53</v>
      </c>
      <c r="C54">
        <f t="shared" si="1"/>
        <v>0.52493765586034913</v>
      </c>
      <c r="D54" s="21">
        <f t="shared" si="4"/>
        <v>73.906452877878905</v>
      </c>
      <c r="E54" s="21">
        <f t="shared" si="2"/>
        <v>6.2550197581038303E-2</v>
      </c>
      <c r="F54" s="21">
        <f t="shared" si="3"/>
        <v>-4.0812873900727666E-2</v>
      </c>
      <c r="G54" s="21"/>
      <c r="H54" s="21"/>
      <c r="I54" s="21"/>
      <c r="J54" s="21"/>
      <c r="K54" s="21"/>
    </row>
    <row r="55" spans="1:11" x14ac:dyDescent="0.45">
      <c r="A55" s="21">
        <v>74.3</v>
      </c>
      <c r="B55" s="21">
        <v>54</v>
      </c>
      <c r="C55">
        <f t="shared" si="1"/>
        <v>0.53491271820448882</v>
      </c>
      <c r="D55" s="21">
        <f t="shared" si="4"/>
        <v>74.005250475868706</v>
      </c>
      <c r="E55" s="21">
        <f t="shared" si="2"/>
        <v>8.7625211222514723E-2</v>
      </c>
      <c r="F55" s="21">
        <f t="shared" si="3"/>
        <v>0.16325149560287802</v>
      </c>
      <c r="G55" s="21"/>
      <c r="H55" s="21"/>
      <c r="I55" s="21"/>
      <c r="J55" s="21"/>
      <c r="K55" s="21"/>
    </row>
    <row r="56" spans="1:11" x14ac:dyDescent="0.45">
      <c r="A56" s="21">
        <v>74.3</v>
      </c>
      <c r="B56" s="21">
        <v>55</v>
      </c>
      <c r="C56">
        <f t="shared" si="1"/>
        <v>0.54488778054862841</v>
      </c>
      <c r="D56" s="21">
        <f t="shared" si="4"/>
        <v>74.104265664728999</v>
      </c>
      <c r="E56" s="21">
        <f t="shared" si="2"/>
        <v>0.11275544983055757</v>
      </c>
      <c r="F56" s="21">
        <f t="shared" si="3"/>
        <v>0.16325149560287802</v>
      </c>
      <c r="G56" s="21"/>
      <c r="H56" s="21"/>
      <c r="I56" s="21"/>
      <c r="J56" s="21"/>
      <c r="K56" s="21"/>
    </row>
    <row r="57" spans="1:11" x14ac:dyDescent="0.45">
      <c r="A57" s="21">
        <v>74.3</v>
      </c>
      <c r="B57" s="21">
        <v>56</v>
      </c>
      <c r="C57">
        <f t="shared" si="1"/>
        <v>0.5548628428927681</v>
      </c>
      <c r="D57" s="21">
        <f t="shared" si="4"/>
        <v>74.203562262326457</v>
      </c>
      <c r="E57" s="21">
        <f t="shared" si="2"/>
        <v>0.13795711049811243</v>
      </c>
      <c r="F57" s="21">
        <f t="shared" si="3"/>
        <v>0.16325149560287802</v>
      </c>
      <c r="G57" s="21"/>
      <c r="H57" s="21"/>
      <c r="I57" s="21"/>
      <c r="J57" s="21"/>
      <c r="K57" s="21"/>
    </row>
    <row r="58" spans="1:11" x14ac:dyDescent="0.45">
      <c r="A58" s="21">
        <v>74.3</v>
      </c>
      <c r="B58" s="21">
        <v>57</v>
      </c>
      <c r="C58">
        <f t="shared" si="1"/>
        <v>0.56483790523690769</v>
      </c>
      <c r="D58" s="21">
        <f t="shared" si="4"/>
        <v>74.303205349411343</v>
      </c>
      <c r="E58" s="21">
        <f t="shared" si="2"/>
        <v>0.16324671084032169</v>
      </c>
      <c r="F58" s="21">
        <f t="shared" si="3"/>
        <v>0.16325149560287802</v>
      </c>
      <c r="G58" s="21"/>
      <c r="H58" s="21"/>
      <c r="I58" s="21"/>
      <c r="J58" s="21"/>
      <c r="K58" s="21"/>
    </row>
    <row r="59" spans="1:11" x14ac:dyDescent="0.45">
      <c r="A59" s="21">
        <v>74.3</v>
      </c>
      <c r="B59" s="21">
        <v>58</v>
      </c>
      <c r="C59">
        <f t="shared" si="1"/>
        <v>0.57481296758104738</v>
      </c>
      <c r="D59" s="21">
        <f t="shared" si="4"/>
        <v>74.4032615799659</v>
      </c>
      <c r="E59" s="21">
        <f t="shared" si="2"/>
        <v>0.18864116776152365</v>
      </c>
      <c r="F59" s="21">
        <f t="shared" si="3"/>
        <v>0.16325149560287802</v>
      </c>
      <c r="G59" s="21"/>
      <c r="H59" s="21"/>
      <c r="I59" s="21"/>
      <c r="J59" s="21"/>
      <c r="K59" s="21"/>
    </row>
    <row r="60" spans="1:11" x14ac:dyDescent="0.45">
      <c r="A60" s="21">
        <v>74.3</v>
      </c>
      <c r="B60" s="21">
        <v>59</v>
      </c>
      <c r="C60">
        <f t="shared" si="1"/>
        <v>0.58478802992518708</v>
      </c>
      <c r="D60" s="21">
        <f t="shared" si="4"/>
        <v>74.503799510399617</v>
      </c>
      <c r="E60" s="21">
        <f t="shared" si="2"/>
        <v>0.21415788100561994</v>
      </c>
      <c r="F60" s="21">
        <f t="shared" si="3"/>
        <v>0.16325149560287802</v>
      </c>
      <c r="G60" s="21"/>
      <c r="H60" s="21"/>
      <c r="I60" s="21"/>
      <c r="J60" s="21"/>
      <c r="K60" s="21"/>
    </row>
    <row r="61" spans="1:11" x14ac:dyDescent="0.45">
      <c r="A61" s="21">
        <v>74.3</v>
      </c>
      <c r="B61" s="21">
        <v>60</v>
      </c>
      <c r="C61">
        <f t="shared" si="1"/>
        <v>0.59476309226932667</v>
      </c>
      <c r="D61" s="21">
        <f t="shared" si="4"/>
        <v>74.60488995199735</v>
      </c>
      <c r="E61" s="21">
        <f t="shared" si="2"/>
        <v>0.23981482260806375</v>
      </c>
      <c r="F61" s="21">
        <f t="shared" si="3"/>
        <v>0.16325149560287802</v>
      </c>
      <c r="G61" s="21"/>
      <c r="H61" s="21"/>
      <c r="I61" s="21"/>
      <c r="J61" s="21"/>
      <c r="K61" s="21"/>
    </row>
    <row r="62" spans="1:11" x14ac:dyDescent="0.45">
      <c r="A62" s="21">
        <v>74.3</v>
      </c>
      <c r="B62" s="21">
        <v>61</v>
      </c>
      <c r="C62">
        <f t="shared" si="1"/>
        <v>0.60473815461346636</v>
      </c>
      <c r="D62" s="21">
        <f t="shared" si="4"/>
        <v>74.706606351578657</v>
      </c>
      <c r="E62" s="21">
        <f t="shared" si="2"/>
        <v>0.26563063350790383</v>
      </c>
      <c r="F62" s="21">
        <f t="shared" si="3"/>
        <v>0.16325149560287802</v>
      </c>
      <c r="G62" s="21"/>
      <c r="H62" s="21"/>
      <c r="I62" s="21"/>
      <c r="J62" s="21"/>
      <c r="K62" s="21"/>
    </row>
    <row r="63" spans="1:11" x14ac:dyDescent="0.45">
      <c r="A63" s="21">
        <v>74.7</v>
      </c>
      <c r="B63" s="21">
        <v>62</v>
      </c>
      <c r="C63">
        <f t="shared" si="1"/>
        <v>0.61471321695760595</v>
      </c>
      <c r="D63" s="21">
        <f t="shared" si="4"/>
        <v>74.809025206015122</v>
      </c>
      <c r="E63" s="21">
        <f t="shared" si="2"/>
        <v>0.29162472875305195</v>
      </c>
      <c r="F63" s="21">
        <f t="shared" si="3"/>
        <v>0.26528368035468269</v>
      </c>
      <c r="G63" s="21"/>
      <c r="H63" s="21"/>
      <c r="I63" s="21"/>
      <c r="J63" s="21"/>
      <c r="K63" s="21"/>
    </row>
    <row r="64" spans="1:11" x14ac:dyDescent="0.45">
      <c r="A64" s="21">
        <v>75</v>
      </c>
      <c r="B64" s="21">
        <v>63</v>
      </c>
      <c r="C64">
        <f t="shared" si="1"/>
        <v>0.62468827930174564</v>
      </c>
      <c r="D64" s="21">
        <f t="shared" si="4"/>
        <v>74.912226517108323</v>
      </c>
      <c r="E64" s="21">
        <f t="shared" si="2"/>
        <v>0.31781741294915372</v>
      </c>
      <c r="F64" s="21">
        <f t="shared" si="3"/>
        <v>0.3418078189185344</v>
      </c>
      <c r="G64" s="21"/>
      <c r="H64" s="21"/>
      <c r="I64" s="21"/>
      <c r="J64" s="21"/>
      <c r="K64" s="21"/>
    </row>
    <row r="65" spans="1:11" x14ac:dyDescent="0.45">
      <c r="A65" s="21">
        <v>75</v>
      </c>
      <c r="B65" s="21">
        <v>64</v>
      </c>
      <c r="C65">
        <f t="shared" si="1"/>
        <v>0.63466334164588534</v>
      </c>
      <c r="D65" s="21">
        <f t="shared" si="4"/>
        <v>75.016294294386867</v>
      </c>
      <c r="E65" s="21">
        <f t="shared" si="2"/>
        <v>0.34423000787040886</v>
      </c>
      <c r="F65" s="21">
        <f t="shared" si="3"/>
        <v>0.3418078189185344</v>
      </c>
      <c r="G65" s="21"/>
      <c r="H65" s="21"/>
      <c r="I65" s="21"/>
      <c r="J65" s="21"/>
      <c r="K65" s="21"/>
    </row>
    <row r="66" spans="1:11" x14ac:dyDescent="0.45">
      <c r="A66" s="21">
        <v>75</v>
      </c>
      <c r="B66" s="21">
        <v>65</v>
      </c>
      <c r="C66">
        <f t="shared" si="1"/>
        <v>0.64463840399002492</v>
      </c>
      <c r="D66" s="21">
        <f t="shared" ref="D66:D97" si="5">NORMINV(C66,AVERAGE($A$2:$A$101),_xlfn.STDEV.S($A$2:$A$101))</f>
        <v>75.12131711468669</v>
      </c>
      <c r="E66" s="21">
        <f t="shared" si="2"/>
        <v>0.37088499448208978</v>
      </c>
      <c r="F66" s="21">
        <f t="shared" si="3"/>
        <v>0.3418078189185344</v>
      </c>
      <c r="G66" s="21"/>
      <c r="H66" s="21"/>
      <c r="I66" s="21"/>
      <c r="J66" s="21"/>
      <c r="K66" s="21"/>
    </row>
    <row r="67" spans="1:11" x14ac:dyDescent="0.45">
      <c r="A67" s="21">
        <v>75</v>
      </c>
      <c r="B67" s="21">
        <v>66</v>
      </c>
      <c r="C67">
        <f t="shared" ref="C67:C101" si="6">(B67-0.375)/100.25</f>
        <v>0.65461346633416462</v>
      </c>
      <c r="D67" s="21">
        <f t="shared" si="5"/>
        <v>75.227388748992041</v>
      </c>
      <c r="E67" s="21">
        <f t="shared" ref="E67:E101" si="7">(D67-AVERAGE($A$2:$A$101))/_xlfn.STDEV.S($A$2:$A$101)</f>
        <v>0.39780617203394636</v>
      </c>
      <c r="F67" s="21">
        <f t="shared" ref="F67:F101" si="8">(A67-AVERAGE($A$2:$A$101))/_xlfn.STDEV.P($A$2:$A$101)</f>
        <v>0.3418078189185344</v>
      </c>
      <c r="G67" s="21"/>
      <c r="H67" s="21"/>
      <c r="I67" s="21"/>
      <c r="J67" s="21"/>
      <c r="K67" s="21"/>
    </row>
    <row r="68" spans="1:11" x14ac:dyDescent="0.45">
      <c r="A68" s="21">
        <v>75</v>
      </c>
      <c r="B68" s="21">
        <v>67</v>
      </c>
      <c r="C68">
        <f t="shared" si="6"/>
        <v>0.6645885286783042</v>
      </c>
      <c r="D68" s="21">
        <f t="shared" si="5"/>
        <v>75.334608869014446</v>
      </c>
      <c r="E68" s="21">
        <f t="shared" si="7"/>
        <v>0.42501883739125668</v>
      </c>
      <c r="F68" s="21">
        <f t="shared" si="8"/>
        <v>0.3418078189185344</v>
      </c>
      <c r="G68" s="21"/>
      <c r="H68" s="21"/>
      <c r="I68" s="21"/>
      <c r="J68" s="21"/>
      <c r="K68" s="21"/>
    </row>
    <row r="69" spans="1:11" x14ac:dyDescent="0.45">
      <c r="A69" s="21">
        <v>75</v>
      </c>
      <c r="B69" s="21">
        <v>68</v>
      </c>
      <c r="C69">
        <f t="shared" si="6"/>
        <v>0.6745635910224439</v>
      </c>
      <c r="D69" s="21">
        <f t="shared" si="5"/>
        <v>75.443083848475155</v>
      </c>
      <c r="E69" s="21">
        <f t="shared" si="7"/>
        <v>0.45254998840179994</v>
      </c>
      <c r="F69" s="21">
        <f t="shared" si="8"/>
        <v>0.3418078189185344</v>
      </c>
      <c r="G69" s="21"/>
      <c r="H69" s="21"/>
      <c r="I69" s="21"/>
      <c r="J69" s="21"/>
      <c r="K69" s="21"/>
    </row>
    <row r="70" spans="1:11" x14ac:dyDescent="0.45">
      <c r="A70" s="21">
        <v>75</v>
      </c>
      <c r="B70" s="21">
        <v>69</v>
      </c>
      <c r="C70">
        <f t="shared" si="6"/>
        <v>0.68453865336658359</v>
      </c>
      <c r="D70" s="21">
        <f t="shared" si="5"/>
        <v>75.552927677164746</v>
      </c>
      <c r="E70" s="21">
        <f t="shared" si="7"/>
        <v>0.48042855588587818</v>
      </c>
      <c r="F70" s="21">
        <f t="shared" si="8"/>
        <v>0.3418078189185344</v>
      </c>
      <c r="G70" s="21"/>
      <c r="H70" s="21"/>
      <c r="I70" s="21"/>
      <c r="J70" s="21"/>
      <c r="K70" s="21"/>
    </row>
    <row r="71" spans="1:11" x14ac:dyDescent="0.45">
      <c r="A71" s="21">
        <v>75.400000000000006</v>
      </c>
      <c r="B71" s="21">
        <v>70</v>
      </c>
      <c r="C71">
        <f t="shared" si="6"/>
        <v>0.69451371571072318</v>
      </c>
      <c r="D71" s="21">
        <f t="shared" si="5"/>
        <v>75.664263009758486</v>
      </c>
      <c r="E71" s="21">
        <f t="shared" si="7"/>
        <v>0.50868566982760099</v>
      </c>
      <c r="F71" s="21">
        <f t="shared" si="8"/>
        <v>0.44384000367033904</v>
      </c>
      <c r="G71" s="21"/>
      <c r="H71" s="21"/>
      <c r="I71" s="21"/>
      <c r="J71" s="21"/>
      <c r="K71" s="21"/>
    </row>
    <row r="72" spans="1:11" x14ac:dyDescent="0.45">
      <c r="A72" s="21">
        <v>75.599999999999994</v>
      </c>
      <c r="B72" s="21">
        <v>71</v>
      </c>
      <c r="C72">
        <f t="shared" si="6"/>
        <v>0.70448877805486287</v>
      </c>
      <c r="D72" s="21">
        <f t="shared" si="5"/>
        <v>75.777222376300145</v>
      </c>
      <c r="E72" s="21">
        <f t="shared" si="7"/>
        <v>0.5373549665979237</v>
      </c>
      <c r="F72" s="21">
        <f t="shared" si="8"/>
        <v>0.49485609604623776</v>
      </c>
      <c r="G72" s="21"/>
      <c r="H72" s="21"/>
      <c r="I72" s="21"/>
      <c r="J72" s="21"/>
      <c r="K72" s="21"/>
    </row>
    <row r="73" spans="1:11" x14ac:dyDescent="0.45">
      <c r="A73" s="21">
        <v>75.8</v>
      </c>
      <c r="B73" s="21">
        <v>72</v>
      </c>
      <c r="C73">
        <f t="shared" si="6"/>
        <v>0.71446384039900246</v>
      </c>
      <c r="D73" s="21">
        <f t="shared" si="5"/>
        <v>75.891949587541845</v>
      </c>
      <c r="E73" s="21">
        <f t="shared" si="7"/>
        <v>0.56647294563250661</v>
      </c>
      <c r="F73" s="21">
        <f t="shared" si="8"/>
        <v>0.54587218842214003</v>
      </c>
      <c r="G73" s="21"/>
      <c r="H73" s="21"/>
      <c r="I73" s="21"/>
      <c r="J73" s="21"/>
      <c r="K73" s="21"/>
    </row>
    <row r="74" spans="1:11" x14ac:dyDescent="0.45">
      <c r="A74" s="21">
        <v>75.8</v>
      </c>
      <c r="B74" s="21">
        <v>73</v>
      </c>
      <c r="C74">
        <f t="shared" si="6"/>
        <v>0.72443890274314215</v>
      </c>
      <c r="D74" s="21">
        <f t="shared" si="5"/>
        <v>76.008601376366059</v>
      </c>
      <c r="E74" s="21">
        <f t="shared" si="7"/>
        <v>0.59607938602766419</v>
      </c>
      <c r="F74" s="21">
        <f t="shared" si="8"/>
        <v>0.54587218842214003</v>
      </c>
      <c r="G74" s="21"/>
      <c r="H74" s="21"/>
      <c r="I74" s="21"/>
      <c r="J74" s="21"/>
      <c r="K74" s="21"/>
    </row>
    <row r="75" spans="1:11" x14ac:dyDescent="0.45">
      <c r="A75" s="21">
        <v>75.8</v>
      </c>
      <c r="B75" s="21">
        <v>74</v>
      </c>
      <c r="C75">
        <f t="shared" si="6"/>
        <v>0.73441396508728185</v>
      </c>
      <c r="D75" s="21">
        <f t="shared" si="5"/>
        <v>76.127349326893722</v>
      </c>
      <c r="E75" s="21">
        <f t="shared" si="7"/>
        <v>0.62621783615158211</v>
      </c>
      <c r="F75" s="21">
        <f t="shared" si="8"/>
        <v>0.54587218842214003</v>
      </c>
      <c r="G75" s="21"/>
      <c r="H75" s="21"/>
      <c r="I75" s="21"/>
      <c r="J75" s="21"/>
      <c r="K75" s="21"/>
    </row>
    <row r="76" spans="1:11" x14ac:dyDescent="0.45">
      <c r="A76" s="21">
        <v>75.8</v>
      </c>
      <c r="B76" s="21">
        <v>75</v>
      </c>
      <c r="C76">
        <f t="shared" si="6"/>
        <v>0.74438902743142144</v>
      </c>
      <c r="D76" s="21">
        <f t="shared" si="5"/>
        <v>76.248382156391386</v>
      </c>
      <c r="E76" s="21">
        <f t="shared" si="7"/>
        <v>0.6569361927965861</v>
      </c>
      <c r="F76" s="21">
        <f t="shared" si="8"/>
        <v>0.54587218842214003</v>
      </c>
      <c r="G76" s="21"/>
      <c r="H76" s="21"/>
      <c r="I76" s="21"/>
      <c r="J76" s="21"/>
      <c r="K76" s="21"/>
    </row>
    <row r="77" spans="1:11" x14ac:dyDescent="0.45">
      <c r="A77" s="21">
        <v>75.8</v>
      </c>
      <c r="B77" s="21">
        <v>76</v>
      </c>
      <c r="C77">
        <f t="shared" si="6"/>
        <v>0.75436408977556113</v>
      </c>
      <c r="D77" s="21">
        <f t="shared" si="5"/>
        <v>76.371908432838168</v>
      </c>
      <c r="E77" s="21">
        <f t="shared" si="7"/>
        <v>0.68828739090267355</v>
      </c>
      <c r="F77" s="21">
        <f t="shared" si="8"/>
        <v>0.54587218842214003</v>
      </c>
      <c r="G77" s="21"/>
      <c r="H77" s="21"/>
      <c r="I77" s="21"/>
      <c r="J77" s="21"/>
      <c r="K77" s="21"/>
    </row>
    <row r="78" spans="1:11" x14ac:dyDescent="0.45">
      <c r="A78" s="21">
        <v>76.5</v>
      </c>
      <c r="B78" s="21">
        <v>77</v>
      </c>
      <c r="C78">
        <f t="shared" si="6"/>
        <v>0.76433915211970072</v>
      </c>
      <c r="D78" s="21">
        <f t="shared" si="5"/>
        <v>76.498159834555224</v>
      </c>
      <c r="E78" s="21">
        <f t="shared" si="7"/>
        <v>0.72033023085752246</v>
      </c>
      <c r="F78" s="21">
        <f t="shared" si="8"/>
        <v>0.72442851173779643</v>
      </c>
      <c r="G78" s="21"/>
      <c r="H78" s="21"/>
      <c r="I78" s="21"/>
      <c r="J78" s="21"/>
      <c r="K78" s="21"/>
    </row>
    <row r="79" spans="1:11" x14ac:dyDescent="0.45">
      <c r="A79" s="21">
        <v>76.5</v>
      </c>
      <c r="B79" s="21">
        <v>78</v>
      </c>
      <c r="C79">
        <f t="shared" si="6"/>
        <v>0.77431421446384041</v>
      </c>
      <c r="D79" s="21">
        <f t="shared" si="5"/>
        <v>76.627395089861608</v>
      </c>
      <c r="E79" s="21">
        <f t="shared" si="7"/>
        <v>0.7531303783884552</v>
      </c>
      <c r="F79" s="21">
        <f t="shared" si="8"/>
        <v>0.72442851173779643</v>
      </c>
      <c r="G79" s="21"/>
      <c r="H79" s="21"/>
      <c r="I79" s="21"/>
      <c r="J79" s="21"/>
      <c r="K79" s="21"/>
    </row>
    <row r="80" spans="1:11" x14ac:dyDescent="0.45">
      <c r="A80" s="21">
        <v>76.5</v>
      </c>
      <c r="B80" s="21">
        <v>79</v>
      </c>
      <c r="C80">
        <f t="shared" si="6"/>
        <v>0.78428927680798</v>
      </c>
      <c r="D80" s="21">
        <f t="shared" si="5"/>
        <v>76.759904777514464</v>
      </c>
      <c r="E80" s="21">
        <f t="shared" si="7"/>
        <v>0.78676158292306497</v>
      </c>
      <c r="F80" s="21">
        <f t="shared" si="8"/>
        <v>0.72442851173779643</v>
      </c>
      <c r="G80" s="21"/>
      <c r="H80" s="21"/>
      <c r="I80" s="21"/>
      <c r="J80" s="21"/>
      <c r="K80" s="21"/>
    </row>
    <row r="81" spans="1:11" x14ac:dyDescent="0.45">
      <c r="A81" s="21">
        <v>76.5</v>
      </c>
      <c r="B81" s="21">
        <v>80</v>
      </c>
      <c r="C81">
        <f t="shared" si="6"/>
        <v>0.79426433915211969</v>
      </c>
      <c r="D81" s="21">
        <f t="shared" si="5"/>
        <v>76.896017227439714</v>
      </c>
      <c r="E81" s="21">
        <f t="shared" si="7"/>
        <v>0.82130717520560959</v>
      </c>
      <c r="F81" s="21">
        <f t="shared" si="8"/>
        <v>0.72442851173779643</v>
      </c>
      <c r="G81" s="21"/>
      <c r="H81" s="21"/>
      <c r="I81" s="21"/>
      <c r="J81" s="21"/>
      <c r="K81" s="21"/>
    </row>
    <row r="82" spans="1:11" x14ac:dyDescent="0.45">
      <c r="A82" s="21">
        <v>76.5</v>
      </c>
      <c r="B82" s="21">
        <v>81</v>
      </c>
      <c r="C82">
        <f t="shared" si="6"/>
        <v>0.80423940149625939</v>
      </c>
      <c r="D82" s="21">
        <f t="shared" si="5"/>
        <v>77.036105842995283</v>
      </c>
      <c r="E82" s="21">
        <f t="shared" si="7"/>
        <v>0.85686192570100195</v>
      </c>
      <c r="F82" s="21">
        <f t="shared" si="8"/>
        <v>0.72442851173779643</v>
      </c>
      <c r="G82" s="21"/>
      <c r="H82" s="21"/>
      <c r="I82" s="21"/>
      <c r="J82" s="21"/>
      <c r="K82" s="21"/>
    </row>
    <row r="83" spans="1:11" x14ac:dyDescent="0.45">
      <c r="A83" s="21">
        <v>76.5</v>
      </c>
      <c r="B83" s="21">
        <v>82</v>
      </c>
      <c r="C83">
        <f t="shared" si="6"/>
        <v>0.81421446384039897</v>
      </c>
      <c r="D83" s="21">
        <f t="shared" si="5"/>
        <v>77.180598281405196</v>
      </c>
      <c r="E83" s="21">
        <f t="shared" si="7"/>
        <v>0.89353437460601248</v>
      </c>
      <c r="F83" s="21">
        <f t="shared" si="8"/>
        <v>0.72442851173779643</v>
      </c>
      <c r="G83" s="21"/>
      <c r="H83" s="21"/>
      <c r="I83" s="21"/>
      <c r="J83" s="21"/>
      <c r="K83" s="21"/>
    </row>
    <row r="84" spans="1:11" x14ac:dyDescent="0.45">
      <c r="A84" s="21">
        <v>76.5</v>
      </c>
      <c r="B84" s="21">
        <v>83</v>
      </c>
      <c r="C84">
        <f t="shared" si="6"/>
        <v>0.82418952618453867</v>
      </c>
      <c r="D84" s="21">
        <f t="shared" si="5"/>
        <v>77.329988094546721</v>
      </c>
      <c r="E84" s="21">
        <f t="shared" si="7"/>
        <v>0.93144978630264141</v>
      </c>
      <c r="F84" s="21">
        <f t="shared" si="8"/>
        <v>0.72442851173779643</v>
      </c>
      <c r="G84" s="21"/>
      <c r="H84" s="21"/>
      <c r="I84" s="21"/>
      <c r="J84" s="21"/>
      <c r="K84" s="21"/>
    </row>
    <row r="85" spans="1:11" x14ac:dyDescent="0.45">
      <c r="A85" s="21">
        <v>77.2</v>
      </c>
      <c r="B85" s="21">
        <v>84</v>
      </c>
      <c r="C85">
        <f t="shared" si="6"/>
        <v>0.83416458852867825</v>
      </c>
      <c r="D85" s="21">
        <f t="shared" si="5"/>
        <v>77.484849673969592</v>
      </c>
      <c r="E85" s="21">
        <f t="shared" si="7"/>
        <v>0.97075394243171997</v>
      </c>
      <c r="F85" s="21">
        <f t="shared" si="8"/>
        <v>0.90298483505345273</v>
      </c>
      <c r="G85" s="21"/>
      <c r="H85" s="21"/>
      <c r="I85" s="21"/>
      <c r="J85" s="21"/>
      <c r="K85" s="21"/>
    </row>
    <row r="86" spans="1:11" x14ac:dyDescent="0.45">
      <c r="A86" s="21">
        <v>77.2</v>
      </c>
      <c r="B86" s="21">
        <v>85</v>
      </c>
      <c r="C86">
        <f t="shared" si="6"/>
        <v>0.84413965087281795</v>
      </c>
      <c r="D86" s="21">
        <f t="shared" si="5"/>
        <v>77.645857703825314</v>
      </c>
      <c r="E86" s="21">
        <f t="shared" si="7"/>
        <v>1.0116180790824536</v>
      </c>
      <c r="F86" s="21">
        <f t="shared" si="8"/>
        <v>0.90298483505345273</v>
      </c>
      <c r="G86" s="21"/>
      <c r="H86" s="21"/>
      <c r="I86" s="21"/>
      <c r="J86" s="21"/>
      <c r="K86" s="21"/>
    </row>
    <row r="87" spans="1:11" x14ac:dyDescent="0.45">
      <c r="A87" s="21">
        <v>77.599999999999994</v>
      </c>
      <c r="B87" s="21">
        <v>86</v>
      </c>
      <c r="C87">
        <f t="shared" si="6"/>
        <v>0.85411471321695764</v>
      </c>
      <c r="D87" s="21">
        <f t="shared" si="5"/>
        <v>77.81381287265728</v>
      </c>
      <c r="E87" s="21">
        <f t="shared" si="7"/>
        <v>1.0542454124924499</v>
      </c>
      <c r="F87" s="21">
        <f t="shared" si="8"/>
        <v>1.0050170198052537</v>
      </c>
      <c r="G87" s="21"/>
      <c r="H87" s="21"/>
      <c r="I87" s="21"/>
      <c r="J87" s="21"/>
      <c r="K87" s="21"/>
    </row>
    <row r="88" spans="1:11" x14ac:dyDescent="0.45">
      <c r="A88" s="21">
        <v>78</v>
      </c>
      <c r="B88" s="21">
        <v>87</v>
      </c>
      <c r="C88">
        <f t="shared" si="6"/>
        <v>0.86408977556109723</v>
      </c>
      <c r="D88" s="21">
        <f t="shared" si="5"/>
        <v>77.989676447706088</v>
      </c>
      <c r="E88" s="21">
        <f t="shared" si="7"/>
        <v>1.0988799140705439</v>
      </c>
      <c r="F88" s="21">
        <f t="shared" si="8"/>
        <v>1.1070492045570584</v>
      </c>
      <c r="G88" s="21"/>
      <c r="H88" s="21"/>
      <c r="I88" s="21"/>
      <c r="J88" s="21"/>
      <c r="K88" s="21"/>
    </row>
    <row r="89" spans="1:11" x14ac:dyDescent="0.45">
      <c r="A89" s="21">
        <v>78.8</v>
      </c>
      <c r="B89" s="21">
        <v>88</v>
      </c>
      <c r="C89">
        <f t="shared" si="6"/>
        <v>0.87406483790523692</v>
      </c>
      <c r="D89" s="21">
        <f t="shared" si="5"/>
        <v>78.174617680396068</v>
      </c>
      <c r="E89" s="21">
        <f t="shared" si="7"/>
        <v>1.145818341997217</v>
      </c>
      <c r="F89" s="21">
        <f t="shared" si="8"/>
        <v>1.3111135740606641</v>
      </c>
      <c r="G89" s="21"/>
      <c r="H89" s="21"/>
      <c r="I89" s="21"/>
      <c r="J89" s="21"/>
      <c r="K89" s="21"/>
    </row>
    <row r="90" spans="1:11" x14ac:dyDescent="0.45">
      <c r="A90" s="21">
        <v>78.8</v>
      </c>
      <c r="B90" s="21">
        <v>89</v>
      </c>
      <c r="C90">
        <f t="shared" si="6"/>
        <v>0.88403990024937651</v>
      </c>
      <c r="D90" s="21">
        <f t="shared" si="5"/>
        <v>78.370080264783923</v>
      </c>
      <c r="E90" s="21">
        <f t="shared" si="7"/>
        <v>1.1954271085021442</v>
      </c>
      <c r="F90" s="21">
        <f t="shared" si="8"/>
        <v>1.3111135740606641</v>
      </c>
      <c r="G90" s="21"/>
      <c r="H90" s="21"/>
      <c r="I90" s="21"/>
      <c r="J90" s="21"/>
      <c r="K90" s="21"/>
    </row>
    <row r="91" spans="1:11" x14ac:dyDescent="0.45">
      <c r="A91" s="21">
        <v>78.8</v>
      </c>
      <c r="B91" s="21">
        <v>90</v>
      </c>
      <c r="C91">
        <f t="shared" si="6"/>
        <v>0.8940149625935162</v>
      </c>
      <c r="D91" s="21">
        <f t="shared" si="5"/>
        <v>78.577877922336384</v>
      </c>
      <c r="E91" s="21">
        <f t="shared" si="7"/>
        <v>1.2481665394580739</v>
      </c>
      <c r="F91" s="21">
        <f t="shared" si="8"/>
        <v>1.3111135740606641</v>
      </c>
      <c r="G91" s="21"/>
      <c r="H91" s="21"/>
      <c r="I91" s="21"/>
      <c r="J91" s="21"/>
      <c r="K91" s="21"/>
    </row>
    <row r="92" spans="1:11" x14ac:dyDescent="0.45">
      <c r="A92" s="21">
        <v>79.5</v>
      </c>
      <c r="B92" s="21">
        <v>91</v>
      </c>
      <c r="C92">
        <f t="shared" si="6"/>
        <v>0.9039900249376559</v>
      </c>
      <c r="D92" s="21">
        <f t="shared" si="5"/>
        <v>78.80033604228386</v>
      </c>
      <c r="E92" s="21">
        <f t="shared" si="7"/>
        <v>1.3046268229653306</v>
      </c>
      <c r="F92" s="21">
        <f t="shared" si="8"/>
        <v>1.4896698973763205</v>
      </c>
      <c r="G92" s="21"/>
      <c r="H92" s="21"/>
      <c r="I92" s="21"/>
      <c r="J92" s="21"/>
      <c r="K92" s="21"/>
    </row>
    <row r="93" spans="1:11" x14ac:dyDescent="0.45">
      <c r="A93" s="21">
        <v>79.5</v>
      </c>
      <c r="B93" s="21">
        <v>92</v>
      </c>
      <c r="C93">
        <f t="shared" si="6"/>
        <v>0.91396508728179549</v>
      </c>
      <c r="D93" s="21">
        <f t="shared" si="5"/>
        <v>79.040509101334294</v>
      </c>
      <c r="E93" s="21">
        <f t="shared" si="7"/>
        <v>1.3655831908785105</v>
      </c>
      <c r="F93" s="21">
        <f t="shared" si="8"/>
        <v>1.4896698973763205</v>
      </c>
      <c r="G93" s="21"/>
      <c r="H93" s="21"/>
      <c r="I93" s="21"/>
      <c r="J93" s="21"/>
      <c r="K93" s="21"/>
    </row>
    <row r="94" spans="1:11" x14ac:dyDescent="0.45">
      <c r="A94" s="21">
        <v>79.5</v>
      </c>
      <c r="B94" s="21">
        <v>93</v>
      </c>
      <c r="C94">
        <f t="shared" si="6"/>
        <v>0.92394014962593518</v>
      </c>
      <c r="D94" s="21">
        <f t="shared" si="5"/>
        <v>79.302528841900823</v>
      </c>
      <c r="E94" s="21">
        <f t="shared" si="7"/>
        <v>1.4320842870865387</v>
      </c>
      <c r="F94" s="21">
        <f t="shared" si="8"/>
        <v>1.4896698973763205</v>
      </c>
      <c r="G94" s="21"/>
      <c r="H94" s="21"/>
      <c r="I94" s="21"/>
      <c r="J94" s="21"/>
      <c r="K94" s="21"/>
    </row>
    <row r="95" spans="1:11" x14ac:dyDescent="0.45">
      <c r="A95" s="21">
        <v>80.3</v>
      </c>
      <c r="B95" s="21">
        <v>94</v>
      </c>
      <c r="C95">
        <f t="shared" si="6"/>
        <v>0.93391521197007477</v>
      </c>
      <c r="D95" s="21">
        <f t="shared" si="5"/>
        <v>79.592191536492507</v>
      </c>
      <c r="E95" s="21">
        <f t="shared" si="7"/>
        <v>1.5056012163044239</v>
      </c>
      <c r="F95" s="21">
        <f t="shared" si="8"/>
        <v>1.6937342668799262</v>
      </c>
      <c r="G95" s="21"/>
      <c r="H95" s="21"/>
      <c r="I95" s="21"/>
      <c r="J95" s="21"/>
      <c r="K95" s="21"/>
    </row>
    <row r="96" spans="1:11" x14ac:dyDescent="0.45">
      <c r="A96" s="21">
        <v>80.5</v>
      </c>
      <c r="B96" s="21">
        <v>95</v>
      </c>
      <c r="C96">
        <f t="shared" si="6"/>
        <v>0.94389027431421446</v>
      </c>
      <c r="D96" s="21">
        <f t="shared" si="5"/>
        <v>79.918015206715609</v>
      </c>
      <c r="E96" s="21">
        <f t="shared" si="7"/>
        <v>1.588295868216949</v>
      </c>
      <c r="F96" s="21">
        <f t="shared" si="8"/>
        <v>1.7447503592558284</v>
      </c>
      <c r="G96" s="21"/>
      <c r="H96" s="21"/>
      <c r="I96" s="21"/>
      <c r="J96" s="21"/>
      <c r="K96" s="21"/>
    </row>
    <row r="97" spans="1:11" x14ac:dyDescent="0.45">
      <c r="A97" s="21">
        <v>80.5</v>
      </c>
      <c r="B97" s="21">
        <v>96</v>
      </c>
      <c r="C97">
        <f t="shared" si="6"/>
        <v>0.95386533665835416</v>
      </c>
      <c r="D97" s="21">
        <f t="shared" si="5"/>
        <v>80.293310846115148</v>
      </c>
      <c r="E97" s="21">
        <f t="shared" si="7"/>
        <v>1.6835465976780186</v>
      </c>
      <c r="F97" s="21">
        <f t="shared" si="8"/>
        <v>1.7447503592558284</v>
      </c>
      <c r="G97" s="21"/>
      <c r="H97" s="21"/>
      <c r="I97" s="21"/>
      <c r="J97" s="21"/>
      <c r="K97" s="21"/>
    </row>
    <row r="98" spans="1:11" x14ac:dyDescent="0.45">
      <c r="A98" s="21">
        <v>81.2</v>
      </c>
      <c r="B98" s="21">
        <v>97</v>
      </c>
      <c r="C98">
        <f t="shared" si="6"/>
        <v>0.96384039900249374</v>
      </c>
      <c r="D98" s="21">
        <f t="shared" ref="D98:D101" si="9">NORMINV(C98,AVERAGE($A$2:$A$101),_xlfn.STDEV.S($A$2:$A$101))</f>
        <v>80.740734005959411</v>
      </c>
      <c r="E98" s="21">
        <f t="shared" si="7"/>
        <v>1.7971034256260578</v>
      </c>
      <c r="F98" s="21">
        <f t="shared" si="8"/>
        <v>1.9233066825714848</v>
      </c>
      <c r="G98" s="21"/>
      <c r="H98" s="21"/>
      <c r="I98" s="21"/>
      <c r="J98" s="21"/>
      <c r="K98" s="21"/>
    </row>
    <row r="99" spans="1:11" x14ac:dyDescent="0.45">
      <c r="A99" s="21">
        <v>81.599999999999994</v>
      </c>
      <c r="B99" s="21">
        <v>98</v>
      </c>
      <c r="C99">
        <f t="shared" si="6"/>
        <v>0.97381546134663344</v>
      </c>
      <c r="D99" s="21">
        <f t="shared" si="9"/>
        <v>81.304102253384613</v>
      </c>
      <c r="E99" s="21">
        <f t="shared" si="7"/>
        <v>1.9400873318827658</v>
      </c>
      <c r="F99" s="21">
        <f t="shared" si="8"/>
        <v>2.0253388673232857</v>
      </c>
      <c r="G99" s="21"/>
      <c r="H99" s="21"/>
      <c r="I99" s="21"/>
      <c r="J99" s="21"/>
      <c r="K99" s="21"/>
    </row>
    <row r="100" spans="1:11" x14ac:dyDescent="0.45">
      <c r="A100" s="21">
        <v>81.599999999999994</v>
      </c>
      <c r="B100" s="21">
        <v>99</v>
      </c>
      <c r="C100">
        <f t="shared" si="6"/>
        <v>0.98379052369077302</v>
      </c>
      <c r="D100" s="21">
        <f t="shared" si="9"/>
        <v>82.088647784331854</v>
      </c>
      <c r="E100" s="21">
        <f t="shared" si="7"/>
        <v>2.1392064429859756</v>
      </c>
      <c r="F100" s="21">
        <f t="shared" si="8"/>
        <v>2.0253388673232857</v>
      </c>
      <c r="G100" s="21"/>
      <c r="H100" s="21"/>
      <c r="I100" s="21"/>
      <c r="J100" s="21"/>
      <c r="K100" s="21"/>
    </row>
    <row r="101" spans="1:11" x14ac:dyDescent="0.45">
      <c r="A101" s="21">
        <v>84.3</v>
      </c>
      <c r="B101" s="21">
        <v>100</v>
      </c>
      <c r="C101">
        <f t="shared" si="6"/>
        <v>0.99376558603491272</v>
      </c>
      <c r="D101" s="21">
        <f t="shared" si="9"/>
        <v>83.504650507975811</v>
      </c>
      <c r="E101" s="21">
        <f t="shared" si="7"/>
        <v>2.4985905609622576</v>
      </c>
      <c r="F101" s="21">
        <f t="shared" si="8"/>
        <v>2.7140561143979585</v>
      </c>
      <c r="G101" s="21"/>
      <c r="H101" s="21"/>
      <c r="I101" s="21"/>
      <c r="J101" s="21"/>
      <c r="K101" s="21"/>
    </row>
    <row r="102" spans="1:11" x14ac:dyDescent="0.45">
      <c r="A102" s="21"/>
      <c r="B102" s="21"/>
      <c r="D102" s="21"/>
      <c r="E102" s="21"/>
      <c r="F102" s="21"/>
      <c r="G102" s="21"/>
      <c r="H102" s="21"/>
      <c r="I102" s="21"/>
      <c r="J102" s="21"/>
      <c r="K102" s="21"/>
    </row>
  </sheetData>
  <sortState ref="A1:A100">
    <sortCondition ref="A1"/>
  </sortState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1"/>
  <sheetViews>
    <sheetView zoomScale="160" zoomScaleNormal="160" workbookViewId="0">
      <selection activeCell="E15" sqref="E15"/>
    </sheetView>
  </sheetViews>
  <sheetFormatPr defaultRowHeight="14" x14ac:dyDescent="0.45"/>
  <cols>
    <col min="8" max="8" width="12.46875" bestFit="1" customWidth="1"/>
    <col min="9" max="9" width="13.46875" bestFit="1" customWidth="1"/>
    <col min="11" max="11" width="12.46875" bestFit="1" customWidth="1"/>
  </cols>
  <sheetData>
    <row r="1" spans="1:12" x14ac:dyDescent="0.45">
      <c r="A1" s="1" t="s">
        <v>41</v>
      </c>
      <c r="B1" s="1"/>
      <c r="D1" s="1" t="s">
        <v>43</v>
      </c>
      <c r="E1" s="1" t="s">
        <v>87</v>
      </c>
      <c r="F1" s="1" t="s">
        <v>88</v>
      </c>
    </row>
    <row r="2" spans="1:12" x14ac:dyDescent="0.45">
      <c r="A2">
        <v>64.3</v>
      </c>
      <c r="D2">
        <f>AVERAGE(A2:A101)</f>
        <v>73.660000000000025</v>
      </c>
      <c r="E2">
        <f>_xlfn.STDEV.S(A2:A101)</f>
        <v>3.9400815250756458</v>
      </c>
      <c r="F2" s="28">
        <v>100</v>
      </c>
      <c r="L2" s="25"/>
    </row>
    <row r="3" spans="1:12" x14ac:dyDescent="0.45">
      <c r="A3">
        <v>65</v>
      </c>
      <c r="F3" s="25"/>
      <c r="L3" s="23"/>
    </row>
    <row r="4" spans="1:12" x14ac:dyDescent="0.45">
      <c r="A4">
        <v>65</v>
      </c>
      <c r="D4" t="s">
        <v>15</v>
      </c>
    </row>
    <row r="5" spans="1:12" x14ac:dyDescent="0.45">
      <c r="A5">
        <v>67.2</v>
      </c>
      <c r="L5" t="s">
        <v>171</v>
      </c>
    </row>
    <row r="6" spans="1:12" x14ac:dyDescent="0.45">
      <c r="A6">
        <v>67.3</v>
      </c>
      <c r="F6" t="s">
        <v>135</v>
      </c>
      <c r="L6" t="s">
        <v>172</v>
      </c>
    </row>
    <row r="7" spans="1:12" x14ac:dyDescent="0.45">
      <c r="A7">
        <v>67.3</v>
      </c>
      <c r="L7" t="s">
        <v>154</v>
      </c>
    </row>
    <row r="8" spans="1:12" x14ac:dyDescent="0.45">
      <c r="A8">
        <v>67.3</v>
      </c>
      <c r="B8" s="23" t="s">
        <v>155</v>
      </c>
    </row>
    <row r="9" spans="1:12" x14ac:dyDescent="0.45">
      <c r="A9">
        <v>67.3</v>
      </c>
      <c r="I9" t="s">
        <v>89</v>
      </c>
      <c r="J9" t="s">
        <v>90</v>
      </c>
    </row>
    <row r="10" spans="1:12" x14ac:dyDescent="0.45">
      <c r="A10">
        <v>68</v>
      </c>
    </row>
    <row r="11" spans="1:12" x14ac:dyDescent="0.45">
      <c r="A11">
        <v>68</v>
      </c>
    </row>
    <row r="12" spans="1:12" x14ac:dyDescent="0.45">
      <c r="A12">
        <v>68.8</v>
      </c>
    </row>
    <row r="13" spans="1:12" ht="14.35" thickBot="1" x14ac:dyDescent="0.5">
      <c r="A13">
        <v>68.8</v>
      </c>
      <c r="F13" t="s">
        <v>85</v>
      </c>
    </row>
    <row r="14" spans="1:12" x14ac:dyDescent="0.45">
      <c r="A14">
        <v>68.8</v>
      </c>
      <c r="F14" s="6" t="s">
        <v>10</v>
      </c>
      <c r="G14" s="6" t="s">
        <v>140</v>
      </c>
      <c r="H14" s="6" t="s">
        <v>13</v>
      </c>
      <c r="I14" s="32" t="s">
        <v>86</v>
      </c>
      <c r="J14" s="32" t="s">
        <v>139</v>
      </c>
      <c r="K14" s="32" t="s">
        <v>91</v>
      </c>
    </row>
    <row r="15" spans="1:12" x14ac:dyDescent="0.45">
      <c r="A15">
        <v>69.7</v>
      </c>
      <c r="F15">
        <v>0</v>
      </c>
      <c r="G15">
        <f t="array" ref="G15:G25">FREQUENCY(A2:A101,F15:F24)</f>
        <v>0</v>
      </c>
      <c r="I15">
        <v>0</v>
      </c>
      <c r="J15">
        <f>$F$2*I15</f>
        <v>0</v>
      </c>
      <c r="K15">
        <v>0</v>
      </c>
    </row>
    <row r="16" spans="1:12" x14ac:dyDescent="0.45">
      <c r="A16">
        <v>69.7</v>
      </c>
      <c r="D16">
        <f>SUM(G16:G23)</f>
        <v>99</v>
      </c>
      <c r="E16" s="3"/>
      <c r="F16" s="3">
        <v>61.5</v>
      </c>
      <c r="G16" s="4">
        <v>0</v>
      </c>
      <c r="H16" s="8"/>
      <c r="I16">
        <f>_xlfn.NORM.DIST(F16,$D$2,$E$2,1)-_xlfn.NORM.DIST(F15,$D$2,$E$2,1)</f>
        <v>1.0135578714412267E-3</v>
      </c>
      <c r="J16">
        <f t="shared" ref="J16:J24" si="0">$F$2*I16</f>
        <v>0.10135578714412267</v>
      </c>
      <c r="K16">
        <f>(G16-J16)^2/J16</f>
        <v>0.10135578714412267</v>
      </c>
    </row>
    <row r="17" spans="1:11" x14ac:dyDescent="0.45">
      <c r="A17">
        <v>69.7</v>
      </c>
      <c r="E17" s="3"/>
      <c r="F17" s="3">
        <v>64.5</v>
      </c>
      <c r="G17" s="4">
        <v>1</v>
      </c>
      <c r="H17" s="8"/>
      <c r="I17">
        <f t="shared" ref="I17:I24" si="1">_xlfn.NORM.DIST(F17,$D$2,$E$2,1)-_xlfn.NORM.DIST(F16,$D$2,$E$2,1)</f>
        <v>9.0271021633691328E-3</v>
      </c>
      <c r="J17">
        <f t="shared" si="0"/>
        <v>0.90271021633691328</v>
      </c>
      <c r="K17">
        <f t="shared" ref="K17:K24" si="2">(G17-J17)^2/J17</f>
        <v>1.0485426922073889E-2</v>
      </c>
    </row>
    <row r="18" spans="1:11" x14ac:dyDescent="0.45">
      <c r="A18">
        <v>70.3</v>
      </c>
      <c r="E18" s="3"/>
      <c r="F18" s="3">
        <v>67.5</v>
      </c>
      <c r="G18" s="4">
        <v>7</v>
      </c>
      <c r="H18" s="8"/>
      <c r="I18">
        <f t="shared" si="1"/>
        <v>4.8936326804137398E-2</v>
      </c>
      <c r="J18">
        <f t="shared" si="0"/>
        <v>4.8936326804137398</v>
      </c>
      <c r="K18">
        <f t="shared" si="2"/>
        <v>0.90664411793283439</v>
      </c>
    </row>
    <row r="19" spans="1:11" x14ac:dyDescent="0.45">
      <c r="A19">
        <v>70.400000000000006</v>
      </c>
      <c r="E19" s="3"/>
      <c r="F19" s="3">
        <v>70.5</v>
      </c>
      <c r="G19" s="4">
        <v>16</v>
      </c>
      <c r="H19" s="8"/>
      <c r="I19">
        <f t="shared" si="1"/>
        <v>0.15229548306831325</v>
      </c>
      <c r="J19">
        <f t="shared" si="0"/>
        <v>15.229548306831326</v>
      </c>
      <c r="K19">
        <f t="shared" si="2"/>
        <v>3.8976586800031014E-2</v>
      </c>
    </row>
    <row r="20" spans="1:11" x14ac:dyDescent="0.45">
      <c r="A20">
        <v>70.400000000000006</v>
      </c>
      <c r="E20" s="3"/>
      <c r="F20" s="3">
        <v>73.5</v>
      </c>
      <c r="G20" s="4">
        <v>29</v>
      </c>
      <c r="H20" s="8"/>
      <c r="I20">
        <f t="shared" si="1"/>
        <v>0.27253161495353967</v>
      </c>
      <c r="J20">
        <f t="shared" si="0"/>
        <v>27.253161495353968</v>
      </c>
      <c r="K20">
        <f t="shared" si="2"/>
        <v>0.1119666341035034</v>
      </c>
    </row>
    <row r="21" spans="1:11" x14ac:dyDescent="0.45">
      <c r="A21">
        <v>70.400000000000006</v>
      </c>
      <c r="E21" s="3"/>
      <c r="F21" s="3">
        <v>76.5</v>
      </c>
      <c r="G21" s="4">
        <v>30</v>
      </c>
      <c r="H21" s="8"/>
      <c r="I21">
        <f t="shared" si="1"/>
        <v>0.28067878694114284</v>
      </c>
      <c r="J21">
        <f t="shared" si="0"/>
        <v>28.067878694114285</v>
      </c>
      <c r="K21">
        <f t="shared" si="2"/>
        <v>0.13300231133749113</v>
      </c>
    </row>
    <row r="22" spans="1:11" x14ac:dyDescent="0.45">
      <c r="A22">
        <v>70.400000000000006</v>
      </c>
      <c r="E22" s="3"/>
      <c r="F22" s="3">
        <v>79.5</v>
      </c>
      <c r="G22" s="4">
        <v>10</v>
      </c>
      <c r="H22" s="8"/>
      <c r="I22">
        <f t="shared" si="1"/>
        <v>0.16637396173852437</v>
      </c>
      <c r="J22">
        <f t="shared" si="0"/>
        <v>16.637396173852437</v>
      </c>
      <c r="K22">
        <f t="shared" si="2"/>
        <v>2.6479520898774092</v>
      </c>
    </row>
    <row r="23" spans="1:11" x14ac:dyDescent="0.45">
      <c r="A23">
        <v>70.400000000000006</v>
      </c>
      <c r="E23" s="3"/>
      <c r="F23" s="3">
        <v>82.5</v>
      </c>
      <c r="G23" s="4">
        <v>6</v>
      </c>
      <c r="H23" s="8"/>
      <c r="I23">
        <f t="shared" si="1"/>
        <v>5.6714362245857464E-2</v>
      </c>
      <c r="J23">
        <f t="shared" si="0"/>
        <v>5.6714362245857464</v>
      </c>
      <c r="K23">
        <f t="shared" si="2"/>
        <v>1.9034711885939141E-2</v>
      </c>
    </row>
    <row r="24" spans="1:11" x14ac:dyDescent="0.45">
      <c r="A24">
        <v>70.400000000000006</v>
      </c>
      <c r="E24" s="3"/>
      <c r="F24" s="3">
        <v>85.5</v>
      </c>
      <c r="G24" s="4">
        <v>1</v>
      </c>
      <c r="H24" s="8"/>
      <c r="I24">
        <f t="shared" si="1"/>
        <v>1.1100960926895831E-2</v>
      </c>
      <c r="J24">
        <f t="shared" si="0"/>
        <v>1.1100960926895831</v>
      </c>
      <c r="K24">
        <f t="shared" si="2"/>
        <v>1.0919009359041781E-2</v>
      </c>
    </row>
    <row r="25" spans="1:11" x14ac:dyDescent="0.45">
      <c r="A25">
        <v>70.400000000000006</v>
      </c>
      <c r="F25" s="3"/>
      <c r="G25" s="4">
        <v>0</v>
      </c>
      <c r="H25" s="8"/>
    </row>
    <row r="26" spans="1:11" x14ac:dyDescent="0.45">
      <c r="A26">
        <v>71.2</v>
      </c>
      <c r="F26" s="33"/>
      <c r="G26" s="33"/>
      <c r="H26" s="34"/>
      <c r="J26" t="s">
        <v>92</v>
      </c>
      <c r="K26">
        <f>SUM(K15:K25)</f>
        <v>3.9803366753624467</v>
      </c>
    </row>
    <row r="27" spans="1:11" x14ac:dyDescent="0.45">
      <c r="A27">
        <v>71.2</v>
      </c>
      <c r="J27" t="s">
        <v>143</v>
      </c>
      <c r="K27">
        <f>9-2-1</f>
        <v>6</v>
      </c>
    </row>
    <row r="28" spans="1:11" x14ac:dyDescent="0.45">
      <c r="A28">
        <v>71.2</v>
      </c>
      <c r="J28" t="s">
        <v>142</v>
      </c>
      <c r="K28">
        <f>_xlfn.CHISQ.DIST.RT(K26,K27)</f>
        <v>0.67933753630372617</v>
      </c>
    </row>
    <row r="29" spans="1:11" x14ac:dyDescent="0.45">
      <c r="A29">
        <v>71.2</v>
      </c>
      <c r="J29" t="s">
        <v>141</v>
      </c>
      <c r="K29">
        <v>0.05</v>
      </c>
    </row>
    <row r="30" spans="1:11" x14ac:dyDescent="0.45">
      <c r="A30">
        <v>72</v>
      </c>
      <c r="K30" t="s">
        <v>93</v>
      </c>
    </row>
    <row r="31" spans="1:11" x14ac:dyDescent="0.45">
      <c r="A31">
        <v>72</v>
      </c>
    </row>
    <row r="32" spans="1:11" x14ac:dyDescent="0.45">
      <c r="A32">
        <v>72</v>
      </c>
    </row>
    <row r="33" spans="1:1" x14ac:dyDescent="0.45">
      <c r="A33">
        <v>72</v>
      </c>
    </row>
    <row r="34" spans="1:1" x14ac:dyDescent="0.45">
      <c r="A34">
        <v>72</v>
      </c>
    </row>
    <row r="35" spans="1:1" x14ac:dyDescent="0.45">
      <c r="A35">
        <v>72</v>
      </c>
    </row>
    <row r="36" spans="1:1" x14ac:dyDescent="0.45">
      <c r="A36">
        <v>72</v>
      </c>
    </row>
    <row r="37" spans="1:1" x14ac:dyDescent="0.45">
      <c r="A37">
        <v>72.7</v>
      </c>
    </row>
    <row r="38" spans="1:1" x14ac:dyDescent="0.45">
      <c r="A38">
        <v>72.7</v>
      </c>
    </row>
    <row r="39" spans="1:1" x14ac:dyDescent="0.45">
      <c r="A39">
        <v>72.7</v>
      </c>
    </row>
    <row r="40" spans="1:1" x14ac:dyDescent="0.45">
      <c r="A40">
        <v>72.7</v>
      </c>
    </row>
    <row r="41" spans="1:1" x14ac:dyDescent="0.45">
      <c r="A41">
        <v>72.7</v>
      </c>
    </row>
    <row r="42" spans="1:1" x14ac:dyDescent="0.45">
      <c r="A42">
        <v>72.7</v>
      </c>
    </row>
    <row r="43" spans="1:1" x14ac:dyDescent="0.45">
      <c r="A43">
        <v>72.7</v>
      </c>
    </row>
    <row r="44" spans="1:1" x14ac:dyDescent="0.45">
      <c r="A44">
        <v>73.5</v>
      </c>
    </row>
    <row r="45" spans="1:1" x14ac:dyDescent="0.45">
      <c r="A45">
        <v>73.5</v>
      </c>
    </row>
    <row r="46" spans="1:1" x14ac:dyDescent="0.45">
      <c r="A46">
        <v>73.5</v>
      </c>
    </row>
    <row r="47" spans="1:1" x14ac:dyDescent="0.45">
      <c r="A47">
        <v>73.5</v>
      </c>
    </row>
    <row r="48" spans="1:1" x14ac:dyDescent="0.45">
      <c r="A48">
        <v>73.5</v>
      </c>
    </row>
    <row r="49" spans="1:1" x14ac:dyDescent="0.45">
      <c r="A49">
        <v>73.5</v>
      </c>
    </row>
    <row r="50" spans="1:1" x14ac:dyDescent="0.45">
      <c r="A50">
        <v>73.5</v>
      </c>
    </row>
    <row r="51" spans="1:1" x14ac:dyDescent="0.45">
      <c r="A51">
        <v>73.5</v>
      </c>
    </row>
    <row r="52" spans="1:1" x14ac:dyDescent="0.45">
      <c r="A52">
        <v>73.5</v>
      </c>
    </row>
    <row r="53" spans="1:1" x14ac:dyDescent="0.45">
      <c r="A53">
        <v>73.5</v>
      </c>
    </row>
    <row r="54" spans="1:1" x14ac:dyDescent="0.45">
      <c r="A54">
        <v>73.5</v>
      </c>
    </row>
    <row r="55" spans="1:1" x14ac:dyDescent="0.45">
      <c r="A55">
        <v>74.3</v>
      </c>
    </row>
    <row r="56" spans="1:1" x14ac:dyDescent="0.45">
      <c r="A56">
        <v>74.3</v>
      </c>
    </row>
    <row r="57" spans="1:1" x14ac:dyDescent="0.45">
      <c r="A57">
        <v>74.3</v>
      </c>
    </row>
    <row r="58" spans="1:1" x14ac:dyDescent="0.45">
      <c r="A58">
        <v>74.3</v>
      </c>
    </row>
    <row r="59" spans="1:1" x14ac:dyDescent="0.45">
      <c r="A59">
        <v>74.3</v>
      </c>
    </row>
    <row r="60" spans="1:1" x14ac:dyDescent="0.45">
      <c r="A60">
        <v>74.3</v>
      </c>
    </row>
    <row r="61" spans="1:1" x14ac:dyDescent="0.45">
      <c r="A61">
        <v>74.3</v>
      </c>
    </row>
    <row r="62" spans="1:1" x14ac:dyDescent="0.45">
      <c r="A62">
        <v>74.3</v>
      </c>
    </row>
    <row r="63" spans="1:1" x14ac:dyDescent="0.45">
      <c r="A63">
        <v>74.7</v>
      </c>
    </row>
    <row r="64" spans="1:1" x14ac:dyDescent="0.45">
      <c r="A64">
        <v>75</v>
      </c>
    </row>
    <row r="65" spans="1:1" x14ac:dyDescent="0.45">
      <c r="A65">
        <v>75</v>
      </c>
    </row>
    <row r="66" spans="1:1" x14ac:dyDescent="0.45">
      <c r="A66">
        <v>75</v>
      </c>
    </row>
    <row r="67" spans="1:1" x14ac:dyDescent="0.45">
      <c r="A67">
        <v>75</v>
      </c>
    </row>
    <row r="68" spans="1:1" x14ac:dyDescent="0.45">
      <c r="A68">
        <v>75</v>
      </c>
    </row>
    <row r="69" spans="1:1" x14ac:dyDescent="0.45">
      <c r="A69">
        <v>75</v>
      </c>
    </row>
    <row r="70" spans="1:1" x14ac:dyDescent="0.45">
      <c r="A70">
        <v>75</v>
      </c>
    </row>
    <row r="71" spans="1:1" x14ac:dyDescent="0.45">
      <c r="A71">
        <v>75.400000000000006</v>
      </c>
    </row>
    <row r="72" spans="1:1" x14ac:dyDescent="0.45">
      <c r="A72">
        <v>75.599999999999994</v>
      </c>
    </row>
    <row r="73" spans="1:1" x14ac:dyDescent="0.45">
      <c r="A73">
        <v>75.8</v>
      </c>
    </row>
    <row r="74" spans="1:1" x14ac:dyDescent="0.45">
      <c r="A74">
        <v>75.8</v>
      </c>
    </row>
    <row r="75" spans="1:1" x14ac:dyDescent="0.45">
      <c r="A75">
        <v>75.8</v>
      </c>
    </row>
    <row r="76" spans="1:1" x14ac:dyDescent="0.45">
      <c r="A76">
        <v>75.8</v>
      </c>
    </row>
    <row r="77" spans="1:1" x14ac:dyDescent="0.45">
      <c r="A77">
        <v>75.8</v>
      </c>
    </row>
    <row r="78" spans="1:1" x14ac:dyDescent="0.45">
      <c r="A78">
        <v>76.5</v>
      </c>
    </row>
    <row r="79" spans="1:1" x14ac:dyDescent="0.45">
      <c r="A79">
        <v>76.5</v>
      </c>
    </row>
    <row r="80" spans="1:1" x14ac:dyDescent="0.45">
      <c r="A80">
        <v>76.5</v>
      </c>
    </row>
    <row r="81" spans="1:1" x14ac:dyDescent="0.45">
      <c r="A81">
        <v>76.5</v>
      </c>
    </row>
    <row r="82" spans="1:1" x14ac:dyDescent="0.45">
      <c r="A82">
        <v>76.5</v>
      </c>
    </row>
    <row r="83" spans="1:1" x14ac:dyDescent="0.45">
      <c r="A83">
        <v>76.5</v>
      </c>
    </row>
    <row r="84" spans="1:1" x14ac:dyDescent="0.45">
      <c r="A84">
        <v>76.5</v>
      </c>
    </row>
    <row r="85" spans="1:1" x14ac:dyDescent="0.45">
      <c r="A85">
        <v>77.2</v>
      </c>
    </row>
    <row r="86" spans="1:1" x14ac:dyDescent="0.45">
      <c r="A86">
        <v>77.2</v>
      </c>
    </row>
    <row r="87" spans="1:1" x14ac:dyDescent="0.45">
      <c r="A87">
        <v>77.599999999999994</v>
      </c>
    </row>
    <row r="88" spans="1:1" x14ac:dyDescent="0.45">
      <c r="A88">
        <v>78</v>
      </c>
    </row>
    <row r="89" spans="1:1" x14ac:dyDescent="0.45">
      <c r="A89">
        <v>78.8</v>
      </c>
    </row>
    <row r="90" spans="1:1" x14ac:dyDescent="0.45">
      <c r="A90">
        <v>78.8</v>
      </c>
    </row>
    <row r="91" spans="1:1" x14ac:dyDescent="0.45">
      <c r="A91">
        <v>78.8</v>
      </c>
    </row>
    <row r="92" spans="1:1" x14ac:dyDescent="0.45">
      <c r="A92">
        <v>79.5</v>
      </c>
    </row>
    <row r="93" spans="1:1" x14ac:dyDescent="0.45">
      <c r="A93">
        <v>79.5</v>
      </c>
    </row>
    <row r="94" spans="1:1" x14ac:dyDescent="0.45">
      <c r="A94">
        <v>79.5</v>
      </c>
    </row>
    <row r="95" spans="1:1" x14ac:dyDescent="0.45">
      <c r="A95">
        <v>80.3</v>
      </c>
    </row>
    <row r="96" spans="1:1" x14ac:dyDescent="0.45">
      <c r="A96">
        <v>80.5</v>
      </c>
    </row>
    <row r="97" spans="1:1" x14ac:dyDescent="0.45">
      <c r="A97">
        <v>80.5</v>
      </c>
    </row>
    <row r="98" spans="1:1" x14ac:dyDescent="0.45">
      <c r="A98">
        <v>81.2</v>
      </c>
    </row>
    <row r="99" spans="1:1" x14ac:dyDescent="0.45">
      <c r="A99">
        <v>81.599999999999994</v>
      </c>
    </row>
    <row r="100" spans="1:1" x14ac:dyDescent="0.45">
      <c r="A100">
        <v>81.599999999999994</v>
      </c>
    </row>
    <row r="101" spans="1:1" x14ac:dyDescent="0.45">
      <c r="A101">
        <v>84.3</v>
      </c>
    </row>
  </sheetData>
  <sortState ref="F16:F24">
    <sortCondition ref="F15"/>
  </sortState>
  <phoneticPr fontId="1" type="noConversion"/>
  <hyperlinks>
    <hyperlink ref="B8" r:id="rId1" location="wechat_redirect" display="https://mp.weixin.qq.com/s?__biz=MjM5MTI5MDgxOA==&amp;mid=2650096240&amp;idx=1&amp;sn=6da6063e97824b86055ecb3cc1aed0d3&amp;scene=21 - wechat_redirect"/>
  </hyperlink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"/>
  <sheetViews>
    <sheetView tabSelected="1" zoomScale="145" zoomScaleNormal="145" workbookViewId="0">
      <selection activeCell="C15" sqref="C15"/>
    </sheetView>
  </sheetViews>
  <sheetFormatPr defaultColWidth="8.9375" defaultRowHeight="14" x14ac:dyDescent="0.45"/>
  <cols>
    <col min="1" max="16384" width="8.9375" style="35"/>
  </cols>
  <sheetData>
    <row r="1" spans="1:10" x14ac:dyDescent="0.45">
      <c r="A1" s="37" t="s">
        <v>127</v>
      </c>
      <c r="B1" s="37" t="s">
        <v>126</v>
      </c>
      <c r="E1" s="35" t="s">
        <v>125</v>
      </c>
      <c r="F1" s="35">
        <v>12</v>
      </c>
    </row>
    <row r="2" spans="1:10" x14ac:dyDescent="0.45">
      <c r="A2" s="35">
        <v>65</v>
      </c>
      <c r="B2" s="35">
        <v>35</v>
      </c>
      <c r="C2" s="38">
        <v>1</v>
      </c>
      <c r="D2" s="38">
        <v>12</v>
      </c>
      <c r="I2" s="35" t="s">
        <v>124</v>
      </c>
      <c r="J2" s="35" t="s">
        <v>123</v>
      </c>
    </row>
    <row r="3" spans="1:10" x14ac:dyDescent="0.45">
      <c r="A3" s="35">
        <v>61</v>
      </c>
      <c r="B3" s="35">
        <v>45</v>
      </c>
      <c r="C3" s="38">
        <v>2</v>
      </c>
      <c r="D3" s="38">
        <v>11</v>
      </c>
      <c r="E3" s="35" t="s">
        <v>122</v>
      </c>
      <c r="F3" s="35">
        <v>0.54749999999999999</v>
      </c>
      <c r="H3" s="35" t="s">
        <v>144</v>
      </c>
      <c r="I3" s="35">
        <f>B13-B2</f>
        <v>51</v>
      </c>
      <c r="J3" s="35">
        <f t="shared" ref="J3:J8" si="0">F3*I3</f>
        <v>27.922499999999999</v>
      </c>
    </row>
    <row r="4" spans="1:10" x14ac:dyDescent="0.45">
      <c r="A4" s="35">
        <v>63</v>
      </c>
      <c r="B4" s="35">
        <v>55</v>
      </c>
      <c r="C4" s="38">
        <v>3</v>
      </c>
      <c r="D4" s="38">
        <v>10</v>
      </c>
      <c r="E4" s="35" t="s">
        <v>121</v>
      </c>
      <c r="F4" s="35">
        <v>0.33250000000000002</v>
      </c>
      <c r="H4" s="35" t="s">
        <v>120</v>
      </c>
      <c r="I4" s="35">
        <f>B12-B3</f>
        <v>29</v>
      </c>
      <c r="J4" s="35">
        <f t="shared" si="0"/>
        <v>9.6425000000000001</v>
      </c>
    </row>
    <row r="5" spans="1:10" x14ac:dyDescent="0.45">
      <c r="A5" s="35">
        <v>86</v>
      </c>
      <c r="B5" s="35">
        <v>58</v>
      </c>
      <c r="C5" s="38">
        <v>4</v>
      </c>
      <c r="D5" s="38">
        <v>9</v>
      </c>
      <c r="E5" s="35" t="s">
        <v>119</v>
      </c>
      <c r="F5" s="35">
        <v>0.23469999999999999</v>
      </c>
      <c r="H5" s="35" t="s">
        <v>118</v>
      </c>
      <c r="I5" s="35">
        <f>B11-B4</f>
        <v>17</v>
      </c>
      <c r="J5" s="35">
        <f t="shared" si="0"/>
        <v>3.9899</v>
      </c>
    </row>
    <row r="6" spans="1:10" x14ac:dyDescent="0.45">
      <c r="A6" s="35">
        <v>70</v>
      </c>
      <c r="B6" s="35">
        <v>61</v>
      </c>
      <c r="C6" s="38">
        <v>5</v>
      </c>
      <c r="D6" s="38">
        <v>8</v>
      </c>
      <c r="E6" s="35" t="s">
        <v>117</v>
      </c>
      <c r="F6" s="35">
        <v>0.15859999999999999</v>
      </c>
      <c r="H6" s="35" t="s">
        <v>116</v>
      </c>
      <c r="I6" s="35">
        <f>B10-B5</f>
        <v>12</v>
      </c>
      <c r="J6" s="35">
        <f t="shared" si="0"/>
        <v>1.9032</v>
      </c>
    </row>
    <row r="7" spans="1:10" x14ac:dyDescent="0.45">
      <c r="A7" s="35">
        <v>55</v>
      </c>
      <c r="B7" s="35">
        <v>63</v>
      </c>
      <c r="C7" s="38">
        <v>6</v>
      </c>
      <c r="D7" s="38">
        <v>7</v>
      </c>
      <c r="E7" s="35" t="s">
        <v>115</v>
      </c>
      <c r="F7" s="35">
        <v>9.2200000000000004E-2</v>
      </c>
      <c r="H7" s="35" t="s">
        <v>114</v>
      </c>
      <c r="I7" s="35">
        <f>B9-B6</f>
        <v>7</v>
      </c>
      <c r="J7" s="35">
        <f t="shared" si="0"/>
        <v>0.64539999999999997</v>
      </c>
    </row>
    <row r="8" spans="1:10" x14ac:dyDescent="0.45">
      <c r="A8" s="35">
        <v>74</v>
      </c>
      <c r="B8" s="35">
        <v>65</v>
      </c>
      <c r="C8" s="38">
        <v>7</v>
      </c>
      <c r="E8" s="35" t="s">
        <v>113</v>
      </c>
      <c r="F8" s="35">
        <v>3.0300000000000001E-2</v>
      </c>
      <c r="H8" s="35" t="s">
        <v>112</v>
      </c>
      <c r="I8" s="35">
        <f>B8-B7</f>
        <v>2</v>
      </c>
      <c r="J8" s="35">
        <f t="shared" si="0"/>
        <v>6.0600000000000001E-2</v>
      </c>
    </row>
    <row r="9" spans="1:10" x14ac:dyDescent="0.45">
      <c r="A9" s="35">
        <v>35</v>
      </c>
      <c r="B9" s="35">
        <v>68</v>
      </c>
      <c r="C9" s="38">
        <v>8</v>
      </c>
      <c r="J9" s="35">
        <f>SUM(J3:J8)</f>
        <v>44.164099999999998</v>
      </c>
    </row>
    <row r="10" spans="1:10" x14ac:dyDescent="0.45">
      <c r="A10" s="35">
        <v>72</v>
      </c>
      <c r="B10" s="35">
        <v>70</v>
      </c>
      <c r="C10" s="38">
        <v>9</v>
      </c>
      <c r="E10" s="35" t="s">
        <v>130</v>
      </c>
      <c r="F10" s="35">
        <f>AVERAGE(A2:A13)</f>
        <v>62.666666666666664</v>
      </c>
    </row>
    <row r="11" spans="1:10" x14ac:dyDescent="0.45">
      <c r="A11" s="35">
        <v>68</v>
      </c>
      <c r="B11" s="35">
        <v>72</v>
      </c>
      <c r="C11" s="38">
        <v>10</v>
      </c>
      <c r="E11" s="35" t="s">
        <v>145</v>
      </c>
      <c r="F11" s="35">
        <f>DEVSQ(B2:B13)</f>
        <v>2008.666666666667</v>
      </c>
    </row>
    <row r="12" spans="1:10" x14ac:dyDescent="0.45">
      <c r="A12" s="35">
        <v>45</v>
      </c>
      <c r="B12" s="35">
        <v>74</v>
      </c>
      <c r="C12" s="38">
        <v>11</v>
      </c>
      <c r="E12" s="35" t="s">
        <v>111</v>
      </c>
      <c r="F12" s="35">
        <f>J9</f>
        <v>44.164099999999998</v>
      </c>
    </row>
    <row r="13" spans="1:10" x14ac:dyDescent="0.45">
      <c r="A13" s="35">
        <v>58</v>
      </c>
      <c r="B13" s="35">
        <v>86</v>
      </c>
      <c r="C13" s="38">
        <v>12</v>
      </c>
      <c r="E13" s="35" t="s">
        <v>110</v>
      </c>
      <c r="F13" s="35">
        <f>F12^2/F11</f>
        <v>0.97102608470461305</v>
      </c>
    </row>
    <row r="14" spans="1:10" x14ac:dyDescent="0.45">
      <c r="D14" s="35" t="s">
        <v>156</v>
      </c>
      <c r="E14" s="35" t="s">
        <v>173</v>
      </c>
      <c r="F14" s="35">
        <v>0.94299999999999995</v>
      </c>
      <c r="G14" s="35" t="s">
        <v>109</v>
      </c>
    </row>
    <row r="15" spans="1:10" x14ac:dyDescent="0.45">
      <c r="D15" s="35" t="s">
        <v>157</v>
      </c>
      <c r="E15" s="35" t="s">
        <v>174</v>
      </c>
      <c r="F15" s="35">
        <v>0.97299999999999998</v>
      </c>
      <c r="G15" s="35" t="s">
        <v>108</v>
      </c>
    </row>
    <row r="16" spans="1:10" x14ac:dyDescent="0.45">
      <c r="E16" s="35" t="s">
        <v>107</v>
      </c>
      <c r="F16" s="35">
        <f>(0.9+H23*0.5)/(1+H23)</f>
        <v>0.87368112939484099</v>
      </c>
      <c r="G16" s="35" t="s">
        <v>106</v>
      </c>
    </row>
    <row r="17" spans="2:10" x14ac:dyDescent="0.45">
      <c r="B17" s="35">
        <v>0.5</v>
      </c>
      <c r="C17" s="35">
        <v>0.9</v>
      </c>
      <c r="G17" s="35" t="s">
        <v>105</v>
      </c>
    </row>
    <row r="18" spans="2:10" x14ac:dyDescent="0.45">
      <c r="G18" s="23" t="s">
        <v>129</v>
      </c>
    </row>
    <row r="19" spans="2:10" x14ac:dyDescent="0.45">
      <c r="B19" t="s">
        <v>135</v>
      </c>
    </row>
    <row r="20" spans="2:10" x14ac:dyDescent="0.45">
      <c r="E20" s="35" t="s">
        <v>147</v>
      </c>
      <c r="F20" s="35" t="e">
        <f>[1]!SHAPIRO(A2:A13,0)</f>
        <v>#VALUE!</v>
      </c>
    </row>
    <row r="21" spans="2:10" x14ac:dyDescent="0.45">
      <c r="E21" s="35" t="s">
        <v>148</v>
      </c>
      <c r="F21" s="35" t="e">
        <f>[1]!SWTEST(A2:A13,0,0)</f>
        <v>#VALUE!</v>
      </c>
      <c r="H21" s="35" t="s">
        <v>146</v>
      </c>
      <c r="I21" s="36" t="s">
        <v>104</v>
      </c>
      <c r="J21" s="35" t="s">
        <v>103</v>
      </c>
    </row>
    <row r="22" spans="2:10" x14ac:dyDescent="0.45">
      <c r="H22" s="35" t="s">
        <v>102</v>
      </c>
      <c r="J22" s="35" t="s">
        <v>101</v>
      </c>
    </row>
    <row r="23" spans="2:10" x14ac:dyDescent="0.45">
      <c r="G23" s="35" t="s">
        <v>158</v>
      </c>
      <c r="H23" s="35">
        <f>(F15-F13)/(F13-F14)</f>
        <v>7.0431361219072577E-2</v>
      </c>
    </row>
    <row r="24" spans="2:10" x14ac:dyDescent="0.45">
      <c r="G24" s="35" t="s">
        <v>128</v>
      </c>
    </row>
    <row r="25" spans="2:10" x14ac:dyDescent="0.45">
      <c r="G25" s="35" t="s">
        <v>134</v>
      </c>
    </row>
    <row r="26" spans="2:10" ht="14.35" thickBot="1" x14ac:dyDescent="0.5"/>
    <row r="27" spans="2:10" x14ac:dyDescent="0.45">
      <c r="G27" s="35">
        <v>40</v>
      </c>
      <c r="H27" s="6" t="s">
        <v>10</v>
      </c>
      <c r="I27" s="6" t="s">
        <v>12</v>
      </c>
      <c r="J27" s="6" t="s">
        <v>13</v>
      </c>
    </row>
    <row r="28" spans="2:10" x14ac:dyDescent="0.45">
      <c r="G28" s="35">
        <v>50</v>
      </c>
      <c r="H28" s="3">
        <v>40</v>
      </c>
      <c r="I28" s="4">
        <v>1</v>
      </c>
      <c r="J28" s="8">
        <v>8.3333333333333329E-2</v>
      </c>
    </row>
    <row r="29" spans="2:10" x14ac:dyDescent="0.45">
      <c r="G29" s="35">
        <v>60</v>
      </c>
      <c r="H29" s="3">
        <v>50</v>
      </c>
      <c r="I29" s="4">
        <v>1</v>
      </c>
      <c r="J29" s="8">
        <v>0.16666666666666666</v>
      </c>
    </row>
    <row r="30" spans="2:10" x14ac:dyDescent="0.45">
      <c r="G30" s="35">
        <v>70</v>
      </c>
      <c r="H30" s="3">
        <v>60</v>
      </c>
      <c r="I30" s="4">
        <v>2</v>
      </c>
      <c r="J30" s="8">
        <v>0.33333333333333331</v>
      </c>
    </row>
    <row r="31" spans="2:10" x14ac:dyDescent="0.45">
      <c r="G31" s="35">
        <v>80</v>
      </c>
      <c r="H31" s="3">
        <v>70</v>
      </c>
      <c r="I31" s="4">
        <v>5</v>
      </c>
      <c r="J31" s="8">
        <v>0.75</v>
      </c>
    </row>
    <row r="32" spans="2:10" x14ac:dyDescent="0.45">
      <c r="G32" s="35">
        <v>90</v>
      </c>
      <c r="H32" s="3">
        <v>80</v>
      </c>
      <c r="I32" s="4">
        <v>2</v>
      </c>
      <c r="J32" s="8">
        <v>0.91666666666666663</v>
      </c>
    </row>
    <row r="33" spans="8:10" x14ac:dyDescent="0.45">
      <c r="H33" s="3">
        <v>90</v>
      </c>
      <c r="I33" s="4">
        <v>1</v>
      </c>
      <c r="J33" s="8">
        <v>1</v>
      </c>
    </row>
    <row r="34" spans="8:10" ht="14.35" thickBot="1" x14ac:dyDescent="0.5">
      <c r="H34" s="5" t="s">
        <v>11</v>
      </c>
      <c r="I34" s="5">
        <v>0</v>
      </c>
      <c r="J34" s="9">
        <v>1</v>
      </c>
    </row>
  </sheetData>
  <sortState ref="H28:H33">
    <sortCondition ref="H28"/>
  </sortState>
  <phoneticPr fontId="1" type="noConversion"/>
  <hyperlinks>
    <hyperlink ref="G18" r:id="rId1" display="https://www.real-statistics.com/tests-normality-and-symmetry/statistical-tests-normality-symmetry/shapiro-wilk-test/"/>
  </hyperlinks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4"/>
  <sheetViews>
    <sheetView topLeftCell="D1" zoomScale="145" zoomScaleNormal="145" workbookViewId="0">
      <selection activeCell="S3" sqref="S3"/>
    </sheetView>
  </sheetViews>
  <sheetFormatPr defaultRowHeight="14" x14ac:dyDescent="0.45"/>
  <cols>
    <col min="9" max="9" width="12.17578125" bestFit="1" customWidth="1"/>
    <col min="19" max="19" width="11.703125" customWidth="1"/>
  </cols>
  <sheetData>
    <row r="1" spans="1:19" x14ac:dyDescent="0.45">
      <c r="A1" s="1" t="s">
        <v>41</v>
      </c>
      <c r="B1" s="1" t="s">
        <v>42</v>
      </c>
      <c r="D1" s="1" t="s">
        <v>43</v>
      </c>
      <c r="F1" s="23" t="s">
        <v>50</v>
      </c>
      <c r="L1" s="29" t="s">
        <v>83</v>
      </c>
      <c r="M1" s="29" t="s">
        <v>47</v>
      </c>
      <c r="N1" s="29" t="s">
        <v>46</v>
      </c>
      <c r="O1" s="29" t="s">
        <v>44</v>
      </c>
      <c r="P1" s="29" t="s">
        <v>45</v>
      </c>
      <c r="Q1" s="29" t="s">
        <v>48</v>
      </c>
    </row>
    <row r="2" spans="1:19" x14ac:dyDescent="0.45">
      <c r="A2">
        <v>25</v>
      </c>
      <c r="B2">
        <f>(A2-$D$2)^2</f>
        <v>2673.890738813735</v>
      </c>
      <c r="D2">
        <f>AVERAGE(A2:A32)</f>
        <v>76.709677419354833</v>
      </c>
      <c r="F2" t="s">
        <v>51</v>
      </c>
      <c r="L2" s="30">
        <v>1</v>
      </c>
      <c r="M2" s="31">
        <v>25</v>
      </c>
      <c r="N2" s="31">
        <v>100</v>
      </c>
      <c r="O2" s="31">
        <f>N2-M2</f>
        <v>75</v>
      </c>
      <c r="P2" s="31">
        <v>0.42199999999999999</v>
      </c>
      <c r="Q2" s="31">
        <f>P2*O2</f>
        <v>31.65</v>
      </c>
      <c r="S2" s="25" t="s">
        <v>82</v>
      </c>
    </row>
    <row r="3" spans="1:19" x14ac:dyDescent="0.45">
      <c r="A3">
        <v>45</v>
      </c>
      <c r="B3">
        <f t="shared" ref="B3:B32" si="0">(A3-$D$2)^2</f>
        <v>1005.5036420395418</v>
      </c>
      <c r="F3" s="25" t="s">
        <v>80</v>
      </c>
      <c r="L3" s="30">
        <v>2</v>
      </c>
      <c r="M3" s="31">
        <v>45</v>
      </c>
      <c r="N3" s="31">
        <v>92</v>
      </c>
      <c r="O3" s="31">
        <f t="shared" ref="O3:O16" si="1">N3-M3</f>
        <v>47</v>
      </c>
      <c r="P3" s="31">
        <v>0.29210000000000003</v>
      </c>
      <c r="Q3" s="31">
        <f t="shared" ref="Q3:Q16" si="2">P3*O3</f>
        <v>13.728700000000002</v>
      </c>
      <c r="S3" s="23" t="s">
        <v>53</v>
      </c>
    </row>
    <row r="4" spans="1:19" x14ac:dyDescent="0.45">
      <c r="A4">
        <v>50</v>
      </c>
      <c r="B4">
        <f t="shared" si="0"/>
        <v>713.40686784599347</v>
      </c>
      <c r="D4" t="s">
        <v>15</v>
      </c>
      <c r="L4" s="30">
        <v>3</v>
      </c>
      <c r="M4" s="31">
        <v>50</v>
      </c>
      <c r="N4" s="31">
        <v>91</v>
      </c>
      <c r="O4" s="31">
        <f t="shared" si="1"/>
        <v>41</v>
      </c>
      <c r="P4" s="31">
        <v>0.2475</v>
      </c>
      <c r="Q4" s="31">
        <f t="shared" si="2"/>
        <v>10.147499999999999</v>
      </c>
    </row>
    <row r="5" spans="1:19" x14ac:dyDescent="0.45">
      <c r="A5">
        <v>54</v>
      </c>
      <c r="B5">
        <f t="shared" si="0"/>
        <v>515.72944849115481</v>
      </c>
      <c r="C5">
        <v>0</v>
      </c>
      <c r="D5">
        <f>50+C5*5</f>
        <v>50</v>
      </c>
      <c r="L5" s="30">
        <v>4</v>
      </c>
      <c r="M5" s="31">
        <v>54</v>
      </c>
      <c r="N5" s="31">
        <v>91</v>
      </c>
      <c r="O5" s="31">
        <f t="shared" si="1"/>
        <v>37</v>
      </c>
      <c r="P5" s="31">
        <v>0.2145</v>
      </c>
      <c r="Q5" s="31">
        <f t="shared" si="2"/>
        <v>7.9364999999999997</v>
      </c>
    </row>
    <row r="6" spans="1:19" x14ac:dyDescent="0.45">
      <c r="A6">
        <v>55</v>
      </c>
      <c r="B6">
        <f t="shared" si="0"/>
        <v>471.31009365244512</v>
      </c>
      <c r="C6">
        <v>1</v>
      </c>
      <c r="D6">
        <f t="shared" ref="D6:D13" si="3">50+C6*5</f>
        <v>55</v>
      </c>
      <c r="L6" s="30">
        <v>5</v>
      </c>
      <c r="M6" s="31">
        <v>55</v>
      </c>
      <c r="N6" s="31">
        <v>90</v>
      </c>
      <c r="O6" s="31">
        <f t="shared" si="1"/>
        <v>35</v>
      </c>
      <c r="P6" s="31">
        <v>0.18740000000000001</v>
      </c>
      <c r="Q6" s="31">
        <f t="shared" si="2"/>
        <v>6.5590000000000002</v>
      </c>
    </row>
    <row r="7" spans="1:19" x14ac:dyDescent="0.45">
      <c r="A7">
        <v>61</v>
      </c>
      <c r="B7">
        <f t="shared" si="0"/>
        <v>246.79396462018713</v>
      </c>
      <c r="C7">
        <v>2</v>
      </c>
      <c r="D7">
        <f t="shared" si="3"/>
        <v>60</v>
      </c>
      <c r="L7" s="30">
        <v>6</v>
      </c>
      <c r="M7" s="31">
        <v>61</v>
      </c>
      <c r="N7" s="31">
        <v>89</v>
      </c>
      <c r="O7" s="31">
        <f t="shared" si="1"/>
        <v>28</v>
      </c>
      <c r="P7" s="31">
        <v>0.1641</v>
      </c>
      <c r="Q7" s="31">
        <f t="shared" si="2"/>
        <v>4.5948000000000002</v>
      </c>
    </row>
    <row r="8" spans="1:19" x14ac:dyDescent="0.45">
      <c r="A8">
        <v>64</v>
      </c>
      <c r="B8">
        <f t="shared" si="0"/>
        <v>161.53590010405813</v>
      </c>
      <c r="C8">
        <v>3</v>
      </c>
      <c r="D8">
        <f t="shared" si="3"/>
        <v>65</v>
      </c>
      <c r="L8" s="30">
        <v>7</v>
      </c>
      <c r="M8" s="31">
        <v>64</v>
      </c>
      <c r="N8" s="31">
        <v>89</v>
      </c>
      <c r="O8" s="31">
        <f t="shared" si="1"/>
        <v>25</v>
      </c>
      <c r="P8" s="31">
        <v>0.14330000000000001</v>
      </c>
      <c r="Q8" s="31">
        <f t="shared" si="2"/>
        <v>3.5825000000000005</v>
      </c>
    </row>
    <row r="9" spans="1:19" x14ac:dyDescent="0.45">
      <c r="A9">
        <v>68</v>
      </c>
      <c r="B9">
        <f t="shared" si="0"/>
        <v>75.858480749219453</v>
      </c>
      <c r="C9">
        <v>4</v>
      </c>
      <c r="D9">
        <f t="shared" si="3"/>
        <v>70</v>
      </c>
      <c r="L9" s="30">
        <v>8</v>
      </c>
      <c r="M9" s="31">
        <v>68</v>
      </c>
      <c r="N9" s="31">
        <v>89</v>
      </c>
      <c r="O9" s="31">
        <f t="shared" si="1"/>
        <v>21</v>
      </c>
      <c r="P9" s="31">
        <v>0.12429999999999999</v>
      </c>
      <c r="Q9" s="31">
        <f t="shared" si="2"/>
        <v>2.6103000000000001</v>
      </c>
    </row>
    <row r="10" spans="1:19" x14ac:dyDescent="0.45">
      <c r="A10">
        <v>72</v>
      </c>
      <c r="B10">
        <f t="shared" si="0"/>
        <v>22.181061394380798</v>
      </c>
      <c r="C10">
        <v>5</v>
      </c>
      <c r="D10">
        <f t="shared" si="3"/>
        <v>75</v>
      </c>
      <c r="L10" s="30">
        <v>9</v>
      </c>
      <c r="M10" s="31">
        <v>72</v>
      </c>
      <c r="N10" s="31">
        <v>87</v>
      </c>
      <c r="O10" s="31">
        <f t="shared" si="1"/>
        <v>15</v>
      </c>
      <c r="P10" s="31">
        <v>0.1066</v>
      </c>
      <c r="Q10" s="31">
        <f t="shared" si="2"/>
        <v>1.599</v>
      </c>
    </row>
    <row r="11" spans="1:19" x14ac:dyDescent="0.45">
      <c r="A11">
        <v>75</v>
      </c>
      <c r="B11">
        <f t="shared" si="0"/>
        <v>2.9229968782518005</v>
      </c>
      <c r="C11">
        <v>6</v>
      </c>
      <c r="D11">
        <f t="shared" si="3"/>
        <v>80</v>
      </c>
      <c r="L11" s="30">
        <v>10</v>
      </c>
      <c r="M11" s="31">
        <v>75</v>
      </c>
      <c r="N11" s="31">
        <v>86</v>
      </c>
      <c r="O11" s="31">
        <f t="shared" si="1"/>
        <v>11</v>
      </c>
      <c r="P11" s="31">
        <v>8.9899999999999994E-2</v>
      </c>
      <c r="Q11" s="31">
        <f t="shared" si="2"/>
        <v>0.98889999999999989</v>
      </c>
    </row>
    <row r="12" spans="1:19" x14ac:dyDescent="0.45">
      <c r="A12">
        <v>75</v>
      </c>
      <c r="B12">
        <f t="shared" si="0"/>
        <v>2.9229968782518005</v>
      </c>
      <c r="C12">
        <v>7</v>
      </c>
      <c r="D12">
        <f t="shared" si="3"/>
        <v>85</v>
      </c>
      <c r="L12" s="30">
        <v>11</v>
      </c>
      <c r="M12" s="31">
        <v>75</v>
      </c>
      <c r="N12" s="31">
        <v>86</v>
      </c>
      <c r="O12" s="31">
        <f t="shared" si="1"/>
        <v>11</v>
      </c>
      <c r="P12" s="31">
        <v>7.3899999999999993E-2</v>
      </c>
      <c r="Q12" s="31">
        <f t="shared" si="2"/>
        <v>0.81289999999999996</v>
      </c>
    </row>
    <row r="13" spans="1:19" ht="14.35" thickBot="1" x14ac:dyDescent="0.5">
      <c r="A13">
        <v>78</v>
      </c>
      <c r="B13">
        <f t="shared" si="0"/>
        <v>1.664932362122804</v>
      </c>
      <c r="C13">
        <v>8</v>
      </c>
      <c r="D13">
        <f t="shared" si="3"/>
        <v>90</v>
      </c>
      <c r="L13" s="30">
        <v>12</v>
      </c>
      <c r="M13" s="31">
        <v>78</v>
      </c>
      <c r="N13" s="31">
        <v>86</v>
      </c>
      <c r="O13" s="31">
        <f t="shared" si="1"/>
        <v>8</v>
      </c>
      <c r="P13" s="31">
        <v>5.8500000000000003E-2</v>
      </c>
      <c r="Q13" s="31">
        <f t="shared" si="2"/>
        <v>0.46800000000000003</v>
      </c>
    </row>
    <row r="14" spans="1:19" x14ac:dyDescent="0.45">
      <c r="A14">
        <v>79</v>
      </c>
      <c r="B14">
        <f t="shared" si="0"/>
        <v>5.2455775234131385</v>
      </c>
      <c r="F14" s="6" t="s">
        <v>10</v>
      </c>
      <c r="G14" s="6" t="s">
        <v>12</v>
      </c>
      <c r="H14" s="6" t="s">
        <v>13</v>
      </c>
      <c r="L14" s="30">
        <v>13</v>
      </c>
      <c r="M14" s="31">
        <v>79</v>
      </c>
      <c r="N14" s="31">
        <v>85</v>
      </c>
      <c r="O14" s="31">
        <f t="shared" si="1"/>
        <v>6</v>
      </c>
      <c r="P14" s="31">
        <v>4.3499999999999997E-2</v>
      </c>
      <c r="Q14" s="31">
        <f t="shared" si="2"/>
        <v>0.26100000000000001</v>
      </c>
    </row>
    <row r="15" spans="1:19" x14ac:dyDescent="0.45">
      <c r="A15">
        <v>81</v>
      </c>
      <c r="B15">
        <f t="shared" si="0"/>
        <v>18.406867845993808</v>
      </c>
      <c r="F15" s="3">
        <v>50</v>
      </c>
      <c r="G15" s="4">
        <v>3</v>
      </c>
      <c r="H15" s="8">
        <v>0.1</v>
      </c>
      <c r="I15">
        <f t="shared" ref="I15:I23" si="4">_xlfn.NORM.DIST(F15,AVERAGE(A:A),_xlfn.STDEV.P(A:A),0)</f>
        <v>6.474884768790613E-3</v>
      </c>
      <c r="L15" s="30">
        <v>14</v>
      </c>
      <c r="M15" s="31">
        <v>81</v>
      </c>
      <c r="N15" s="31">
        <v>84</v>
      </c>
      <c r="O15" s="31">
        <f t="shared" si="1"/>
        <v>3</v>
      </c>
      <c r="P15" s="31">
        <v>2.8899999999999999E-2</v>
      </c>
      <c r="Q15" s="31">
        <f t="shared" si="2"/>
        <v>8.6699999999999999E-2</v>
      </c>
    </row>
    <row r="16" spans="1:19" x14ac:dyDescent="0.45">
      <c r="A16">
        <v>83</v>
      </c>
      <c r="B16">
        <f t="shared" si="0"/>
        <v>39.568158168574477</v>
      </c>
      <c r="F16" s="3">
        <v>55</v>
      </c>
      <c r="G16" s="4">
        <v>2</v>
      </c>
      <c r="H16" s="8">
        <v>0.16666666666666666</v>
      </c>
      <c r="I16">
        <f t="shared" si="4"/>
        <v>1.0140720184867507E-2</v>
      </c>
      <c r="L16" s="30">
        <v>15</v>
      </c>
      <c r="M16" s="31">
        <v>83</v>
      </c>
      <c r="N16" s="31">
        <v>84</v>
      </c>
      <c r="O16" s="31">
        <f t="shared" si="1"/>
        <v>1</v>
      </c>
      <c r="P16" s="31">
        <v>1.44E-2</v>
      </c>
      <c r="Q16" s="31">
        <f t="shared" si="2"/>
        <v>1.44E-2</v>
      </c>
    </row>
    <row r="17" spans="1:25" x14ac:dyDescent="0.45">
      <c r="A17">
        <v>84</v>
      </c>
      <c r="B17">
        <f t="shared" si="0"/>
        <v>53.148803329864812</v>
      </c>
      <c r="F17" s="3">
        <v>60</v>
      </c>
      <c r="G17" s="4">
        <v>0</v>
      </c>
      <c r="H17" s="8">
        <v>0.16666666666666666</v>
      </c>
      <c r="I17">
        <f t="shared" si="4"/>
        <v>1.4476584786215442E-2</v>
      </c>
      <c r="Q17">
        <f>SUM(Q2:Q16)^2</f>
        <v>7231.8356160399999</v>
      </c>
    </row>
    <row r="18" spans="1:25" x14ac:dyDescent="0.45">
      <c r="A18">
        <v>84</v>
      </c>
      <c r="B18">
        <f t="shared" si="0"/>
        <v>53.148803329864812</v>
      </c>
      <c r="F18" s="3">
        <v>65</v>
      </c>
      <c r="G18" s="4">
        <v>2</v>
      </c>
      <c r="H18" s="8">
        <v>0.23333333333333334</v>
      </c>
      <c r="I18">
        <f t="shared" si="4"/>
        <v>1.8837531897187485E-2</v>
      </c>
    </row>
    <row r="19" spans="1:25" x14ac:dyDescent="0.45">
      <c r="A19">
        <v>84</v>
      </c>
      <c r="B19">
        <f t="shared" si="0"/>
        <v>53.148803329864812</v>
      </c>
      <c r="F19" s="3">
        <v>70</v>
      </c>
      <c r="G19" s="4">
        <v>1</v>
      </c>
      <c r="H19" s="8">
        <v>0.26666666666666666</v>
      </c>
      <c r="I19">
        <f t="shared" si="4"/>
        <v>2.2343049447123821E-2</v>
      </c>
    </row>
    <row r="20" spans="1:25" x14ac:dyDescent="0.45">
      <c r="A20">
        <v>85</v>
      </c>
      <c r="B20">
        <f t="shared" si="0"/>
        <v>68.729448491155139</v>
      </c>
      <c r="F20" s="3">
        <v>75</v>
      </c>
      <c r="G20" s="4">
        <v>3</v>
      </c>
      <c r="H20" s="8">
        <v>0.36666666666666664</v>
      </c>
      <c r="I20">
        <f t="shared" si="4"/>
        <v>2.4155801719959239E-2</v>
      </c>
    </row>
    <row r="21" spans="1:25" x14ac:dyDescent="0.45">
      <c r="A21">
        <v>86</v>
      </c>
      <c r="B21">
        <f t="shared" si="0"/>
        <v>86.310093652445474</v>
      </c>
      <c r="F21" s="3">
        <v>80</v>
      </c>
      <c r="G21" s="4">
        <v>2</v>
      </c>
      <c r="H21" s="8">
        <v>0.43333333333333335</v>
      </c>
      <c r="I21">
        <f t="shared" si="4"/>
        <v>2.3804607718662343E-2</v>
      </c>
    </row>
    <row r="22" spans="1:25" x14ac:dyDescent="0.45">
      <c r="A22">
        <v>86</v>
      </c>
      <c r="B22">
        <f t="shared" si="0"/>
        <v>86.310093652445474</v>
      </c>
      <c r="F22" s="3">
        <v>85</v>
      </c>
      <c r="G22" s="4">
        <v>6</v>
      </c>
      <c r="H22" s="8">
        <v>0.6333333333333333</v>
      </c>
      <c r="I22">
        <f t="shared" si="4"/>
        <v>2.138263218514503E-2</v>
      </c>
    </row>
    <row r="23" spans="1:25" x14ac:dyDescent="0.45">
      <c r="A23">
        <v>86</v>
      </c>
      <c r="B23">
        <f t="shared" si="0"/>
        <v>86.310093652445474</v>
      </c>
      <c r="F23" s="3">
        <v>90</v>
      </c>
      <c r="G23" s="4">
        <v>8</v>
      </c>
      <c r="H23" s="8">
        <v>0.9</v>
      </c>
      <c r="I23">
        <f t="shared" si="4"/>
        <v>1.7507408506295848E-2</v>
      </c>
    </row>
    <row r="24" spans="1:25" ht="14.35" thickBot="1" x14ac:dyDescent="0.5">
      <c r="A24">
        <v>87</v>
      </c>
      <c r="B24">
        <f t="shared" si="0"/>
        <v>105.89073881373581</v>
      </c>
      <c r="F24" s="5" t="s">
        <v>11</v>
      </c>
      <c r="G24" s="5">
        <v>3</v>
      </c>
      <c r="H24" s="9">
        <v>1</v>
      </c>
    </row>
    <row r="25" spans="1:25" x14ac:dyDescent="0.45">
      <c r="A25">
        <v>89</v>
      </c>
      <c r="B25">
        <f t="shared" si="0"/>
        <v>151.05202913631649</v>
      </c>
    </row>
    <row r="26" spans="1:25" x14ac:dyDescent="0.45">
      <c r="A26">
        <v>89</v>
      </c>
      <c r="B26">
        <f t="shared" si="0"/>
        <v>151.05202913631649</v>
      </c>
    </row>
    <row r="27" spans="1:25" x14ac:dyDescent="0.45">
      <c r="A27">
        <v>89</v>
      </c>
      <c r="B27">
        <f t="shared" si="0"/>
        <v>151.05202913631649</v>
      </c>
      <c r="S27" t="s">
        <v>95</v>
      </c>
      <c r="T27">
        <f>Q17/B33</f>
        <v>0.86459838986039128</v>
      </c>
      <c r="V27" t="s">
        <v>52</v>
      </c>
      <c r="W27" t="s">
        <v>94</v>
      </c>
      <c r="Y27" t="s">
        <v>84</v>
      </c>
    </row>
    <row r="28" spans="1:25" x14ac:dyDescent="0.45">
      <c r="A28">
        <v>90</v>
      </c>
      <c r="B28">
        <f t="shared" si="0"/>
        <v>176.63267429760683</v>
      </c>
      <c r="S28" t="s">
        <v>96</v>
      </c>
      <c r="T28" t="s">
        <v>98</v>
      </c>
    </row>
    <row r="29" spans="1:25" x14ac:dyDescent="0.45">
      <c r="A29">
        <v>91</v>
      </c>
      <c r="B29">
        <f t="shared" si="0"/>
        <v>204.21331945889716</v>
      </c>
      <c r="S29" t="s">
        <v>55</v>
      </c>
    </row>
    <row r="30" spans="1:25" x14ac:dyDescent="0.45">
      <c r="A30">
        <v>91</v>
      </c>
      <c r="B30">
        <f t="shared" si="0"/>
        <v>204.21331945889716</v>
      </c>
      <c r="L30" s="23" t="s">
        <v>54</v>
      </c>
      <c r="Q30" s="25" t="s">
        <v>81</v>
      </c>
      <c r="S30" t="s">
        <v>99</v>
      </c>
    </row>
    <row r="31" spans="1:25" x14ac:dyDescent="0.45">
      <c r="A31">
        <v>92</v>
      </c>
      <c r="B31">
        <f t="shared" si="0"/>
        <v>233.7939646201875</v>
      </c>
      <c r="S31" s="23" t="s">
        <v>97</v>
      </c>
    </row>
    <row r="32" spans="1:25" x14ac:dyDescent="0.45">
      <c r="A32">
        <v>100</v>
      </c>
      <c r="B32">
        <f t="shared" si="0"/>
        <v>542.43912591051014</v>
      </c>
    </row>
    <row r="33" spans="2:2" x14ac:dyDescent="0.45">
      <c r="B33">
        <f>SUM(B2:B32)</f>
        <v>8364.3870967741932</v>
      </c>
    </row>
    <row r="34" spans="2:2" x14ac:dyDescent="0.45">
      <c r="B34">
        <f>_xlfn.VAR.S(A2:A32)*30</f>
        <v>8364.3870967741823</v>
      </c>
    </row>
  </sheetData>
  <sortState ref="N2:N52">
    <sortCondition descending="1" ref="N1"/>
  </sortState>
  <phoneticPr fontId="1" type="noConversion"/>
  <hyperlinks>
    <hyperlink ref="F1" r:id="rId1" display="https://zhuanlan.zhihu.com/p/26539771"/>
    <hyperlink ref="S3" r:id="rId2" display="https://www.biomart.cn/experiment/430/586/588/42144.htm"/>
    <hyperlink ref="L30" r:id="rId3" display="https://www.docin.com/p-1632274551.html"/>
    <hyperlink ref="S31" r:id="rId4" display="https://www.automateexcel.com/stats/shapiro-wilk-test/"/>
  </hyperlinks>
  <pageMargins left="0.7" right="0.7" top="0.75" bottom="0.75" header="0.3" footer="0.3"/>
  <pageSetup paperSize="9" orientation="portrait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2"/>
  <sheetViews>
    <sheetView topLeftCell="B12" zoomScale="115" zoomScaleNormal="115" workbookViewId="0">
      <selection activeCell="T30" sqref="T30"/>
    </sheetView>
  </sheetViews>
  <sheetFormatPr defaultRowHeight="14" x14ac:dyDescent="0.45"/>
  <cols>
    <col min="9" max="9" width="12.17578125" bestFit="1" customWidth="1"/>
  </cols>
  <sheetData>
    <row r="1" spans="1:19" x14ac:dyDescent="0.45">
      <c r="A1" s="1" t="s">
        <v>41</v>
      </c>
      <c r="B1" s="1" t="s">
        <v>42</v>
      </c>
      <c r="D1" s="1" t="s">
        <v>43</v>
      </c>
      <c r="F1" s="23" t="s">
        <v>50</v>
      </c>
      <c r="M1" s="1" t="s">
        <v>47</v>
      </c>
      <c r="N1" s="1" t="s">
        <v>46</v>
      </c>
      <c r="O1" s="1" t="s">
        <v>44</v>
      </c>
      <c r="P1" s="1" t="s">
        <v>45</v>
      </c>
      <c r="Q1" s="1" t="s">
        <v>48</v>
      </c>
    </row>
    <row r="2" spans="1:19" x14ac:dyDescent="0.45">
      <c r="A2">
        <v>74.3</v>
      </c>
      <c r="B2">
        <f>(A2-$D$2)^2</f>
        <v>9.6099999999992594E-2</v>
      </c>
      <c r="D2">
        <f>AVERAGE(A2:A51)</f>
        <v>73.990000000000009</v>
      </c>
      <c r="F2" t="s">
        <v>51</v>
      </c>
      <c r="M2">
        <v>64.3</v>
      </c>
      <c r="N2">
        <v>79.5</v>
      </c>
      <c r="O2">
        <f>N2-M2</f>
        <v>15.200000000000003</v>
      </c>
      <c r="P2">
        <v>0.37509999999999999</v>
      </c>
      <c r="Q2">
        <f>P2*O2</f>
        <v>5.7015200000000013</v>
      </c>
      <c r="S2" s="25" t="s">
        <v>72</v>
      </c>
    </row>
    <row r="3" spans="1:19" x14ac:dyDescent="0.45">
      <c r="A3">
        <v>79.5</v>
      </c>
      <c r="B3">
        <f t="shared" ref="B3:B51" si="0">(A3-$D$2)^2</f>
        <v>30.3600999999999</v>
      </c>
      <c r="F3" s="25" t="s">
        <v>70</v>
      </c>
      <c r="M3">
        <v>65</v>
      </c>
      <c r="N3">
        <v>79.5</v>
      </c>
      <c r="O3">
        <f t="shared" ref="O3:O26" si="1">N3-M3</f>
        <v>14.5</v>
      </c>
      <c r="P3">
        <v>0.25740000000000002</v>
      </c>
      <c r="Q3">
        <f t="shared" ref="Q3:Q26" si="2">P3*O3</f>
        <v>3.7323000000000004</v>
      </c>
      <c r="S3" s="23" t="s">
        <v>53</v>
      </c>
    </row>
    <row r="4" spans="1:19" x14ac:dyDescent="0.45">
      <c r="A4">
        <v>75</v>
      </c>
      <c r="B4">
        <f t="shared" si="0"/>
        <v>1.0200999999999816</v>
      </c>
      <c r="D4" t="s">
        <v>15</v>
      </c>
      <c r="M4">
        <v>67.2</v>
      </c>
      <c r="N4">
        <v>79.5</v>
      </c>
      <c r="O4">
        <f t="shared" si="1"/>
        <v>12.299999999999997</v>
      </c>
      <c r="P4">
        <v>0.22600000000000001</v>
      </c>
      <c r="Q4">
        <f t="shared" si="2"/>
        <v>2.7797999999999994</v>
      </c>
    </row>
    <row r="5" spans="1:19" x14ac:dyDescent="0.45">
      <c r="A5">
        <v>73.5</v>
      </c>
      <c r="B5">
        <f t="shared" si="0"/>
        <v>0.24010000000000892</v>
      </c>
      <c r="C5">
        <v>0</v>
      </c>
      <c r="D5">
        <f>61.5+C5*3</f>
        <v>61.5</v>
      </c>
      <c r="M5">
        <v>68.8</v>
      </c>
      <c r="N5">
        <v>78.8</v>
      </c>
      <c r="O5">
        <f t="shared" si="1"/>
        <v>10</v>
      </c>
      <c r="P5">
        <v>0.20319999999999999</v>
      </c>
      <c r="Q5">
        <f t="shared" si="2"/>
        <v>2.032</v>
      </c>
    </row>
    <row r="6" spans="1:19" x14ac:dyDescent="0.45">
      <c r="A6">
        <v>75.8</v>
      </c>
      <c r="B6">
        <f t="shared" si="0"/>
        <v>3.2760999999999569</v>
      </c>
      <c r="C6">
        <v>1</v>
      </c>
      <c r="D6">
        <f t="shared" ref="D6:D13" si="3">61.5+C6*3</f>
        <v>64.5</v>
      </c>
      <c r="M6">
        <v>68.8</v>
      </c>
      <c r="N6">
        <v>78.8</v>
      </c>
      <c r="O6">
        <f t="shared" si="1"/>
        <v>10</v>
      </c>
      <c r="P6">
        <v>0.1847</v>
      </c>
      <c r="Q6">
        <f t="shared" si="2"/>
        <v>1.847</v>
      </c>
    </row>
    <row r="7" spans="1:19" x14ac:dyDescent="0.45">
      <c r="A7">
        <v>70.400000000000006</v>
      </c>
      <c r="B7">
        <f t="shared" si="0"/>
        <v>12.888100000000025</v>
      </c>
      <c r="C7">
        <v>2</v>
      </c>
      <c r="D7">
        <f t="shared" si="3"/>
        <v>67.5</v>
      </c>
      <c r="M7">
        <v>70.400000000000006</v>
      </c>
      <c r="N7">
        <v>78.8</v>
      </c>
      <c r="O7">
        <f t="shared" si="1"/>
        <v>8.3999999999999915</v>
      </c>
      <c r="P7">
        <v>0.1691</v>
      </c>
      <c r="Q7">
        <f t="shared" si="2"/>
        <v>1.4204399999999986</v>
      </c>
    </row>
    <row r="8" spans="1:19" x14ac:dyDescent="0.45">
      <c r="A8">
        <v>73.5</v>
      </c>
      <c r="B8">
        <f t="shared" si="0"/>
        <v>0.24010000000000892</v>
      </c>
      <c r="C8">
        <v>3</v>
      </c>
      <c r="D8">
        <f t="shared" si="3"/>
        <v>70.5</v>
      </c>
      <c r="M8">
        <v>70.400000000000006</v>
      </c>
      <c r="N8">
        <v>78</v>
      </c>
      <c r="O8">
        <f t="shared" si="1"/>
        <v>7.5999999999999943</v>
      </c>
      <c r="P8">
        <v>0.15540000000000001</v>
      </c>
      <c r="Q8">
        <f t="shared" si="2"/>
        <v>1.1810399999999992</v>
      </c>
    </row>
    <row r="9" spans="1:19" x14ac:dyDescent="0.45">
      <c r="A9">
        <v>67.2</v>
      </c>
      <c r="B9">
        <f t="shared" si="0"/>
        <v>46.104100000000088</v>
      </c>
      <c r="C9">
        <v>4</v>
      </c>
      <c r="D9">
        <f t="shared" si="3"/>
        <v>73.5</v>
      </c>
      <c r="M9">
        <v>70.400000000000006</v>
      </c>
      <c r="N9">
        <v>77.2</v>
      </c>
      <c r="O9">
        <f t="shared" si="1"/>
        <v>6.7999999999999972</v>
      </c>
      <c r="P9">
        <v>0.14299999999999999</v>
      </c>
      <c r="Q9">
        <f t="shared" si="2"/>
        <v>0.97239999999999949</v>
      </c>
    </row>
    <row r="10" spans="1:19" x14ac:dyDescent="0.45">
      <c r="A10">
        <v>75.8</v>
      </c>
      <c r="B10">
        <f t="shared" si="0"/>
        <v>3.2760999999999569</v>
      </c>
      <c r="C10">
        <v>5</v>
      </c>
      <c r="D10">
        <f t="shared" si="3"/>
        <v>76.5</v>
      </c>
      <c r="M10">
        <v>70.400000000000006</v>
      </c>
      <c r="N10">
        <v>76.5</v>
      </c>
      <c r="O10">
        <f t="shared" si="1"/>
        <v>6.0999999999999943</v>
      </c>
      <c r="P10">
        <v>0.13170000000000001</v>
      </c>
      <c r="Q10">
        <f t="shared" si="2"/>
        <v>0.80336999999999936</v>
      </c>
    </row>
    <row r="11" spans="1:19" x14ac:dyDescent="0.45">
      <c r="A11">
        <v>73.5</v>
      </c>
      <c r="B11">
        <f t="shared" si="0"/>
        <v>0.24010000000000892</v>
      </c>
      <c r="C11">
        <v>6</v>
      </c>
      <c r="D11">
        <f t="shared" si="3"/>
        <v>79.5</v>
      </c>
      <c r="M11">
        <v>70.400000000000006</v>
      </c>
      <c r="N11">
        <v>76.5</v>
      </c>
      <c r="O11">
        <f t="shared" si="1"/>
        <v>6.0999999999999943</v>
      </c>
      <c r="P11">
        <v>0.1212</v>
      </c>
      <c r="Q11">
        <f t="shared" si="2"/>
        <v>0.73931999999999931</v>
      </c>
    </row>
    <row r="12" spans="1:19" x14ac:dyDescent="0.45">
      <c r="A12">
        <v>78.8</v>
      </c>
      <c r="B12">
        <f t="shared" si="0"/>
        <v>23.136099999999885</v>
      </c>
      <c r="C12">
        <v>7</v>
      </c>
      <c r="D12">
        <f t="shared" si="3"/>
        <v>82.5</v>
      </c>
      <c r="M12">
        <v>72</v>
      </c>
      <c r="N12">
        <v>76.5</v>
      </c>
      <c r="O12">
        <f t="shared" si="1"/>
        <v>4.5</v>
      </c>
      <c r="P12">
        <v>0.1113</v>
      </c>
      <c r="Q12">
        <f t="shared" si="2"/>
        <v>0.50085000000000002</v>
      </c>
    </row>
    <row r="13" spans="1:19" ht="14.35" thickBot="1" x14ac:dyDescent="0.5">
      <c r="A13">
        <v>75.599999999999994</v>
      </c>
      <c r="B13">
        <f t="shared" si="0"/>
        <v>2.5920999999999523</v>
      </c>
      <c r="C13">
        <v>8</v>
      </c>
      <c r="D13">
        <f t="shared" si="3"/>
        <v>85.5</v>
      </c>
      <c r="M13">
        <v>72</v>
      </c>
      <c r="N13">
        <v>76.5</v>
      </c>
      <c r="O13">
        <f t="shared" si="1"/>
        <v>4.5</v>
      </c>
      <c r="P13">
        <v>0.10199999999999999</v>
      </c>
      <c r="Q13">
        <f t="shared" si="2"/>
        <v>0.45899999999999996</v>
      </c>
    </row>
    <row r="14" spans="1:19" x14ac:dyDescent="0.45">
      <c r="A14">
        <v>73.5</v>
      </c>
      <c r="B14">
        <f t="shared" si="0"/>
        <v>0.24010000000000892</v>
      </c>
      <c r="F14" s="6" t="s">
        <v>10</v>
      </c>
      <c r="G14" s="6" t="s">
        <v>12</v>
      </c>
      <c r="H14" s="6" t="s">
        <v>13</v>
      </c>
      <c r="M14">
        <v>72</v>
      </c>
      <c r="N14">
        <v>76.5</v>
      </c>
      <c r="O14">
        <f t="shared" si="1"/>
        <v>4.5</v>
      </c>
      <c r="P14">
        <v>9.3200000000000005E-2</v>
      </c>
      <c r="Q14">
        <f t="shared" si="2"/>
        <v>0.4194</v>
      </c>
    </row>
    <row r="15" spans="1:19" x14ac:dyDescent="0.45">
      <c r="A15">
        <v>75</v>
      </c>
      <c r="B15">
        <f t="shared" si="0"/>
        <v>1.0200999999999816</v>
      </c>
      <c r="F15" s="3">
        <v>61.5</v>
      </c>
      <c r="G15" s="4">
        <v>0</v>
      </c>
      <c r="H15" s="8">
        <v>0</v>
      </c>
      <c r="I15">
        <f t="shared" ref="I15:I23" si="4">_xlfn.NORM.DIST(F15,AVERAGE(A:A),_xlfn.STDEV.P(A:A),0)</f>
        <v>1.7297799257036804E-4</v>
      </c>
      <c r="M15">
        <v>72.7</v>
      </c>
      <c r="N15">
        <v>75.8</v>
      </c>
      <c r="O15">
        <f t="shared" si="1"/>
        <v>3.0999999999999943</v>
      </c>
      <c r="P15">
        <v>8.4599999999999995E-2</v>
      </c>
      <c r="Q15">
        <f t="shared" si="2"/>
        <v>0.26225999999999949</v>
      </c>
    </row>
    <row r="16" spans="1:19" x14ac:dyDescent="0.45">
      <c r="A16">
        <v>75.8</v>
      </c>
      <c r="B16">
        <f t="shared" si="0"/>
        <v>3.2760999999999569</v>
      </c>
      <c r="F16" s="3">
        <v>64.5</v>
      </c>
      <c r="G16" s="4">
        <v>1</v>
      </c>
      <c r="H16" s="8">
        <v>0.02</v>
      </c>
      <c r="I16">
        <f t="shared" si="4"/>
        <v>2.7002495281418372E-3</v>
      </c>
      <c r="M16">
        <v>72.7</v>
      </c>
      <c r="N16">
        <v>75.8</v>
      </c>
      <c r="O16">
        <f t="shared" si="1"/>
        <v>3.0999999999999943</v>
      </c>
      <c r="P16">
        <v>7.6399999999999996E-2</v>
      </c>
      <c r="Q16">
        <f t="shared" si="2"/>
        <v>0.23683999999999955</v>
      </c>
    </row>
    <row r="17" spans="1:23" x14ac:dyDescent="0.45">
      <c r="A17">
        <v>72</v>
      </c>
      <c r="B17">
        <f t="shared" si="0"/>
        <v>3.9601000000000361</v>
      </c>
      <c r="F17" s="3">
        <v>67.5</v>
      </c>
      <c r="G17" s="4">
        <v>2</v>
      </c>
      <c r="H17" s="8">
        <v>0.06</v>
      </c>
      <c r="I17">
        <f t="shared" si="4"/>
        <v>1.9908773370974138E-2</v>
      </c>
      <c r="M17">
        <v>72.7</v>
      </c>
      <c r="N17">
        <v>75.8</v>
      </c>
      <c r="O17">
        <f t="shared" si="1"/>
        <v>3.0999999999999943</v>
      </c>
      <c r="P17">
        <v>6.8500000000000005E-2</v>
      </c>
      <c r="Q17">
        <f t="shared" si="2"/>
        <v>0.21234999999999962</v>
      </c>
    </row>
    <row r="18" spans="1:23" x14ac:dyDescent="0.45">
      <c r="A18">
        <v>79.5</v>
      </c>
      <c r="B18">
        <f t="shared" si="0"/>
        <v>30.3600999999999</v>
      </c>
      <c r="F18" s="3">
        <v>70.5</v>
      </c>
      <c r="G18" s="4">
        <v>7</v>
      </c>
      <c r="H18" s="8">
        <v>0.2</v>
      </c>
      <c r="I18">
        <f t="shared" si="4"/>
        <v>6.9328637446345098E-2</v>
      </c>
      <c r="M18">
        <v>73.5</v>
      </c>
      <c r="N18">
        <v>75.8</v>
      </c>
      <c r="O18">
        <f t="shared" si="1"/>
        <v>2.2999999999999972</v>
      </c>
      <c r="P18">
        <v>6.08E-2</v>
      </c>
      <c r="Q18">
        <f t="shared" si="2"/>
        <v>0.13983999999999983</v>
      </c>
    </row>
    <row r="19" spans="1:23" x14ac:dyDescent="0.45">
      <c r="A19">
        <v>76.5</v>
      </c>
      <c r="B19">
        <f t="shared" si="0"/>
        <v>6.3000999999999543</v>
      </c>
      <c r="F19" s="3">
        <v>73.5</v>
      </c>
      <c r="G19" s="4">
        <v>13</v>
      </c>
      <c r="H19" s="8">
        <v>0.46</v>
      </c>
      <c r="I19">
        <f t="shared" si="4"/>
        <v>0.11402718021417137</v>
      </c>
      <c r="M19">
        <v>73.5</v>
      </c>
      <c r="N19">
        <v>75.8</v>
      </c>
      <c r="O19">
        <f t="shared" si="1"/>
        <v>2.2999999999999972</v>
      </c>
      <c r="P19">
        <v>5.3199999999999997E-2</v>
      </c>
      <c r="Q19">
        <f t="shared" si="2"/>
        <v>0.12235999999999984</v>
      </c>
    </row>
    <row r="20" spans="1:23" x14ac:dyDescent="0.45">
      <c r="A20">
        <v>73.5</v>
      </c>
      <c r="B20">
        <f t="shared" si="0"/>
        <v>0.24010000000000892</v>
      </c>
      <c r="F20" s="3">
        <v>76.5</v>
      </c>
      <c r="G20" s="4">
        <v>19</v>
      </c>
      <c r="H20" s="8">
        <v>0.84</v>
      </c>
      <c r="I20">
        <f t="shared" si="4"/>
        <v>8.8579181428458692E-2</v>
      </c>
      <c r="M20">
        <v>73.5</v>
      </c>
      <c r="N20">
        <v>75.599999999999994</v>
      </c>
      <c r="O20">
        <f t="shared" si="1"/>
        <v>2.0999999999999943</v>
      </c>
      <c r="P20">
        <v>4.5900000000000003E-2</v>
      </c>
      <c r="Q20">
        <f t="shared" si="2"/>
        <v>9.638999999999974E-2</v>
      </c>
    </row>
    <row r="21" spans="1:23" x14ac:dyDescent="0.45">
      <c r="A21">
        <v>79.5</v>
      </c>
      <c r="B21">
        <f t="shared" si="0"/>
        <v>30.3600999999999</v>
      </c>
      <c r="F21" s="3">
        <v>79.5</v>
      </c>
      <c r="G21" s="4">
        <v>8</v>
      </c>
      <c r="H21" s="8">
        <v>1</v>
      </c>
      <c r="I21">
        <f t="shared" si="4"/>
        <v>3.2499935447635769E-2</v>
      </c>
      <c r="M21">
        <v>73.5</v>
      </c>
      <c r="N21">
        <v>75</v>
      </c>
      <c r="O21">
        <f t="shared" si="1"/>
        <v>1.5</v>
      </c>
      <c r="P21">
        <v>3.85E-2</v>
      </c>
      <c r="Q21">
        <f t="shared" si="2"/>
        <v>5.7749999999999996E-2</v>
      </c>
    </row>
    <row r="22" spans="1:23" x14ac:dyDescent="0.45">
      <c r="A22">
        <v>68.8</v>
      </c>
      <c r="B22">
        <f t="shared" si="0"/>
        <v>26.936100000000124</v>
      </c>
      <c r="F22" s="3">
        <v>82.5</v>
      </c>
      <c r="G22" s="4">
        <v>0</v>
      </c>
      <c r="H22" s="8">
        <v>1</v>
      </c>
      <c r="I22">
        <f t="shared" si="4"/>
        <v>5.6319772532064721E-3</v>
      </c>
      <c r="M22">
        <v>73.5</v>
      </c>
      <c r="N22">
        <v>75</v>
      </c>
      <c r="O22">
        <f t="shared" si="1"/>
        <v>1.5</v>
      </c>
      <c r="P22">
        <v>3.1399999999999997E-2</v>
      </c>
      <c r="Q22">
        <f t="shared" si="2"/>
        <v>4.7099999999999996E-2</v>
      </c>
    </row>
    <row r="23" spans="1:23" x14ac:dyDescent="0.45">
      <c r="A23">
        <v>75</v>
      </c>
      <c r="B23">
        <f t="shared" si="0"/>
        <v>1.0200999999999816</v>
      </c>
      <c r="F23" s="3">
        <v>85.5</v>
      </c>
      <c r="G23" s="4">
        <v>0</v>
      </c>
      <c r="H23" s="8">
        <v>1</v>
      </c>
      <c r="I23">
        <f t="shared" si="4"/>
        <v>4.609638240166384E-4</v>
      </c>
      <c r="M23">
        <v>73.5</v>
      </c>
      <c r="N23">
        <v>75</v>
      </c>
      <c r="O23">
        <f t="shared" si="1"/>
        <v>1.5</v>
      </c>
      <c r="P23">
        <v>2.4400000000000002E-2</v>
      </c>
      <c r="Q23">
        <f t="shared" si="2"/>
        <v>3.6600000000000001E-2</v>
      </c>
    </row>
    <row r="24" spans="1:23" ht="14.35" thickBot="1" x14ac:dyDescent="0.5">
      <c r="A24">
        <v>78.8</v>
      </c>
      <c r="B24">
        <f t="shared" si="0"/>
        <v>23.136099999999885</v>
      </c>
      <c r="F24" s="5" t="s">
        <v>11</v>
      </c>
      <c r="G24" s="5">
        <v>0</v>
      </c>
      <c r="H24" s="9">
        <v>1</v>
      </c>
      <c r="M24">
        <v>73.5</v>
      </c>
      <c r="N24">
        <v>75</v>
      </c>
      <c r="O24">
        <f t="shared" si="1"/>
        <v>1.5</v>
      </c>
      <c r="P24">
        <v>1.7399999999999999E-2</v>
      </c>
      <c r="Q24">
        <f t="shared" si="2"/>
        <v>2.6099999999999998E-2</v>
      </c>
    </row>
    <row r="25" spans="1:23" x14ac:dyDescent="0.45">
      <c r="A25">
        <v>72</v>
      </c>
      <c r="B25">
        <f t="shared" si="0"/>
        <v>3.9601000000000361</v>
      </c>
      <c r="M25">
        <v>74.3</v>
      </c>
      <c r="N25">
        <v>74.7</v>
      </c>
      <c r="O25">
        <f t="shared" si="1"/>
        <v>0.40000000000000568</v>
      </c>
      <c r="P25">
        <v>1.04E-2</v>
      </c>
      <c r="Q25">
        <f t="shared" si="2"/>
        <v>4.1600000000000586E-3</v>
      </c>
    </row>
    <row r="26" spans="1:23" x14ac:dyDescent="0.45">
      <c r="A26">
        <v>68.8</v>
      </c>
      <c r="B26">
        <f t="shared" si="0"/>
        <v>26.936100000000124</v>
      </c>
      <c r="M26">
        <v>74.3</v>
      </c>
      <c r="N26">
        <v>74.3</v>
      </c>
      <c r="O26">
        <f t="shared" si="1"/>
        <v>0</v>
      </c>
      <c r="P26">
        <v>3.5000000000000001E-3</v>
      </c>
      <c r="Q26">
        <f t="shared" si="2"/>
        <v>0</v>
      </c>
    </row>
    <row r="27" spans="1:23" x14ac:dyDescent="0.45">
      <c r="A27">
        <v>76.5</v>
      </c>
      <c r="B27">
        <f t="shared" si="0"/>
        <v>6.3000999999999543</v>
      </c>
      <c r="Q27">
        <f>SUM(Q2:Q26)^2</f>
        <v>567.8779554360998</v>
      </c>
      <c r="S27" t="s">
        <v>49</v>
      </c>
      <c r="T27">
        <f>Q27/B52</f>
        <v>0.94661313947391745</v>
      </c>
      <c r="W27" t="s">
        <v>131</v>
      </c>
    </row>
    <row r="28" spans="1:23" x14ac:dyDescent="0.45">
      <c r="A28">
        <v>73.5</v>
      </c>
      <c r="B28">
        <f t="shared" si="0"/>
        <v>0.24010000000000892</v>
      </c>
      <c r="S28" t="s">
        <v>100</v>
      </c>
    </row>
    <row r="29" spans="1:23" x14ac:dyDescent="0.45">
      <c r="A29">
        <v>72.7</v>
      </c>
      <c r="B29">
        <f t="shared" si="0"/>
        <v>1.6641000000000161</v>
      </c>
      <c r="L29" s="23" t="s">
        <v>54</v>
      </c>
      <c r="Q29" s="25" t="s">
        <v>71</v>
      </c>
      <c r="S29" t="s">
        <v>132</v>
      </c>
    </row>
    <row r="30" spans="1:23" x14ac:dyDescent="0.45">
      <c r="A30">
        <v>75</v>
      </c>
      <c r="B30">
        <f t="shared" si="0"/>
        <v>1.0200999999999816</v>
      </c>
      <c r="S30" t="s">
        <v>133</v>
      </c>
    </row>
    <row r="31" spans="1:23" x14ac:dyDescent="0.45">
      <c r="A31">
        <v>70.400000000000006</v>
      </c>
      <c r="B31">
        <f t="shared" si="0"/>
        <v>12.888100000000025</v>
      </c>
    </row>
    <row r="32" spans="1:23" x14ac:dyDescent="0.45">
      <c r="A32">
        <v>78</v>
      </c>
      <c r="B32">
        <f t="shared" si="0"/>
        <v>16.080099999999927</v>
      </c>
    </row>
    <row r="33" spans="1:2" x14ac:dyDescent="0.45">
      <c r="A33">
        <v>78.8</v>
      </c>
      <c r="B33">
        <f t="shared" si="0"/>
        <v>23.136099999999885</v>
      </c>
    </row>
    <row r="34" spans="1:2" x14ac:dyDescent="0.45">
      <c r="A34">
        <v>74.3</v>
      </c>
      <c r="B34">
        <f t="shared" si="0"/>
        <v>9.6099999999992594E-2</v>
      </c>
    </row>
    <row r="35" spans="1:2" x14ac:dyDescent="0.45">
      <c r="A35">
        <v>64.3</v>
      </c>
      <c r="B35">
        <f t="shared" si="0"/>
        <v>93.896100000000231</v>
      </c>
    </row>
    <row r="36" spans="1:2" x14ac:dyDescent="0.45">
      <c r="A36">
        <v>76.5</v>
      </c>
      <c r="B36">
        <f t="shared" si="0"/>
        <v>6.3000999999999543</v>
      </c>
    </row>
    <row r="37" spans="1:2" x14ac:dyDescent="0.45">
      <c r="A37">
        <v>74.3</v>
      </c>
      <c r="B37">
        <f t="shared" si="0"/>
        <v>9.6099999999992594E-2</v>
      </c>
    </row>
    <row r="38" spans="1:2" x14ac:dyDescent="0.45">
      <c r="A38">
        <v>74.7</v>
      </c>
      <c r="B38">
        <f t="shared" si="0"/>
        <v>0.50409999999999111</v>
      </c>
    </row>
    <row r="39" spans="1:2" x14ac:dyDescent="0.45">
      <c r="A39">
        <v>70.400000000000006</v>
      </c>
      <c r="B39">
        <f t="shared" si="0"/>
        <v>12.888100000000025</v>
      </c>
    </row>
    <row r="40" spans="1:2" x14ac:dyDescent="0.45">
      <c r="A40">
        <v>72.7</v>
      </c>
      <c r="B40">
        <f t="shared" si="0"/>
        <v>1.6641000000000161</v>
      </c>
    </row>
    <row r="41" spans="1:2" x14ac:dyDescent="0.45">
      <c r="A41">
        <v>76.5</v>
      </c>
      <c r="B41">
        <f t="shared" si="0"/>
        <v>6.3000999999999543</v>
      </c>
    </row>
    <row r="42" spans="1:2" x14ac:dyDescent="0.45">
      <c r="A42">
        <v>70.400000000000006</v>
      </c>
      <c r="B42">
        <f t="shared" si="0"/>
        <v>12.888100000000025</v>
      </c>
    </row>
    <row r="43" spans="1:2" x14ac:dyDescent="0.45">
      <c r="A43">
        <v>72</v>
      </c>
      <c r="B43">
        <f t="shared" si="0"/>
        <v>3.9601000000000361</v>
      </c>
    </row>
    <row r="44" spans="1:2" x14ac:dyDescent="0.45">
      <c r="A44">
        <v>75.8</v>
      </c>
      <c r="B44">
        <f t="shared" si="0"/>
        <v>3.2760999999999569</v>
      </c>
    </row>
    <row r="45" spans="1:2" x14ac:dyDescent="0.45">
      <c r="A45">
        <v>75.8</v>
      </c>
      <c r="B45">
        <f t="shared" si="0"/>
        <v>3.2760999999999569</v>
      </c>
    </row>
    <row r="46" spans="1:2" x14ac:dyDescent="0.45">
      <c r="A46">
        <v>70.400000000000006</v>
      </c>
      <c r="B46">
        <f t="shared" si="0"/>
        <v>12.888100000000025</v>
      </c>
    </row>
    <row r="47" spans="1:2" x14ac:dyDescent="0.45">
      <c r="A47">
        <v>76.5</v>
      </c>
      <c r="B47">
        <f t="shared" si="0"/>
        <v>6.3000999999999543</v>
      </c>
    </row>
    <row r="48" spans="1:2" x14ac:dyDescent="0.45">
      <c r="A48">
        <v>65</v>
      </c>
      <c r="B48">
        <f t="shared" si="0"/>
        <v>80.820100000000167</v>
      </c>
    </row>
    <row r="49" spans="1:2" x14ac:dyDescent="0.45">
      <c r="A49">
        <v>77.2</v>
      </c>
      <c r="B49">
        <f t="shared" si="0"/>
        <v>10.304099999999959</v>
      </c>
    </row>
    <row r="50" spans="1:2" x14ac:dyDescent="0.45">
      <c r="A50">
        <v>73.5</v>
      </c>
      <c r="B50">
        <f t="shared" si="0"/>
        <v>0.24010000000000892</v>
      </c>
    </row>
    <row r="51" spans="1:2" x14ac:dyDescent="0.45">
      <c r="A51">
        <v>72.7</v>
      </c>
      <c r="B51">
        <f t="shared" si="0"/>
        <v>1.6641000000000161</v>
      </c>
    </row>
    <row r="52" spans="1:2" x14ac:dyDescent="0.45">
      <c r="B52">
        <f>SUM(B2:B51)</f>
        <v>599.90499999999929</v>
      </c>
    </row>
  </sheetData>
  <phoneticPr fontId="1" type="noConversion"/>
  <hyperlinks>
    <hyperlink ref="F1" r:id="rId1" display="https://zhuanlan.zhihu.com/p/26539771"/>
    <hyperlink ref="S3" r:id="rId2" display="https://www.biomart.cn/experiment/430/586/588/42144.htm"/>
    <hyperlink ref="L29" r:id="rId3" display="https://www.docin.com/p-1632274551.html"/>
  </hyperlinks>
  <pageMargins left="0.7" right="0.7" top="0.75" bottom="0.75" header="0.3" footer="0.3"/>
  <pageSetup paperSize="9"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原始数据</vt:lpstr>
      <vt:lpstr>直方图</vt:lpstr>
      <vt:lpstr>直方图2</vt:lpstr>
      <vt:lpstr>StemLeafPlot</vt:lpstr>
      <vt:lpstr>qq图</vt:lpstr>
      <vt:lpstr>卡方检验(血清)</vt:lpstr>
      <vt:lpstr>sw正态检验简单实例</vt:lpstr>
      <vt:lpstr>sW检验(学生成绩)</vt:lpstr>
      <vt:lpstr>sW检验(血清)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yxp</dc:creator>
  <cp:lastModifiedBy>个人用户</cp:lastModifiedBy>
  <dcterms:created xsi:type="dcterms:W3CDTF">2022-08-15T07:34:43Z</dcterms:created>
  <dcterms:modified xsi:type="dcterms:W3CDTF">2022-09-12T14:29:15Z</dcterms:modified>
</cp:coreProperties>
</file>