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56\Documents\"/>
    </mc:Choice>
  </mc:AlternateContent>
  <xr:revisionPtr revIDLastSave="0" documentId="13_ncr:1_{F1C075CE-1006-4A20-93C6-AC5EF80AA9C7}" xr6:coauthVersionLast="45" xr6:coauthVersionMax="45" xr10:uidLastSave="{00000000-0000-0000-0000-000000000000}"/>
  <bookViews>
    <workbookView xWindow="-120" yWindow="-120" windowWidth="29040" windowHeight="15990" xr2:uid="{B94D2931-1C8F-4CB0-AAD7-5992BA181F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5" i="1"/>
  <c r="C4" i="1"/>
  <c r="U4" i="1" s="1"/>
  <c r="V4" i="1" s="1"/>
  <c r="W4" i="1" s="1"/>
  <c r="X4" i="1" s="1"/>
  <c r="D4" i="1" l="1"/>
  <c r="B13" i="1"/>
  <c r="B14" i="1" s="1"/>
  <c r="I4" i="1"/>
  <c r="Q4" i="1"/>
  <c r="R4" i="1" s="1"/>
  <c r="S4" i="1" s="1"/>
  <c r="T4" i="1" s="1"/>
  <c r="M4" i="1"/>
  <c r="N4" i="1" s="1"/>
  <c r="O4" i="1" s="1"/>
  <c r="P4" i="1" s="1"/>
  <c r="E4" i="1"/>
  <c r="C12" i="1"/>
  <c r="D12" i="1" s="1"/>
  <c r="C5" i="1"/>
  <c r="D5" i="1" s="1"/>
  <c r="C6" i="1"/>
  <c r="D6" i="1" s="1"/>
  <c r="C7" i="1"/>
  <c r="D7" i="1" s="1"/>
  <c r="F4" i="1" l="1"/>
  <c r="G4" i="1" s="1"/>
  <c r="H4" i="1" s="1"/>
  <c r="J4" i="1"/>
  <c r="K4" i="1" s="1"/>
  <c r="L4" i="1" s="1"/>
  <c r="B15" i="1"/>
  <c r="B16" i="1" s="1"/>
  <c r="B17" i="1" s="1"/>
  <c r="U6" i="1"/>
  <c r="V6" i="1" s="1"/>
  <c r="I6" i="1"/>
  <c r="Q6" i="1"/>
  <c r="R6" i="1" s="1"/>
  <c r="M6" i="1"/>
  <c r="N6" i="1" s="1"/>
  <c r="E6" i="1"/>
  <c r="E7" i="1"/>
  <c r="U7" i="1"/>
  <c r="V7" i="1" s="1"/>
  <c r="Q7" i="1"/>
  <c r="R7" i="1" s="1"/>
  <c r="M7" i="1"/>
  <c r="N7" i="1" s="1"/>
  <c r="I7" i="1"/>
  <c r="I5" i="1"/>
  <c r="Q5" i="1"/>
  <c r="R5" i="1" s="1"/>
  <c r="E5" i="1"/>
  <c r="U5" i="1"/>
  <c r="V5" i="1" s="1"/>
  <c r="M5" i="1"/>
  <c r="N5" i="1" s="1"/>
  <c r="Q12" i="1"/>
  <c r="R12" i="1" s="1"/>
  <c r="U12" i="1"/>
  <c r="V12" i="1" s="1"/>
  <c r="M12" i="1"/>
  <c r="N12" i="1" s="1"/>
  <c r="E12" i="1"/>
  <c r="F12" i="1" s="1"/>
  <c r="G12" i="1" s="1"/>
  <c r="I12" i="1"/>
  <c r="C8" i="1"/>
  <c r="D8" i="1" s="1"/>
  <c r="C9" i="1"/>
  <c r="D9" i="1" s="1"/>
  <c r="C10" i="1"/>
  <c r="D10" i="1" s="1"/>
  <c r="C11" i="1"/>
  <c r="D11" i="1" s="1"/>
  <c r="J7" i="1" l="1"/>
  <c r="K7" i="1" s="1"/>
  <c r="L7" i="1" s="1"/>
  <c r="W6" i="1"/>
  <c r="X6" i="1" s="1"/>
  <c r="W7" i="1"/>
  <c r="X7" i="1" s="1"/>
  <c r="O7" i="1"/>
  <c r="P7" i="1" s="1"/>
  <c r="S12" i="1"/>
  <c r="T12" i="1" s="1"/>
  <c r="F5" i="1"/>
  <c r="G5" i="1" s="1"/>
  <c r="H5" i="1" s="1"/>
  <c r="F6" i="1"/>
  <c r="G6" i="1" s="1"/>
  <c r="H6" i="1" s="1"/>
  <c r="W12" i="1"/>
  <c r="X12" i="1" s="1"/>
  <c r="S5" i="1"/>
  <c r="T5" i="1" s="1"/>
  <c r="O12" i="1"/>
  <c r="P12" i="1" s="1"/>
  <c r="J6" i="1"/>
  <c r="K6" i="1" s="1"/>
  <c r="L6" i="1" s="1"/>
  <c r="S7" i="1"/>
  <c r="T7" i="1" s="1"/>
  <c r="O5" i="1"/>
  <c r="P5" i="1" s="1"/>
  <c r="W5" i="1"/>
  <c r="X5" i="1" s="1"/>
  <c r="F7" i="1"/>
  <c r="G7" i="1" s="1"/>
  <c r="H7" i="1" s="1"/>
  <c r="J12" i="1"/>
  <c r="K12" i="1" s="1"/>
  <c r="L12" i="1" s="1"/>
  <c r="O6" i="1"/>
  <c r="P6" i="1" s="1"/>
  <c r="J5" i="1"/>
  <c r="K5" i="1" s="1"/>
  <c r="L5" i="1" s="1"/>
  <c r="S6" i="1"/>
  <c r="T6" i="1" s="1"/>
  <c r="B18" i="1"/>
  <c r="B19" i="1" s="1"/>
  <c r="B20" i="1" s="1"/>
  <c r="B21" i="1" s="1"/>
  <c r="H12" i="1"/>
  <c r="Q9" i="1"/>
  <c r="R9" i="1" s="1"/>
  <c r="U9" i="1"/>
  <c r="V9" i="1" s="1"/>
  <c r="Q8" i="1"/>
  <c r="R8" i="1" s="1"/>
  <c r="U8" i="1"/>
  <c r="V8" i="1" s="1"/>
  <c r="Q11" i="1"/>
  <c r="R11" i="1" s="1"/>
  <c r="U11" i="1"/>
  <c r="V11" i="1" s="1"/>
  <c r="Q10" i="1"/>
  <c r="R10" i="1" s="1"/>
  <c r="U10" i="1"/>
  <c r="V10" i="1" s="1"/>
  <c r="M8" i="1"/>
  <c r="N8" i="1" s="1"/>
  <c r="I8" i="1"/>
  <c r="E8" i="1"/>
  <c r="F8" i="1" s="1"/>
  <c r="G8" i="1" s="1"/>
  <c r="M9" i="1"/>
  <c r="N9" i="1" s="1"/>
  <c r="I9" i="1"/>
  <c r="E9" i="1"/>
  <c r="F9" i="1" s="1"/>
  <c r="G9" i="1" s="1"/>
  <c r="I10" i="1"/>
  <c r="M10" i="1"/>
  <c r="N10" i="1" s="1"/>
  <c r="E10" i="1"/>
  <c r="F10" i="1" s="1"/>
  <c r="G10" i="1" s="1"/>
  <c r="M11" i="1"/>
  <c r="N11" i="1" s="1"/>
  <c r="I11" i="1"/>
  <c r="E11" i="1"/>
  <c r="F11" i="1" s="1"/>
  <c r="G11" i="1" s="1"/>
  <c r="C15" i="1"/>
  <c r="D15" i="1" s="1"/>
  <c r="C13" i="1"/>
  <c r="D13" i="1" s="1"/>
  <c r="C14" i="1"/>
  <c r="D14" i="1" s="1"/>
  <c r="J10" i="1" l="1"/>
  <c r="K10" i="1" s="1"/>
  <c r="L10" i="1" s="1"/>
  <c r="W11" i="1"/>
  <c r="X11" i="1" s="1"/>
  <c r="O9" i="1"/>
  <c r="P9" i="1" s="1"/>
  <c r="W8" i="1"/>
  <c r="X8" i="1" s="1"/>
  <c r="O10" i="1"/>
  <c r="P10" i="1" s="1"/>
  <c r="J9" i="1"/>
  <c r="K9" i="1" s="1"/>
  <c r="L9" i="1" s="1"/>
  <c r="W10" i="1"/>
  <c r="X10" i="1" s="1"/>
  <c r="J8" i="1"/>
  <c r="K8" i="1" s="1"/>
  <c r="L8" i="1" s="1"/>
  <c r="S10" i="1"/>
  <c r="T10" i="1" s="1"/>
  <c r="S11" i="1"/>
  <c r="T11" i="1" s="1"/>
  <c r="J11" i="1"/>
  <c r="K11" i="1" s="1"/>
  <c r="L11" i="1" s="1"/>
  <c r="S8" i="1"/>
  <c r="T8" i="1" s="1"/>
  <c r="O11" i="1"/>
  <c r="P11" i="1" s="1"/>
  <c r="W9" i="1"/>
  <c r="X9" i="1" s="1"/>
  <c r="O8" i="1"/>
  <c r="P8" i="1" s="1"/>
  <c r="S9" i="1"/>
  <c r="T9" i="1" s="1"/>
  <c r="B22" i="1"/>
  <c r="B23" i="1" s="1"/>
  <c r="B24" i="1" s="1"/>
  <c r="B25" i="1" s="1"/>
  <c r="B26" i="1" s="1"/>
  <c r="B27" i="1" s="1"/>
  <c r="H9" i="1"/>
  <c r="H8" i="1"/>
  <c r="H11" i="1"/>
  <c r="H10" i="1"/>
  <c r="Q14" i="1"/>
  <c r="R14" i="1" s="1"/>
  <c r="U14" i="1"/>
  <c r="V14" i="1" s="1"/>
  <c r="Q15" i="1"/>
  <c r="R15" i="1" s="1"/>
  <c r="U15" i="1"/>
  <c r="V15" i="1" s="1"/>
  <c r="Q13" i="1"/>
  <c r="R13" i="1" s="1"/>
  <c r="U13" i="1"/>
  <c r="V13" i="1" s="1"/>
  <c r="M14" i="1"/>
  <c r="N14" i="1" s="1"/>
  <c r="I14" i="1"/>
  <c r="E14" i="1"/>
  <c r="F14" i="1" s="1"/>
  <c r="G14" i="1" s="1"/>
  <c r="M13" i="1"/>
  <c r="N13" i="1" s="1"/>
  <c r="I13" i="1"/>
  <c r="E13" i="1"/>
  <c r="F13" i="1" s="1"/>
  <c r="G13" i="1" s="1"/>
  <c r="I15" i="1"/>
  <c r="E15" i="1"/>
  <c r="F15" i="1" s="1"/>
  <c r="G15" i="1" s="1"/>
  <c r="M15" i="1"/>
  <c r="N15" i="1" s="1"/>
  <c r="S15" i="1" l="1"/>
  <c r="T15" i="1" s="1"/>
  <c r="J14" i="1"/>
  <c r="K14" i="1" s="1"/>
  <c r="L14" i="1" s="1"/>
  <c r="O15" i="1"/>
  <c r="P15" i="1" s="1"/>
  <c r="O14" i="1"/>
  <c r="P14" i="1" s="1"/>
  <c r="W14" i="1"/>
  <c r="X14" i="1" s="1"/>
  <c r="J15" i="1"/>
  <c r="K15" i="1" s="1"/>
  <c r="L15" i="1" s="1"/>
  <c r="J13" i="1"/>
  <c r="K13" i="1" s="1"/>
  <c r="L13" i="1" s="1"/>
  <c r="O13" i="1"/>
  <c r="P13" i="1" s="1"/>
  <c r="S14" i="1"/>
  <c r="T14" i="1" s="1"/>
  <c r="W13" i="1"/>
  <c r="X13" i="1" s="1"/>
  <c r="S13" i="1"/>
  <c r="T13" i="1" s="1"/>
  <c r="W15" i="1"/>
  <c r="X15" i="1" s="1"/>
  <c r="H15" i="1"/>
  <c r="H13" i="1"/>
  <c r="H14" i="1"/>
  <c r="C16" i="1"/>
  <c r="C17" i="1"/>
  <c r="D17" i="1" s="1"/>
  <c r="U16" i="1" l="1"/>
  <c r="V16" i="1" s="1"/>
  <c r="D16" i="1"/>
  <c r="Q17" i="1"/>
  <c r="R17" i="1" s="1"/>
  <c r="U17" i="1"/>
  <c r="V17" i="1" s="1"/>
  <c r="M16" i="1"/>
  <c r="N16" i="1" s="1"/>
  <c r="Q16" i="1"/>
  <c r="R16" i="1" s="1"/>
  <c r="E16" i="1"/>
  <c r="F16" i="1" s="1"/>
  <c r="G16" i="1" s="1"/>
  <c r="I16" i="1"/>
  <c r="M17" i="1"/>
  <c r="N17" i="1" s="1"/>
  <c r="I17" i="1"/>
  <c r="E17" i="1"/>
  <c r="F17" i="1" s="1"/>
  <c r="G17" i="1" s="1"/>
  <c r="C27" i="1"/>
  <c r="D27" i="1" s="1"/>
  <c r="C18" i="1"/>
  <c r="D18" i="1" s="1"/>
  <c r="O16" i="1" l="1"/>
  <c r="P16" i="1" s="1"/>
  <c r="W17" i="1"/>
  <c r="X17" i="1" s="1"/>
  <c r="S17" i="1"/>
  <c r="T17" i="1" s="1"/>
  <c r="J16" i="1"/>
  <c r="K16" i="1" s="1"/>
  <c r="L16" i="1" s="1"/>
  <c r="J17" i="1"/>
  <c r="K17" i="1" s="1"/>
  <c r="L17" i="1" s="1"/>
  <c r="S16" i="1"/>
  <c r="T16" i="1" s="1"/>
  <c r="O17" i="1"/>
  <c r="P17" i="1" s="1"/>
  <c r="W16" i="1"/>
  <c r="X16" i="1" s="1"/>
  <c r="H17" i="1"/>
  <c r="H16" i="1"/>
  <c r="Q18" i="1"/>
  <c r="R18" i="1" s="1"/>
  <c r="U18" i="1"/>
  <c r="V18" i="1" s="1"/>
  <c r="Q27" i="1"/>
  <c r="R27" i="1" s="1"/>
  <c r="U27" i="1"/>
  <c r="V27" i="1" s="1"/>
  <c r="M18" i="1"/>
  <c r="N18" i="1" s="1"/>
  <c r="I18" i="1"/>
  <c r="E18" i="1"/>
  <c r="F18" i="1" s="1"/>
  <c r="G18" i="1" s="1"/>
  <c r="M27" i="1"/>
  <c r="N27" i="1" s="1"/>
  <c r="I27" i="1"/>
  <c r="E27" i="1"/>
  <c r="F27" i="1" s="1"/>
  <c r="G27" i="1" s="1"/>
  <c r="C19" i="1"/>
  <c r="D19" i="1" s="1"/>
  <c r="O18" i="1" l="1"/>
  <c r="P18" i="1" s="1"/>
  <c r="W18" i="1"/>
  <c r="X18" i="1" s="1"/>
  <c r="W27" i="1"/>
  <c r="X27" i="1" s="1"/>
  <c r="S27" i="1"/>
  <c r="T27" i="1" s="1"/>
  <c r="J27" i="1"/>
  <c r="K27" i="1" s="1"/>
  <c r="L27" i="1" s="1"/>
  <c r="S18" i="1"/>
  <c r="T18" i="1" s="1"/>
  <c r="O27" i="1"/>
  <c r="P27" i="1" s="1"/>
  <c r="J18" i="1"/>
  <c r="K18" i="1" s="1"/>
  <c r="L18" i="1" s="1"/>
  <c r="H27" i="1"/>
  <c r="H18" i="1"/>
  <c r="Q19" i="1"/>
  <c r="R19" i="1" s="1"/>
  <c r="U19" i="1"/>
  <c r="V19" i="1" s="1"/>
  <c r="E19" i="1"/>
  <c r="F19" i="1" s="1"/>
  <c r="G19" i="1" s="1"/>
  <c r="M19" i="1"/>
  <c r="N19" i="1" s="1"/>
  <c r="I19" i="1"/>
  <c r="C20" i="1"/>
  <c r="D20" i="1" s="1"/>
  <c r="J19" i="1" l="1"/>
  <c r="K19" i="1" s="1"/>
  <c r="L19" i="1" s="1"/>
  <c r="S19" i="1"/>
  <c r="T19" i="1" s="1"/>
  <c r="O19" i="1"/>
  <c r="P19" i="1" s="1"/>
  <c r="W19" i="1"/>
  <c r="X19" i="1" s="1"/>
  <c r="H19" i="1"/>
  <c r="Q20" i="1"/>
  <c r="R20" i="1" s="1"/>
  <c r="U20" i="1"/>
  <c r="V20" i="1" s="1"/>
  <c r="E20" i="1"/>
  <c r="F20" i="1" s="1"/>
  <c r="G20" i="1" s="1"/>
  <c r="M20" i="1"/>
  <c r="N20" i="1" s="1"/>
  <c r="I20" i="1"/>
  <c r="C21" i="1"/>
  <c r="D21" i="1" s="1"/>
  <c r="J20" i="1" l="1"/>
  <c r="K20" i="1" s="1"/>
  <c r="L20" i="1" s="1"/>
  <c r="W20" i="1"/>
  <c r="X20" i="1" s="1"/>
  <c r="O20" i="1"/>
  <c r="P20" i="1" s="1"/>
  <c r="S20" i="1"/>
  <c r="T20" i="1" s="1"/>
  <c r="H20" i="1"/>
  <c r="Q21" i="1"/>
  <c r="R21" i="1" s="1"/>
  <c r="U21" i="1"/>
  <c r="V21" i="1" s="1"/>
  <c r="M21" i="1"/>
  <c r="N21" i="1" s="1"/>
  <c r="I21" i="1"/>
  <c r="E21" i="1"/>
  <c r="F21" i="1" s="1"/>
  <c r="G21" i="1" s="1"/>
  <c r="C22" i="1"/>
  <c r="D22" i="1" s="1"/>
  <c r="O21" i="1" l="1"/>
  <c r="P21" i="1" s="1"/>
  <c r="W21" i="1"/>
  <c r="X21" i="1" s="1"/>
  <c r="J21" i="1"/>
  <c r="K21" i="1" s="1"/>
  <c r="L21" i="1" s="1"/>
  <c r="S21" i="1"/>
  <c r="T21" i="1" s="1"/>
  <c r="H21" i="1"/>
  <c r="Q22" i="1"/>
  <c r="R22" i="1" s="1"/>
  <c r="U22" i="1"/>
  <c r="V22" i="1" s="1"/>
  <c r="M22" i="1"/>
  <c r="N22" i="1" s="1"/>
  <c r="E22" i="1"/>
  <c r="F22" i="1" s="1"/>
  <c r="G22" i="1" s="1"/>
  <c r="I22" i="1"/>
  <c r="C23" i="1"/>
  <c r="D23" i="1" s="1"/>
  <c r="O22" i="1" l="1"/>
  <c r="P22" i="1" s="1"/>
  <c r="J22" i="1"/>
  <c r="K22" i="1" s="1"/>
  <c r="L22" i="1" s="1"/>
  <c r="W22" i="1"/>
  <c r="X22" i="1" s="1"/>
  <c r="S22" i="1"/>
  <c r="T22" i="1" s="1"/>
  <c r="H22" i="1"/>
  <c r="Q23" i="1"/>
  <c r="R23" i="1" s="1"/>
  <c r="U23" i="1"/>
  <c r="V23" i="1" s="1"/>
  <c r="I23" i="1"/>
  <c r="M23" i="1"/>
  <c r="N23" i="1" s="1"/>
  <c r="E23" i="1"/>
  <c r="F23" i="1" s="1"/>
  <c r="G23" i="1" s="1"/>
  <c r="C24" i="1"/>
  <c r="D24" i="1" s="1"/>
  <c r="O23" i="1" l="1"/>
  <c r="P23" i="1" s="1"/>
  <c r="J23" i="1"/>
  <c r="K23" i="1" s="1"/>
  <c r="L23" i="1" s="1"/>
  <c r="W23" i="1"/>
  <c r="X23" i="1" s="1"/>
  <c r="S23" i="1"/>
  <c r="T23" i="1" s="1"/>
  <c r="H23" i="1"/>
  <c r="Q24" i="1"/>
  <c r="R24" i="1" s="1"/>
  <c r="U24" i="1"/>
  <c r="V24" i="1" s="1"/>
  <c r="M24" i="1"/>
  <c r="N24" i="1" s="1"/>
  <c r="I24" i="1"/>
  <c r="E24" i="1"/>
  <c r="F24" i="1" s="1"/>
  <c r="G24" i="1" s="1"/>
  <c r="C26" i="1"/>
  <c r="D26" i="1" s="1"/>
  <c r="C25" i="1"/>
  <c r="D25" i="1" s="1"/>
  <c r="J24" i="1" l="1"/>
  <c r="K24" i="1" s="1"/>
  <c r="L24" i="1" s="1"/>
  <c r="W24" i="1"/>
  <c r="X24" i="1" s="1"/>
  <c r="S24" i="1"/>
  <c r="T24" i="1" s="1"/>
  <c r="O24" i="1"/>
  <c r="P24" i="1" s="1"/>
  <c r="H24" i="1"/>
  <c r="Q25" i="1"/>
  <c r="R25" i="1" s="1"/>
  <c r="U25" i="1"/>
  <c r="V25" i="1" s="1"/>
  <c r="Q26" i="1"/>
  <c r="R26" i="1" s="1"/>
  <c r="U26" i="1"/>
  <c r="V26" i="1" s="1"/>
  <c r="M25" i="1"/>
  <c r="N25" i="1" s="1"/>
  <c r="I25" i="1"/>
  <c r="E25" i="1"/>
  <c r="F25" i="1" s="1"/>
  <c r="G25" i="1" s="1"/>
  <c r="I26" i="1"/>
  <c r="E26" i="1"/>
  <c r="F26" i="1" s="1"/>
  <c r="G26" i="1" s="1"/>
  <c r="M26" i="1"/>
  <c r="N26" i="1" s="1"/>
  <c r="J25" i="1" l="1"/>
  <c r="K25" i="1" s="1"/>
  <c r="L25" i="1" s="1"/>
  <c r="W26" i="1"/>
  <c r="X26" i="1" s="1"/>
  <c r="W25" i="1"/>
  <c r="X25" i="1" s="1"/>
  <c r="S26" i="1"/>
  <c r="T26" i="1" s="1"/>
  <c r="O26" i="1"/>
  <c r="P26" i="1" s="1"/>
  <c r="S25" i="1"/>
  <c r="T25" i="1" s="1"/>
  <c r="O25" i="1"/>
  <c r="P25" i="1" s="1"/>
  <c r="J26" i="1"/>
  <c r="K26" i="1" s="1"/>
  <c r="L26" i="1" s="1"/>
  <c r="H25" i="1"/>
  <c r="H26" i="1"/>
</calcChain>
</file>

<file path=xl/sharedStrings.xml><?xml version="1.0" encoding="utf-8"?>
<sst xmlns="http://schemas.openxmlformats.org/spreadsheetml/2006/main" count="54" uniqueCount="38">
  <si>
    <t>Auto</t>
  </si>
  <si>
    <t>Periodo</t>
  </si>
  <si>
    <t>Ahorro Presupuestado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</si>
  <si>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</si>
  <si>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</si>
  <si>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</si>
  <si>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</si>
  <si>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</si>
  <si>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</si>
  <si>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</si>
  <si>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</si>
  <si>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</si>
  <si>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</si>
  <si>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</si>
  <si>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</si>
  <si>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</si>
  <si>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</si>
  <si>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</si>
  <si>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</si>
  <si>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</si>
  <si>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</si>
  <si>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</si>
  <si>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</si>
  <si>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</si>
  <si>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</si>
  <si>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</si>
  <si>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Credito</t>
  </si>
  <si>
    <t>Valor cuota s/i</t>
  </si>
  <si>
    <t>2021-12</t>
  </si>
  <si>
    <t>Interes</t>
  </si>
  <si>
    <t>Total Credito</t>
  </si>
  <si>
    <t>Diferencia</t>
  </si>
  <si>
    <t>cuota s/i</t>
  </si>
  <si>
    <t>Valor Auto</t>
  </si>
  <si>
    <t>CUOTAS</t>
  </si>
  <si>
    <t>Meses Ahorro</t>
  </si>
  <si>
    <t>Ahorro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</si>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</sst>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2" fontId="3" fillId="0" borderId="0" xfId="1" applyFont="1"/>
    <xf numFmtId="42" fontId="3" fillId="0" borderId="0" xfId="0" applyNumberFormat="1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/>
    <xf numFmtId="42" fontId="3" fillId="0" borderId="3" xfId="1" applyFont="1" applyBorder="1"/>
    <xf numFmtId="42" fontId="3" fillId="0" borderId="7" xfId="0" applyNumberFormat="1" applyFont="1" applyBorder="1"/>
    <xf numFmtId="0" fontId="3" fillId="2" borderId="3" xfId="0" applyFont="1" applyFill="1" applyBorder="1"/>
    <xf numFmtId="42" fontId="3" fillId="2" borderId="7" xfId="0" applyNumberFormat="1" applyFont="1" applyFill="1" applyBorder="1"/>
    <xf numFmtId="42" fontId="3" fillId="0" borderId="3" xfId="0" applyNumberFormat="1" applyFont="1" applyBorder="1"/>
    <xf numFmtId="42" fontId="3" fillId="0" borderId="8" xfId="0" applyNumberFormat="1" applyFont="1" applyBorder="1"/>
    <xf numFmtId="0" fontId="4" fillId="0" borderId="0" xfId="0" applyFont="1" applyAlignment="1">
      <alignment horizontal="center" vertical="center"/>
    </xf>
    <xf numFmtId="1" fontId="3" fillId="0" borderId="4" xfId="0" applyNumberFormat="1" applyFont="1" applyBorder="1"/>
    <xf numFmtId="42" fontId="3" fillId="2" borderId="8" xfId="0" applyNumberFormat="1" applyFont="1" applyFill="1" applyBorder="1"/>
    <xf numFmtId="42" fontId="3" fillId="2" borderId="3" xfId="0" applyNumberFormat="1" applyFont="1" applyFill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4862-EA0A-4759-888F-7581C737A3FA}">
  <dimension ref="A1:AC35"/>
  <sheetViews>
    <sheetView tabSelected="1" workbookViewId="0">
      <selection activeCell="B5" sqref="B5"/>
    </sheetView>
  </sheetViews>
  <sheetFormatPr baseColWidth="10" defaultRowHeight="11.25" x14ac:dyDescent="0.2"/>
  <cols>
    <col min="1" max="1" width="6.7109375" style="1" bestFit="1" customWidth="1"/>
    <col min="2" max="2" width="11.42578125" style="1" bestFit="1" customWidth="1"/>
    <col min="3" max="3" width="10.140625" style="1" bestFit="1" customWidth="1"/>
    <col min="4" max="4" width="5.85546875" style="1" bestFit="1" customWidth="1"/>
    <col min="5" max="5" width="8.85546875" style="1" bestFit="1" customWidth="1"/>
    <col min="6" max="6" width="10.42578125" style="1" bestFit="1" customWidth="1"/>
    <col min="7" max="7" width="10.140625" style="1" bestFit="1" customWidth="1"/>
    <col min="8" max="8" width="11.28515625" style="1" bestFit="1" customWidth="1"/>
    <col min="9" max="9" width="8.85546875" style="1" bestFit="1" customWidth="1"/>
    <col min="10" max="10" width="9.5703125" style="1" bestFit="1" customWidth="1"/>
    <col min="11" max="12" width="10.140625" style="1" bestFit="1" customWidth="1"/>
    <col min="13" max="13" width="9" style="1" bestFit="1" customWidth="1"/>
    <col min="14" max="14" width="8.28515625" style="1" bestFit="1" customWidth="1"/>
    <col min="15" max="15" width="10.140625" style="1" bestFit="1" customWidth="1"/>
    <col min="16" max="16" width="8.85546875" style="1" bestFit="1" customWidth="1"/>
    <col min="17" max="17" width="9" style="1" bestFit="1" customWidth="1"/>
    <col min="18" max="18" width="8.28515625" style="1" bestFit="1" customWidth="1"/>
    <col min="19" max="20" width="10.140625" style="1" bestFit="1" customWidth="1"/>
    <col min="21" max="21" width="9" style="1" bestFit="1" customWidth="1"/>
    <col min="22" max="22" width="8.28515625" style="1" bestFit="1" customWidth="1"/>
    <col min="23" max="24" width="10.140625" style="1" bestFit="1" customWidth="1"/>
    <col min="25" max="25" width="9.7109375" style="1" customWidth="1"/>
    <col min="26" max="26" width="1.5703125" style="1" customWidth="1"/>
    <col min="27" max="27" width="9.5703125" style="1" bestFit="1" customWidth="1"/>
    <col min="28" max="28" width="10.42578125" style="1" bestFit="1" customWidth="1"/>
    <col min="29" max="16384" width="11.42578125" style="1"/>
  </cols>
  <sheetData>
    <row r="1" spans="1:29" x14ac:dyDescent="0.2">
      <c r="A1" s="24" t="s">
        <v>0</v>
      </c>
      <c r="B1" s="24"/>
      <c r="C1" s="24"/>
      <c r="D1" s="17"/>
      <c r="E1" s="25" t="s">
        <v>34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9" x14ac:dyDescent="0.2">
      <c r="A2" s="24"/>
      <c r="B2" s="24"/>
      <c r="C2" s="24"/>
      <c r="D2" s="17"/>
      <c r="E2" s="21">
        <v>12</v>
      </c>
      <c r="F2" s="22"/>
      <c r="G2" s="22"/>
      <c r="H2" s="23"/>
      <c r="I2" s="21">
        <v>24</v>
      </c>
      <c r="J2" s="22"/>
      <c r="K2" s="22"/>
      <c r="L2" s="23"/>
      <c r="M2" s="21">
        <v>36</v>
      </c>
      <c r="N2" s="22"/>
      <c r="O2" s="22"/>
      <c r="P2" s="23"/>
      <c r="Q2" s="21">
        <v>48</v>
      </c>
      <c r="R2" s="22"/>
      <c r="S2" s="22"/>
      <c r="T2" s="23"/>
      <c r="U2" s="21">
        <v>60</v>
      </c>
      <c r="V2" s="22"/>
      <c r="W2" s="22"/>
      <c r="X2" s="23"/>
    </row>
    <row r="3" spans="1:29" ht="39.75" customHeight="1" x14ac:dyDescent="0.2">
      <c r="A3" s="8" t="s">
        <v>1</v>
      </c>
      <c r="B3" s="8" t="s">
        <v>2</v>
      </c>
      <c r="C3" s="9" t="s">
        <v>26</v>
      </c>
      <c r="D3" s="5" t="s">
        <v>35</v>
      </c>
      <c r="E3" s="6" t="s">
        <v>32</v>
      </c>
      <c r="F3" s="8" t="s">
        <v>29</v>
      </c>
      <c r="G3" s="8" t="s">
        <v>30</v>
      </c>
      <c r="H3" s="7" t="s">
        <v>31</v>
      </c>
      <c r="I3" s="6" t="s">
        <v>32</v>
      </c>
      <c r="J3" s="8" t="s">
        <v>29</v>
      </c>
      <c r="K3" s="8" t="s">
        <v>30</v>
      </c>
      <c r="L3" s="7" t="s">
        <v>31</v>
      </c>
      <c r="M3" s="6" t="s">
        <v>27</v>
      </c>
      <c r="N3" s="8" t="s">
        <v>29</v>
      </c>
      <c r="O3" s="8" t="s">
        <v>30</v>
      </c>
      <c r="P3" s="7" t="s">
        <v>31</v>
      </c>
      <c r="Q3" s="6" t="s">
        <v>27</v>
      </c>
      <c r="R3" s="8" t="s">
        <v>29</v>
      </c>
      <c r="S3" s="8" t="s">
        <v>30</v>
      </c>
      <c r="T3" s="7" t="s">
        <v>31</v>
      </c>
      <c r="U3" s="6" t="s">
        <v>27</v>
      </c>
      <c r="V3" s="8" t="s">
        <v>29</v>
      </c>
      <c r="W3" s="8" t="s">
        <v>30</v>
      </c>
      <c r="X3" s="9" t="s">
        <v>31</v>
      </c>
      <c r="Y3" s="2"/>
      <c r="Z3" s="2"/>
    </row>
    <row r="4" spans="1:29" x14ac:dyDescent="0.2">
      <c r="A4" s="10" t="s">
        <v>3</v>
      </c>
      <c r="B4" s="11">
        <v>1855054</v>
      </c>
      <c r="C4" s="12">
        <f t="shared" ref="C4:C27" si="0">$AA$5-B4</f>
        <v>4134946</v>
      </c>
      <c r="D4" s="18">
        <f>C4/200000</f>
        <v>20.67473</v>
      </c>
      <c r="E4" s="16">
        <f>C4/12</f>
        <v>344578.83333333331</v>
      </c>
      <c r="F4" s="15">
        <f>E4*$AC$5</f>
        <v>268771.49</v>
      </c>
      <c r="G4" s="15">
        <f>F4*12</f>
        <v>3225257.88</v>
      </c>
      <c r="H4" s="12">
        <f>G4-C4</f>
        <v>-909688.12000000011</v>
      </c>
      <c r="I4" s="19">
        <f>C4/24</f>
        <v>172289.41666666666</v>
      </c>
      <c r="J4" s="20">
        <f>I4*$AC$6</f>
        <v>158506.26333333334</v>
      </c>
      <c r="K4" s="20">
        <f>J4*24</f>
        <v>3804150.3200000003</v>
      </c>
      <c r="L4" s="14">
        <f>K4-C4</f>
        <v>-330795.6799999997</v>
      </c>
      <c r="M4" s="19">
        <f>C4/48</f>
        <v>86144.708333333328</v>
      </c>
      <c r="N4" s="20">
        <f>M4*1.4</f>
        <v>120602.59166666665</v>
      </c>
      <c r="O4" s="20">
        <f>N4*36</f>
        <v>4341693.2999999989</v>
      </c>
      <c r="P4" s="14">
        <f>O4-C4</f>
        <v>206747.29999999888</v>
      </c>
      <c r="Q4" s="19">
        <f>C4/48</f>
        <v>86144.708333333328</v>
      </c>
      <c r="R4" s="20">
        <f>Q4*1.4</f>
        <v>120602.59166666665</v>
      </c>
      <c r="S4" s="20">
        <f>R4*48</f>
        <v>5788924.3999999985</v>
      </c>
      <c r="T4" s="14">
        <f>S4-C4</f>
        <v>1653978.3999999985</v>
      </c>
      <c r="U4" s="19">
        <f>C4/60</f>
        <v>68915.766666666663</v>
      </c>
      <c r="V4" s="20">
        <f>U4*1.4</f>
        <v>96482.073333333319</v>
      </c>
      <c r="W4" s="20">
        <f>V4*60</f>
        <v>5788924.3999999994</v>
      </c>
      <c r="X4" s="14">
        <f>W4-C4</f>
        <v>1653978.3999999994</v>
      </c>
      <c r="Y4" s="4"/>
      <c r="Z4" s="4"/>
      <c r="AA4" s="1" t="s">
        <v>33</v>
      </c>
      <c r="AB4" s="1" t="s">
        <v>37</v>
      </c>
      <c r="AC4" s="1" t="s">
        <v>29</v>
      </c>
    </row>
    <row r="5" spans="1:29" x14ac:dyDescent="0.2">
      <c r="A5" s="10" t="s">
        <v>4</v>
      </c>
      <c r="B5" s="11">
        <f>B4+$AA$8</f>
        <v>1955054</v>
      </c>
      <c r="C5" s="12">
        <f t="shared" si="0"/>
        <v>4034946</v>
      </c>
      <c r="D5" s="18">
        <f t="shared" ref="D5:D27" si="1">C5/200000</f>
        <v>20.17473</v>
      </c>
      <c r="E5" s="16">
        <f t="shared" ref="E5:E27" si="2">C5/12</f>
        <v>336245.5</v>
      </c>
      <c r="F5" s="15">
        <f t="shared" ref="F5:F27" si="3">E5*$AC$5</f>
        <v>262271.49</v>
      </c>
      <c r="G5" s="15">
        <f t="shared" ref="G5:G27" si="4">F5*12</f>
        <v>3147257.88</v>
      </c>
      <c r="H5" s="12">
        <f t="shared" ref="H5:H27" si="5">G5-C5</f>
        <v>-887688.12000000011</v>
      </c>
      <c r="I5" s="19">
        <f t="shared" ref="I5:I27" si="6">C5/24</f>
        <v>168122.75</v>
      </c>
      <c r="J5" s="20">
        <f t="shared" ref="J5:J27" si="7">I5*$AC$6</f>
        <v>154672.93</v>
      </c>
      <c r="K5" s="20">
        <f t="shared" ref="K5:K27" si="8">J5*24</f>
        <v>3712150.32</v>
      </c>
      <c r="L5" s="14">
        <f t="shared" ref="L5:L27" si="9">K5-C5</f>
        <v>-322795.68000000017</v>
      </c>
      <c r="M5" s="19">
        <f t="shared" ref="M5:M27" si="10">C5/48</f>
        <v>84061.375</v>
      </c>
      <c r="N5" s="20">
        <f t="shared" ref="N5:N27" si="11">M5*1.4</f>
        <v>117685.92499999999</v>
      </c>
      <c r="O5" s="20">
        <f t="shared" ref="O5:O27" si="12">N5*36</f>
        <v>4236693.3</v>
      </c>
      <c r="P5" s="14">
        <f t="shared" ref="P5:P27" si="13">O5-C5</f>
        <v>201747.29999999981</v>
      </c>
      <c r="Q5" s="19">
        <f t="shared" ref="Q5:Q27" si="14">C5/48</f>
        <v>84061.375</v>
      </c>
      <c r="R5" s="20">
        <f t="shared" ref="R5:R27" si="15">Q5*1.4</f>
        <v>117685.92499999999</v>
      </c>
      <c r="S5" s="20">
        <f t="shared" ref="S5:S27" si="16">R5*48</f>
        <v>5648924.3999999994</v>
      </c>
      <c r="T5" s="14">
        <f t="shared" ref="T5:T27" si="17">S5-C5</f>
        <v>1613978.3999999994</v>
      </c>
      <c r="U5" s="19">
        <f t="shared" ref="U5:U26" si="18">C5/60</f>
        <v>67249.100000000006</v>
      </c>
      <c r="V5" s="20">
        <f t="shared" ref="V5:V27" si="19">U5*1.4</f>
        <v>94148.74</v>
      </c>
      <c r="W5" s="20">
        <f t="shared" ref="W5:W27" si="20">V5*60</f>
        <v>5648924.4000000004</v>
      </c>
      <c r="X5" s="14">
        <f t="shared" ref="X5:X27" si="21">W5-C5</f>
        <v>1613978.4000000004</v>
      </c>
      <c r="Y5" s="4"/>
      <c r="Z5" s="4"/>
      <c r="AA5" s="3">
        <v>5990000</v>
      </c>
      <c r="AB5" s="1">
        <v>12</v>
      </c>
      <c r="AC5" s="1">
        <v>0.78</v>
      </c>
    </row>
    <row r="6" spans="1:29" x14ac:dyDescent="0.2">
      <c r="A6" s="10" t="s">
        <v>5</v>
      </c>
      <c r="B6" s="11">
        <f>B5+$AA$8+200000</f>
        <v>2255054</v>
      </c>
      <c r="C6" s="12">
        <f t="shared" si="0"/>
        <v>3734946</v>
      </c>
      <c r="D6" s="18">
        <f t="shared" si="1"/>
        <v>18.67473</v>
      </c>
      <c r="E6" s="16">
        <f t="shared" si="2"/>
        <v>311245.5</v>
      </c>
      <c r="F6" s="15">
        <f t="shared" si="3"/>
        <v>242771.49000000002</v>
      </c>
      <c r="G6" s="15">
        <f t="shared" si="4"/>
        <v>2913257.8800000004</v>
      </c>
      <c r="H6" s="12">
        <f t="shared" si="5"/>
        <v>-821688.11999999965</v>
      </c>
      <c r="I6" s="19">
        <f t="shared" si="6"/>
        <v>155622.75</v>
      </c>
      <c r="J6" s="20">
        <f t="shared" si="7"/>
        <v>143172.93</v>
      </c>
      <c r="K6" s="20">
        <f t="shared" si="8"/>
        <v>3436150.32</v>
      </c>
      <c r="L6" s="14">
        <f t="shared" si="9"/>
        <v>-298795.68000000017</v>
      </c>
      <c r="M6" s="19">
        <f t="shared" si="10"/>
        <v>77811.375</v>
      </c>
      <c r="N6" s="20">
        <f t="shared" si="11"/>
        <v>108935.92499999999</v>
      </c>
      <c r="O6" s="20">
        <f t="shared" si="12"/>
        <v>3921693.3</v>
      </c>
      <c r="P6" s="14">
        <f t="shared" si="13"/>
        <v>186747.29999999981</v>
      </c>
      <c r="Q6" s="19">
        <f t="shared" si="14"/>
        <v>77811.375</v>
      </c>
      <c r="R6" s="20">
        <f t="shared" si="15"/>
        <v>108935.92499999999</v>
      </c>
      <c r="S6" s="20">
        <f t="shared" si="16"/>
        <v>5228924.3999999994</v>
      </c>
      <c r="T6" s="14">
        <f t="shared" si="17"/>
        <v>1493978.3999999994</v>
      </c>
      <c r="U6" s="19">
        <f t="shared" si="18"/>
        <v>62249.1</v>
      </c>
      <c r="V6" s="20">
        <f t="shared" si="19"/>
        <v>87148.739999999991</v>
      </c>
      <c r="W6" s="20">
        <f t="shared" si="20"/>
        <v>5228924.3999999994</v>
      </c>
      <c r="X6" s="14">
        <f t="shared" si="21"/>
        <v>1493978.3999999994</v>
      </c>
      <c r="Y6" s="4"/>
      <c r="Z6" s="4"/>
      <c r="AB6" s="1">
        <v>24</v>
      </c>
      <c r="AC6" s="1">
        <v>0.92</v>
      </c>
    </row>
    <row r="7" spans="1:29" x14ac:dyDescent="0.2">
      <c r="A7" s="10" t="s">
        <v>6</v>
      </c>
      <c r="B7" s="11">
        <f t="shared" ref="B7:B26" si="22">B6+$AA$8</f>
        <v>2355054</v>
      </c>
      <c r="C7" s="12">
        <f t="shared" si="0"/>
        <v>3634946</v>
      </c>
      <c r="D7" s="18">
        <f t="shared" si="1"/>
        <v>18.17473</v>
      </c>
      <c r="E7" s="16">
        <f t="shared" si="2"/>
        <v>302912.16666666669</v>
      </c>
      <c r="F7" s="15">
        <f t="shared" si="3"/>
        <v>236271.49000000002</v>
      </c>
      <c r="G7" s="15">
        <f t="shared" si="4"/>
        <v>2835257.8800000004</v>
      </c>
      <c r="H7" s="12">
        <f t="shared" si="5"/>
        <v>-799688.11999999965</v>
      </c>
      <c r="I7" s="19">
        <f t="shared" si="6"/>
        <v>151456.08333333334</v>
      </c>
      <c r="J7" s="20">
        <f t="shared" si="7"/>
        <v>139339.59666666668</v>
      </c>
      <c r="K7" s="20">
        <f t="shared" si="8"/>
        <v>3344150.3200000003</v>
      </c>
      <c r="L7" s="14">
        <f t="shared" si="9"/>
        <v>-290795.6799999997</v>
      </c>
      <c r="M7" s="19">
        <f t="shared" si="10"/>
        <v>75728.041666666672</v>
      </c>
      <c r="N7" s="20">
        <f t="shared" si="11"/>
        <v>106019.25833333333</v>
      </c>
      <c r="O7" s="20">
        <f t="shared" si="12"/>
        <v>3816693.3</v>
      </c>
      <c r="P7" s="14">
        <f t="shared" si="13"/>
        <v>181747.29999999981</v>
      </c>
      <c r="Q7" s="19">
        <f t="shared" si="14"/>
        <v>75728.041666666672</v>
      </c>
      <c r="R7" s="20">
        <f t="shared" si="15"/>
        <v>106019.25833333333</v>
      </c>
      <c r="S7" s="20">
        <f t="shared" si="16"/>
        <v>5088924.4000000004</v>
      </c>
      <c r="T7" s="14">
        <f t="shared" si="17"/>
        <v>1453978.4000000004</v>
      </c>
      <c r="U7" s="19">
        <f t="shared" si="18"/>
        <v>60582.433333333334</v>
      </c>
      <c r="V7" s="20">
        <f t="shared" si="19"/>
        <v>84815.406666666662</v>
      </c>
      <c r="W7" s="20">
        <f t="shared" si="20"/>
        <v>5088924.3999999994</v>
      </c>
      <c r="X7" s="14">
        <f t="shared" si="21"/>
        <v>1453978.3999999994</v>
      </c>
      <c r="Y7" s="4"/>
      <c r="Z7" s="4"/>
      <c r="AA7" s="4" t="s">
        <v>36</v>
      </c>
      <c r="AB7" s="4">
        <v>36</v>
      </c>
      <c r="AC7" s="1">
        <v>1.02</v>
      </c>
    </row>
    <row r="8" spans="1:29" x14ac:dyDescent="0.2">
      <c r="A8" s="10" t="s">
        <v>7</v>
      </c>
      <c r="B8" s="11">
        <f t="shared" si="22"/>
        <v>2455054</v>
      </c>
      <c r="C8" s="12">
        <f t="shared" si="0"/>
        <v>3534946</v>
      </c>
      <c r="D8" s="18">
        <f t="shared" si="1"/>
        <v>17.67473</v>
      </c>
      <c r="E8" s="16">
        <f t="shared" si="2"/>
        <v>294578.83333333331</v>
      </c>
      <c r="F8" s="15">
        <f t="shared" si="3"/>
        <v>229771.49</v>
      </c>
      <c r="G8" s="15">
        <f t="shared" si="4"/>
        <v>2757257.88</v>
      </c>
      <c r="H8" s="12">
        <f t="shared" si="5"/>
        <v>-777688.12000000011</v>
      </c>
      <c r="I8" s="19">
        <f t="shared" si="6"/>
        <v>147289.41666666666</v>
      </c>
      <c r="J8" s="20">
        <f t="shared" si="7"/>
        <v>135506.26333333334</v>
      </c>
      <c r="K8" s="20">
        <f t="shared" si="8"/>
        <v>3252150.3200000003</v>
      </c>
      <c r="L8" s="14">
        <f t="shared" si="9"/>
        <v>-282795.6799999997</v>
      </c>
      <c r="M8" s="19">
        <f t="shared" si="10"/>
        <v>73644.708333333328</v>
      </c>
      <c r="N8" s="20">
        <f t="shared" si="11"/>
        <v>103102.59166666666</v>
      </c>
      <c r="O8" s="20">
        <f t="shared" si="12"/>
        <v>3711693.3</v>
      </c>
      <c r="P8" s="14">
        <f t="shared" si="13"/>
        <v>176747.29999999981</v>
      </c>
      <c r="Q8" s="19">
        <f t="shared" si="14"/>
        <v>73644.708333333328</v>
      </c>
      <c r="R8" s="20">
        <f t="shared" si="15"/>
        <v>103102.59166666666</v>
      </c>
      <c r="S8" s="20">
        <f t="shared" si="16"/>
        <v>4948924.3999999994</v>
      </c>
      <c r="T8" s="14">
        <f t="shared" si="17"/>
        <v>1413978.3999999994</v>
      </c>
      <c r="U8" s="19">
        <f t="shared" si="18"/>
        <v>58915.76666666667</v>
      </c>
      <c r="V8" s="20">
        <f t="shared" si="19"/>
        <v>82482.073333333334</v>
      </c>
      <c r="W8" s="20">
        <f t="shared" si="20"/>
        <v>4948924.4000000004</v>
      </c>
      <c r="X8" s="14">
        <f t="shared" si="21"/>
        <v>1413978.4000000004</v>
      </c>
      <c r="Y8" s="4"/>
      <c r="Z8" s="4"/>
      <c r="AA8" s="4">
        <v>100000</v>
      </c>
      <c r="AB8" s="4">
        <v>48</v>
      </c>
      <c r="AC8" s="1">
        <v>1.1200000000000001</v>
      </c>
    </row>
    <row r="9" spans="1:29" x14ac:dyDescent="0.2">
      <c r="A9" s="10" t="s">
        <v>8</v>
      </c>
      <c r="B9" s="11">
        <f t="shared" si="22"/>
        <v>2555054</v>
      </c>
      <c r="C9" s="12">
        <f t="shared" si="0"/>
        <v>3434946</v>
      </c>
      <c r="D9" s="18">
        <f t="shared" si="1"/>
        <v>17.17473</v>
      </c>
      <c r="E9" s="16">
        <f t="shared" si="2"/>
        <v>286245.5</v>
      </c>
      <c r="F9" s="15">
        <f t="shared" si="3"/>
        <v>223271.49000000002</v>
      </c>
      <c r="G9" s="15">
        <f t="shared" si="4"/>
        <v>2679257.8800000004</v>
      </c>
      <c r="H9" s="12">
        <f t="shared" si="5"/>
        <v>-755688.11999999965</v>
      </c>
      <c r="I9" s="19">
        <f t="shared" si="6"/>
        <v>143122.75</v>
      </c>
      <c r="J9" s="20">
        <f t="shared" si="7"/>
        <v>131672.93</v>
      </c>
      <c r="K9" s="20">
        <f t="shared" si="8"/>
        <v>3160150.32</v>
      </c>
      <c r="L9" s="14">
        <f t="shared" si="9"/>
        <v>-274795.68000000017</v>
      </c>
      <c r="M9" s="19">
        <f t="shared" si="10"/>
        <v>71561.375</v>
      </c>
      <c r="N9" s="20">
        <f t="shared" si="11"/>
        <v>100185.92499999999</v>
      </c>
      <c r="O9" s="20">
        <f t="shared" si="12"/>
        <v>3606693.3</v>
      </c>
      <c r="P9" s="14">
        <f t="shared" si="13"/>
        <v>171747.29999999981</v>
      </c>
      <c r="Q9" s="19">
        <f t="shared" si="14"/>
        <v>71561.375</v>
      </c>
      <c r="R9" s="20">
        <f t="shared" si="15"/>
        <v>100185.92499999999</v>
      </c>
      <c r="S9" s="20">
        <f t="shared" si="16"/>
        <v>4808924.3999999994</v>
      </c>
      <c r="T9" s="14">
        <f t="shared" si="17"/>
        <v>1373978.3999999994</v>
      </c>
      <c r="U9" s="19">
        <f t="shared" si="18"/>
        <v>57249.1</v>
      </c>
      <c r="V9" s="20">
        <f t="shared" si="19"/>
        <v>80148.739999999991</v>
      </c>
      <c r="W9" s="20">
        <f t="shared" si="20"/>
        <v>4808924.3999999994</v>
      </c>
      <c r="X9" s="14">
        <f t="shared" si="21"/>
        <v>1373978.3999999994</v>
      </c>
      <c r="Y9" s="4"/>
      <c r="Z9" s="4"/>
      <c r="AA9" s="4"/>
      <c r="AB9" s="4">
        <v>60</v>
      </c>
      <c r="AC9" s="1">
        <v>1.56</v>
      </c>
    </row>
    <row r="10" spans="1:29" x14ac:dyDescent="0.2">
      <c r="A10" s="10" t="s">
        <v>9</v>
      </c>
      <c r="B10" s="11">
        <f t="shared" si="22"/>
        <v>2655054</v>
      </c>
      <c r="C10" s="12">
        <f t="shared" si="0"/>
        <v>3334946</v>
      </c>
      <c r="D10" s="18">
        <f t="shared" si="1"/>
        <v>16.67473</v>
      </c>
      <c r="E10" s="16">
        <f t="shared" si="2"/>
        <v>277912.16666666669</v>
      </c>
      <c r="F10" s="15">
        <f t="shared" si="3"/>
        <v>216771.49000000002</v>
      </c>
      <c r="G10" s="15">
        <f t="shared" si="4"/>
        <v>2601257.8800000004</v>
      </c>
      <c r="H10" s="12">
        <f t="shared" si="5"/>
        <v>-733688.11999999965</v>
      </c>
      <c r="I10" s="19">
        <f t="shared" si="6"/>
        <v>138956.08333333334</v>
      </c>
      <c r="J10" s="20">
        <f t="shared" si="7"/>
        <v>127839.59666666668</v>
      </c>
      <c r="K10" s="20">
        <f t="shared" si="8"/>
        <v>3068150.3200000003</v>
      </c>
      <c r="L10" s="14">
        <f t="shared" si="9"/>
        <v>-266795.6799999997</v>
      </c>
      <c r="M10" s="19">
        <f t="shared" si="10"/>
        <v>69478.041666666672</v>
      </c>
      <c r="N10" s="20">
        <f t="shared" si="11"/>
        <v>97269.258333333331</v>
      </c>
      <c r="O10" s="20">
        <f t="shared" si="12"/>
        <v>3501693.3</v>
      </c>
      <c r="P10" s="14">
        <f t="shared" si="13"/>
        <v>166747.29999999981</v>
      </c>
      <c r="Q10" s="19">
        <f t="shared" si="14"/>
        <v>69478.041666666672</v>
      </c>
      <c r="R10" s="20">
        <f t="shared" si="15"/>
        <v>97269.258333333331</v>
      </c>
      <c r="S10" s="20">
        <f t="shared" si="16"/>
        <v>4668924.4000000004</v>
      </c>
      <c r="T10" s="14">
        <f t="shared" si="17"/>
        <v>1333978.4000000004</v>
      </c>
      <c r="U10" s="19">
        <f t="shared" si="18"/>
        <v>55582.433333333334</v>
      </c>
      <c r="V10" s="20">
        <f t="shared" si="19"/>
        <v>77815.406666666662</v>
      </c>
      <c r="W10" s="20">
        <f t="shared" si="20"/>
        <v>4668924.3999999994</v>
      </c>
      <c r="X10" s="14">
        <f t="shared" si="21"/>
        <v>1333978.3999999994</v>
      </c>
      <c r="Y10" s="4"/>
      <c r="Z10" s="4"/>
      <c r="AA10" s="4"/>
      <c r="AB10" s="4"/>
    </row>
    <row r="11" spans="1:29" x14ac:dyDescent="0.2">
      <c r="A11" s="10" t="s">
        <v>10</v>
      </c>
      <c r="B11" s="11">
        <f t="shared" si="22"/>
        <v>2755054</v>
      </c>
      <c r="C11" s="12">
        <f t="shared" si="0"/>
        <v>3234946</v>
      </c>
      <c r="D11" s="18">
        <f t="shared" si="1"/>
        <v>16.17473</v>
      </c>
      <c r="E11" s="16">
        <f t="shared" si="2"/>
        <v>269578.83333333331</v>
      </c>
      <c r="F11" s="15">
        <f t="shared" si="3"/>
        <v>210271.49</v>
      </c>
      <c r="G11" s="15">
        <f t="shared" si="4"/>
        <v>2523257.88</v>
      </c>
      <c r="H11" s="12">
        <f t="shared" si="5"/>
        <v>-711688.12000000011</v>
      </c>
      <c r="I11" s="19">
        <f t="shared" si="6"/>
        <v>134789.41666666666</v>
      </c>
      <c r="J11" s="20">
        <f t="shared" si="7"/>
        <v>124006.26333333334</v>
      </c>
      <c r="K11" s="20">
        <f t="shared" si="8"/>
        <v>2976150.3200000003</v>
      </c>
      <c r="L11" s="14">
        <f t="shared" si="9"/>
        <v>-258795.6799999997</v>
      </c>
      <c r="M11" s="19">
        <f t="shared" si="10"/>
        <v>67394.708333333328</v>
      </c>
      <c r="N11" s="20">
        <f t="shared" si="11"/>
        <v>94352.59166666666</v>
      </c>
      <c r="O11" s="20">
        <f t="shared" si="12"/>
        <v>3396693.3</v>
      </c>
      <c r="P11" s="14">
        <f t="shared" si="13"/>
        <v>161747.29999999981</v>
      </c>
      <c r="Q11" s="19">
        <f t="shared" si="14"/>
        <v>67394.708333333328</v>
      </c>
      <c r="R11" s="20">
        <f t="shared" si="15"/>
        <v>94352.59166666666</v>
      </c>
      <c r="S11" s="20">
        <f t="shared" si="16"/>
        <v>4528924.3999999994</v>
      </c>
      <c r="T11" s="14">
        <f t="shared" si="17"/>
        <v>1293978.3999999994</v>
      </c>
      <c r="U11" s="19">
        <f t="shared" si="18"/>
        <v>53915.76666666667</v>
      </c>
      <c r="V11" s="20">
        <f t="shared" si="19"/>
        <v>75482.073333333334</v>
      </c>
      <c r="W11" s="20">
        <f t="shared" si="20"/>
        <v>4528924.4000000004</v>
      </c>
      <c r="X11" s="14">
        <f t="shared" si="21"/>
        <v>1293978.4000000004</v>
      </c>
      <c r="Y11" s="4"/>
      <c r="Z11" s="4"/>
      <c r="AA11" s="4"/>
      <c r="AB11" s="4"/>
    </row>
    <row r="12" spans="1:29" x14ac:dyDescent="0.2">
      <c r="A12" s="10" t="s">
        <v>11</v>
      </c>
      <c r="B12" s="11">
        <f>B11+$AA$8+200000</f>
        <v>3055054</v>
      </c>
      <c r="C12" s="12">
        <f t="shared" si="0"/>
        <v>2934946</v>
      </c>
      <c r="D12" s="18">
        <f t="shared" si="1"/>
        <v>14.67473</v>
      </c>
      <c r="E12" s="16">
        <f t="shared" si="2"/>
        <v>244578.83333333334</v>
      </c>
      <c r="F12" s="15">
        <f t="shared" si="3"/>
        <v>190771.49000000002</v>
      </c>
      <c r="G12" s="15">
        <f t="shared" si="4"/>
        <v>2289257.8800000004</v>
      </c>
      <c r="H12" s="12">
        <f t="shared" si="5"/>
        <v>-645688.11999999965</v>
      </c>
      <c r="I12" s="19">
        <f t="shared" si="6"/>
        <v>122289.41666666667</v>
      </c>
      <c r="J12" s="20">
        <f t="shared" si="7"/>
        <v>112506.26333333334</v>
      </c>
      <c r="K12" s="20">
        <f t="shared" si="8"/>
        <v>2700150.3200000003</v>
      </c>
      <c r="L12" s="14">
        <f t="shared" si="9"/>
        <v>-234795.6799999997</v>
      </c>
      <c r="M12" s="19">
        <f t="shared" si="10"/>
        <v>61144.708333333336</v>
      </c>
      <c r="N12" s="20">
        <f t="shared" si="11"/>
        <v>85602.59166666666</v>
      </c>
      <c r="O12" s="20">
        <f t="shared" si="12"/>
        <v>3081693.3</v>
      </c>
      <c r="P12" s="14">
        <f t="shared" si="13"/>
        <v>146747.29999999981</v>
      </c>
      <c r="Q12" s="19">
        <f t="shared" si="14"/>
        <v>61144.708333333336</v>
      </c>
      <c r="R12" s="20">
        <f t="shared" si="15"/>
        <v>85602.59166666666</v>
      </c>
      <c r="S12" s="20">
        <f t="shared" si="16"/>
        <v>4108924.3999999994</v>
      </c>
      <c r="T12" s="14">
        <f t="shared" si="17"/>
        <v>1173978.3999999994</v>
      </c>
      <c r="U12" s="19">
        <f t="shared" si="18"/>
        <v>48915.76666666667</v>
      </c>
      <c r="V12" s="20">
        <f t="shared" si="19"/>
        <v>68482.073333333334</v>
      </c>
      <c r="W12" s="20">
        <f t="shared" si="20"/>
        <v>4108924.4</v>
      </c>
      <c r="X12" s="14">
        <f t="shared" si="21"/>
        <v>1173978.3999999999</v>
      </c>
      <c r="Y12" s="4"/>
      <c r="Z12" s="4"/>
      <c r="AA12" s="4"/>
      <c r="AB12" s="4"/>
    </row>
    <row r="13" spans="1:29" x14ac:dyDescent="0.2">
      <c r="A13" s="10" t="s">
        <v>12</v>
      </c>
      <c r="B13" s="11">
        <f t="shared" si="22"/>
        <v>3155054</v>
      </c>
      <c r="C13" s="12">
        <f t="shared" si="0"/>
        <v>2834946</v>
      </c>
      <c r="D13" s="18">
        <f t="shared" si="1"/>
        <v>14.17473</v>
      </c>
      <c r="E13" s="16">
        <f t="shared" si="2"/>
        <v>236245.5</v>
      </c>
      <c r="F13" s="15">
        <f t="shared" si="3"/>
        <v>184271.49000000002</v>
      </c>
      <c r="G13" s="15">
        <f t="shared" si="4"/>
        <v>2211257.8800000004</v>
      </c>
      <c r="H13" s="12">
        <f t="shared" si="5"/>
        <v>-623688.11999999965</v>
      </c>
      <c r="I13" s="19">
        <f t="shared" si="6"/>
        <v>118122.75</v>
      </c>
      <c r="J13" s="20">
        <f t="shared" si="7"/>
        <v>108672.93000000001</v>
      </c>
      <c r="K13" s="20">
        <f t="shared" si="8"/>
        <v>2608150.3200000003</v>
      </c>
      <c r="L13" s="14">
        <f t="shared" si="9"/>
        <v>-226795.6799999997</v>
      </c>
      <c r="M13" s="19">
        <f t="shared" si="10"/>
        <v>59061.375</v>
      </c>
      <c r="N13" s="20">
        <f t="shared" si="11"/>
        <v>82685.924999999988</v>
      </c>
      <c r="O13" s="20">
        <f t="shared" si="12"/>
        <v>2976693.3</v>
      </c>
      <c r="P13" s="14">
        <f t="shared" si="13"/>
        <v>141747.29999999981</v>
      </c>
      <c r="Q13" s="19">
        <f t="shared" si="14"/>
        <v>59061.375</v>
      </c>
      <c r="R13" s="20">
        <f t="shared" si="15"/>
        <v>82685.924999999988</v>
      </c>
      <c r="S13" s="20">
        <f t="shared" si="16"/>
        <v>3968924.3999999994</v>
      </c>
      <c r="T13" s="14">
        <f t="shared" si="17"/>
        <v>1133978.3999999994</v>
      </c>
      <c r="U13" s="19">
        <f t="shared" si="18"/>
        <v>47249.1</v>
      </c>
      <c r="V13" s="20">
        <f t="shared" si="19"/>
        <v>66148.739999999991</v>
      </c>
      <c r="W13" s="20">
        <f t="shared" si="20"/>
        <v>3968924.3999999994</v>
      </c>
      <c r="X13" s="14">
        <f t="shared" si="21"/>
        <v>1133978.3999999994</v>
      </c>
      <c r="Y13" s="4"/>
      <c r="Z13" s="4"/>
      <c r="AA13" s="4"/>
      <c r="AB13" s="4"/>
    </row>
    <row r="14" spans="1:29" x14ac:dyDescent="0.2">
      <c r="A14" s="13" t="s">
        <v>13</v>
      </c>
      <c r="B14" s="11">
        <f t="shared" si="22"/>
        <v>3255054</v>
      </c>
      <c r="C14" s="14">
        <f t="shared" si="0"/>
        <v>2734946</v>
      </c>
      <c r="D14" s="18">
        <f t="shared" si="1"/>
        <v>13.67473</v>
      </c>
      <c r="E14" s="16">
        <f t="shared" si="2"/>
        <v>227912.16666666666</v>
      </c>
      <c r="F14" s="15">
        <f t="shared" si="3"/>
        <v>177771.49</v>
      </c>
      <c r="G14" s="15">
        <f t="shared" si="4"/>
        <v>2133257.88</v>
      </c>
      <c r="H14" s="12">
        <f t="shared" si="5"/>
        <v>-601688.12000000011</v>
      </c>
      <c r="I14" s="19">
        <f t="shared" si="6"/>
        <v>113956.08333333333</v>
      </c>
      <c r="J14" s="20">
        <f t="shared" si="7"/>
        <v>104839.59666666666</v>
      </c>
      <c r="K14" s="20">
        <f t="shared" si="8"/>
        <v>2516150.3199999998</v>
      </c>
      <c r="L14" s="14">
        <f t="shared" si="9"/>
        <v>-218795.68000000017</v>
      </c>
      <c r="M14" s="19">
        <f t="shared" si="10"/>
        <v>56978.041666666664</v>
      </c>
      <c r="N14" s="20">
        <f t="shared" si="11"/>
        <v>79769.258333333331</v>
      </c>
      <c r="O14" s="20">
        <f t="shared" si="12"/>
        <v>2871693.3</v>
      </c>
      <c r="P14" s="14">
        <f t="shared" si="13"/>
        <v>136747.29999999981</v>
      </c>
      <c r="Q14" s="19">
        <f t="shared" si="14"/>
        <v>56978.041666666664</v>
      </c>
      <c r="R14" s="20">
        <f t="shared" si="15"/>
        <v>79769.258333333331</v>
      </c>
      <c r="S14" s="20">
        <f t="shared" si="16"/>
        <v>3828924.4</v>
      </c>
      <c r="T14" s="14">
        <f t="shared" si="17"/>
        <v>1093978.3999999999</v>
      </c>
      <c r="U14" s="19">
        <f t="shared" si="18"/>
        <v>45582.433333333334</v>
      </c>
      <c r="V14" s="20">
        <f t="shared" si="19"/>
        <v>63815.406666666662</v>
      </c>
      <c r="W14" s="20">
        <f t="shared" si="20"/>
        <v>3828924.4</v>
      </c>
      <c r="X14" s="14">
        <f t="shared" si="21"/>
        <v>1093978.3999999999</v>
      </c>
      <c r="Y14" s="4"/>
      <c r="Z14" s="4"/>
      <c r="AA14" s="4"/>
      <c r="AB14" s="4"/>
    </row>
    <row r="15" spans="1:29" x14ac:dyDescent="0.2">
      <c r="A15" s="10" t="s">
        <v>14</v>
      </c>
      <c r="B15" s="11">
        <f>B14+$AA$8+700000</f>
        <v>4055054</v>
      </c>
      <c r="C15" s="12">
        <f t="shared" si="0"/>
        <v>1934946</v>
      </c>
      <c r="D15" s="18">
        <f t="shared" si="1"/>
        <v>9.6747300000000003</v>
      </c>
      <c r="E15" s="16">
        <f t="shared" si="2"/>
        <v>161245.5</v>
      </c>
      <c r="F15" s="15">
        <f t="shared" si="3"/>
        <v>125771.49</v>
      </c>
      <c r="G15" s="15">
        <f t="shared" si="4"/>
        <v>1509257.8800000001</v>
      </c>
      <c r="H15" s="12">
        <f t="shared" si="5"/>
        <v>-425688.11999999988</v>
      </c>
      <c r="I15" s="19">
        <f t="shared" si="6"/>
        <v>80622.75</v>
      </c>
      <c r="J15" s="20">
        <f t="shared" si="7"/>
        <v>74172.930000000008</v>
      </c>
      <c r="K15" s="20">
        <f t="shared" si="8"/>
        <v>1780150.3200000003</v>
      </c>
      <c r="L15" s="14">
        <f t="shared" si="9"/>
        <v>-154795.6799999997</v>
      </c>
      <c r="M15" s="19">
        <f t="shared" si="10"/>
        <v>40311.375</v>
      </c>
      <c r="N15" s="20">
        <f t="shared" si="11"/>
        <v>56435.924999999996</v>
      </c>
      <c r="O15" s="20">
        <f t="shared" si="12"/>
        <v>2031693.2999999998</v>
      </c>
      <c r="P15" s="14">
        <f t="shared" si="13"/>
        <v>96747.299999999814</v>
      </c>
      <c r="Q15" s="19">
        <f t="shared" si="14"/>
        <v>40311.375</v>
      </c>
      <c r="R15" s="20">
        <f t="shared" si="15"/>
        <v>56435.924999999996</v>
      </c>
      <c r="S15" s="20">
        <f t="shared" si="16"/>
        <v>2708924.4</v>
      </c>
      <c r="T15" s="14">
        <f t="shared" si="17"/>
        <v>773978.39999999991</v>
      </c>
      <c r="U15" s="19">
        <f t="shared" si="18"/>
        <v>32249.1</v>
      </c>
      <c r="V15" s="20">
        <f t="shared" si="19"/>
        <v>45148.74</v>
      </c>
      <c r="W15" s="20">
        <f t="shared" si="20"/>
        <v>2708924.4</v>
      </c>
      <c r="X15" s="14">
        <f t="shared" si="21"/>
        <v>773978.39999999991</v>
      </c>
      <c r="Y15" s="4"/>
      <c r="Z15" s="4"/>
      <c r="AA15" s="4"/>
      <c r="AB15" s="4"/>
    </row>
    <row r="16" spans="1:29" x14ac:dyDescent="0.2">
      <c r="A16" s="10" t="s">
        <v>15</v>
      </c>
      <c r="B16" s="11">
        <f t="shared" si="22"/>
        <v>4155054</v>
      </c>
      <c r="C16" s="12">
        <f t="shared" si="0"/>
        <v>1834946</v>
      </c>
      <c r="D16" s="18">
        <f t="shared" si="1"/>
        <v>9.1747300000000003</v>
      </c>
      <c r="E16" s="16">
        <f t="shared" si="2"/>
        <v>152912.16666666666</v>
      </c>
      <c r="F16" s="15">
        <f t="shared" si="3"/>
        <v>119271.48999999999</v>
      </c>
      <c r="G16" s="15">
        <f t="shared" si="4"/>
        <v>1431257.88</v>
      </c>
      <c r="H16" s="12">
        <f t="shared" si="5"/>
        <v>-403688.12000000011</v>
      </c>
      <c r="I16" s="19">
        <f t="shared" si="6"/>
        <v>76456.083333333328</v>
      </c>
      <c r="J16" s="20">
        <f t="shared" si="7"/>
        <v>70339.596666666665</v>
      </c>
      <c r="K16" s="20">
        <f t="shared" si="8"/>
        <v>1688150.3199999998</v>
      </c>
      <c r="L16" s="14">
        <f t="shared" si="9"/>
        <v>-146795.68000000017</v>
      </c>
      <c r="M16" s="19">
        <f t="shared" si="10"/>
        <v>38228.041666666664</v>
      </c>
      <c r="N16" s="20">
        <f t="shared" si="11"/>
        <v>53519.258333333324</v>
      </c>
      <c r="O16" s="20">
        <f t="shared" si="12"/>
        <v>1926693.2999999996</v>
      </c>
      <c r="P16" s="14">
        <f t="shared" si="13"/>
        <v>91747.299999999581</v>
      </c>
      <c r="Q16" s="19">
        <f t="shared" si="14"/>
        <v>38228.041666666664</v>
      </c>
      <c r="R16" s="20">
        <f t="shared" si="15"/>
        <v>53519.258333333324</v>
      </c>
      <c r="S16" s="20">
        <f t="shared" si="16"/>
        <v>2568924.3999999994</v>
      </c>
      <c r="T16" s="14">
        <f t="shared" si="17"/>
        <v>733978.39999999944</v>
      </c>
      <c r="U16" s="19">
        <f t="shared" si="18"/>
        <v>30582.433333333334</v>
      </c>
      <c r="V16" s="20">
        <f t="shared" si="19"/>
        <v>42815.406666666662</v>
      </c>
      <c r="W16" s="20">
        <f t="shared" si="20"/>
        <v>2568924.4</v>
      </c>
      <c r="X16" s="14">
        <f t="shared" si="21"/>
        <v>733978.39999999991</v>
      </c>
      <c r="Y16" s="4"/>
      <c r="Z16" s="4"/>
      <c r="AA16" s="4"/>
      <c r="AB16" s="4"/>
    </row>
    <row r="17" spans="1:28" x14ac:dyDescent="0.2">
      <c r="A17" s="10" t="s">
        <v>16</v>
      </c>
      <c r="B17" s="11">
        <f t="shared" si="22"/>
        <v>4255054</v>
      </c>
      <c r="C17" s="12">
        <f t="shared" si="0"/>
        <v>1734946</v>
      </c>
      <c r="D17" s="18">
        <f t="shared" si="1"/>
        <v>8.6747300000000003</v>
      </c>
      <c r="E17" s="16">
        <f t="shared" si="2"/>
        <v>144578.83333333334</v>
      </c>
      <c r="F17" s="15">
        <f t="shared" si="3"/>
        <v>112771.49</v>
      </c>
      <c r="G17" s="15">
        <f t="shared" si="4"/>
        <v>1353257.8800000001</v>
      </c>
      <c r="H17" s="12">
        <f t="shared" si="5"/>
        <v>-381688.11999999988</v>
      </c>
      <c r="I17" s="19">
        <f t="shared" si="6"/>
        <v>72289.416666666672</v>
      </c>
      <c r="J17" s="20">
        <f t="shared" si="7"/>
        <v>66506.263333333336</v>
      </c>
      <c r="K17" s="20">
        <f t="shared" si="8"/>
        <v>1596150.32</v>
      </c>
      <c r="L17" s="14">
        <f t="shared" si="9"/>
        <v>-138795.67999999993</v>
      </c>
      <c r="M17" s="19">
        <f t="shared" si="10"/>
        <v>36144.708333333336</v>
      </c>
      <c r="N17" s="20">
        <f t="shared" si="11"/>
        <v>50602.591666666667</v>
      </c>
      <c r="O17" s="20">
        <f t="shared" si="12"/>
        <v>1821693.3</v>
      </c>
      <c r="P17" s="14">
        <f t="shared" si="13"/>
        <v>86747.300000000047</v>
      </c>
      <c r="Q17" s="19">
        <f t="shared" si="14"/>
        <v>36144.708333333336</v>
      </c>
      <c r="R17" s="20">
        <f t="shared" si="15"/>
        <v>50602.591666666667</v>
      </c>
      <c r="S17" s="20">
        <f t="shared" si="16"/>
        <v>2428924.4</v>
      </c>
      <c r="T17" s="14">
        <f t="shared" si="17"/>
        <v>693978.39999999991</v>
      </c>
      <c r="U17" s="19">
        <f t="shared" si="18"/>
        <v>28915.766666666666</v>
      </c>
      <c r="V17" s="20">
        <f t="shared" si="19"/>
        <v>40482.073333333334</v>
      </c>
      <c r="W17" s="20">
        <f t="shared" si="20"/>
        <v>2428924.4</v>
      </c>
      <c r="X17" s="14">
        <f t="shared" si="21"/>
        <v>693978.39999999991</v>
      </c>
      <c r="Y17" s="4"/>
      <c r="Z17" s="4"/>
      <c r="AA17" s="4"/>
      <c r="AB17" s="4"/>
    </row>
    <row r="18" spans="1:28" x14ac:dyDescent="0.2">
      <c r="A18" s="10" t="s">
        <v>17</v>
      </c>
      <c r="B18" s="11">
        <f>B17+$AA$8+200000</f>
        <v>4555054</v>
      </c>
      <c r="C18" s="12">
        <f t="shared" si="0"/>
        <v>1434946</v>
      </c>
      <c r="D18" s="18">
        <f t="shared" si="1"/>
        <v>7.1747300000000003</v>
      </c>
      <c r="E18" s="16">
        <f t="shared" si="2"/>
        <v>119578.83333333333</v>
      </c>
      <c r="F18" s="15">
        <f t="shared" si="3"/>
        <v>93271.49</v>
      </c>
      <c r="G18" s="15">
        <f t="shared" si="4"/>
        <v>1119257.8800000001</v>
      </c>
      <c r="H18" s="12">
        <f t="shared" si="5"/>
        <v>-315688.11999999988</v>
      </c>
      <c r="I18" s="19">
        <f t="shared" si="6"/>
        <v>59789.416666666664</v>
      </c>
      <c r="J18" s="20">
        <f t="shared" si="7"/>
        <v>55006.263333333336</v>
      </c>
      <c r="K18" s="20">
        <f t="shared" si="8"/>
        <v>1320150.32</v>
      </c>
      <c r="L18" s="14">
        <f t="shared" si="9"/>
        <v>-114795.67999999993</v>
      </c>
      <c r="M18" s="19">
        <f t="shared" si="10"/>
        <v>29894.708333333332</v>
      </c>
      <c r="N18" s="20">
        <f t="shared" si="11"/>
        <v>41852.59166666666</v>
      </c>
      <c r="O18" s="20">
        <f t="shared" si="12"/>
        <v>1506693.2999999998</v>
      </c>
      <c r="P18" s="14">
        <f t="shared" si="13"/>
        <v>71747.299999999814</v>
      </c>
      <c r="Q18" s="19">
        <f t="shared" si="14"/>
        <v>29894.708333333332</v>
      </c>
      <c r="R18" s="20">
        <f t="shared" si="15"/>
        <v>41852.59166666666</v>
      </c>
      <c r="S18" s="20">
        <f t="shared" si="16"/>
        <v>2008924.3999999997</v>
      </c>
      <c r="T18" s="14">
        <f t="shared" si="17"/>
        <v>573978.39999999967</v>
      </c>
      <c r="U18" s="19">
        <f t="shared" si="18"/>
        <v>23915.766666666666</v>
      </c>
      <c r="V18" s="20">
        <f t="shared" si="19"/>
        <v>33482.073333333334</v>
      </c>
      <c r="W18" s="20">
        <f t="shared" si="20"/>
        <v>2008924.4</v>
      </c>
      <c r="X18" s="14">
        <f t="shared" si="21"/>
        <v>573978.39999999991</v>
      </c>
      <c r="Y18" s="4"/>
      <c r="Z18" s="4"/>
      <c r="AA18" s="4"/>
      <c r="AB18" s="4"/>
    </row>
    <row r="19" spans="1:28" x14ac:dyDescent="0.2">
      <c r="A19" s="10" t="s">
        <v>18</v>
      </c>
      <c r="B19" s="11">
        <f t="shared" si="22"/>
        <v>4655054</v>
      </c>
      <c r="C19" s="12">
        <f t="shared" si="0"/>
        <v>1334946</v>
      </c>
      <c r="D19" s="18">
        <f t="shared" si="1"/>
        <v>6.6747300000000003</v>
      </c>
      <c r="E19" s="16">
        <f t="shared" si="2"/>
        <v>111245.5</v>
      </c>
      <c r="F19" s="15">
        <f t="shared" si="3"/>
        <v>86771.49</v>
      </c>
      <c r="G19" s="15">
        <f t="shared" si="4"/>
        <v>1041257.8800000001</v>
      </c>
      <c r="H19" s="12">
        <f t="shared" si="5"/>
        <v>-293688.11999999988</v>
      </c>
      <c r="I19" s="19">
        <f t="shared" si="6"/>
        <v>55622.75</v>
      </c>
      <c r="J19" s="20">
        <f t="shared" si="7"/>
        <v>51172.93</v>
      </c>
      <c r="K19" s="20">
        <f t="shared" si="8"/>
        <v>1228150.32</v>
      </c>
      <c r="L19" s="14">
        <f t="shared" si="9"/>
        <v>-106795.67999999993</v>
      </c>
      <c r="M19" s="19">
        <f t="shared" si="10"/>
        <v>27811.375</v>
      </c>
      <c r="N19" s="20">
        <f t="shared" si="11"/>
        <v>38935.924999999996</v>
      </c>
      <c r="O19" s="20">
        <f t="shared" si="12"/>
        <v>1401693.2999999998</v>
      </c>
      <c r="P19" s="14">
        <f t="shared" si="13"/>
        <v>66747.299999999814</v>
      </c>
      <c r="Q19" s="19">
        <f t="shared" si="14"/>
        <v>27811.375</v>
      </c>
      <c r="R19" s="20">
        <f t="shared" si="15"/>
        <v>38935.924999999996</v>
      </c>
      <c r="S19" s="20">
        <f t="shared" si="16"/>
        <v>1868924.4</v>
      </c>
      <c r="T19" s="14">
        <f t="shared" si="17"/>
        <v>533978.39999999991</v>
      </c>
      <c r="U19" s="19">
        <f t="shared" si="18"/>
        <v>22249.1</v>
      </c>
      <c r="V19" s="20">
        <f t="shared" si="19"/>
        <v>31148.739999999994</v>
      </c>
      <c r="W19" s="20">
        <f t="shared" si="20"/>
        <v>1868924.3999999997</v>
      </c>
      <c r="X19" s="14">
        <f t="shared" si="21"/>
        <v>533978.39999999967</v>
      </c>
      <c r="Y19" s="4"/>
      <c r="Z19" s="4"/>
      <c r="AA19" s="4"/>
      <c r="AB19" s="4"/>
    </row>
    <row r="20" spans="1:28" x14ac:dyDescent="0.2">
      <c r="A20" s="10" t="s">
        <v>19</v>
      </c>
      <c r="B20" s="11">
        <f t="shared" si="22"/>
        <v>4755054</v>
      </c>
      <c r="C20" s="12">
        <f t="shared" si="0"/>
        <v>1234946</v>
      </c>
      <c r="D20" s="18">
        <f t="shared" si="1"/>
        <v>6.1747300000000003</v>
      </c>
      <c r="E20" s="16">
        <f t="shared" si="2"/>
        <v>102912.16666666667</v>
      </c>
      <c r="F20" s="15">
        <f t="shared" si="3"/>
        <v>80271.490000000005</v>
      </c>
      <c r="G20" s="15">
        <f t="shared" si="4"/>
        <v>963257.88000000012</v>
      </c>
      <c r="H20" s="12">
        <f t="shared" si="5"/>
        <v>-271688.11999999988</v>
      </c>
      <c r="I20" s="19">
        <f t="shared" si="6"/>
        <v>51456.083333333336</v>
      </c>
      <c r="J20" s="20">
        <f t="shared" si="7"/>
        <v>47339.596666666672</v>
      </c>
      <c r="K20" s="20">
        <f t="shared" si="8"/>
        <v>1136150.32</v>
      </c>
      <c r="L20" s="14">
        <f t="shared" si="9"/>
        <v>-98795.679999999935</v>
      </c>
      <c r="M20" s="19">
        <f t="shared" si="10"/>
        <v>25728.041666666668</v>
      </c>
      <c r="N20" s="20">
        <f t="shared" si="11"/>
        <v>36019.258333333331</v>
      </c>
      <c r="O20" s="20">
        <f t="shared" si="12"/>
        <v>1296693.2999999998</v>
      </c>
      <c r="P20" s="14">
        <f t="shared" si="13"/>
        <v>61747.299999999814</v>
      </c>
      <c r="Q20" s="19">
        <f t="shared" si="14"/>
        <v>25728.041666666668</v>
      </c>
      <c r="R20" s="20">
        <f t="shared" si="15"/>
        <v>36019.258333333331</v>
      </c>
      <c r="S20" s="20">
        <f t="shared" si="16"/>
        <v>1728924.4</v>
      </c>
      <c r="T20" s="14">
        <f t="shared" si="17"/>
        <v>493978.39999999991</v>
      </c>
      <c r="U20" s="19">
        <f t="shared" si="18"/>
        <v>20582.433333333334</v>
      </c>
      <c r="V20" s="20">
        <f t="shared" si="19"/>
        <v>28815.406666666666</v>
      </c>
      <c r="W20" s="20">
        <f t="shared" si="20"/>
        <v>1728924.4</v>
      </c>
      <c r="X20" s="14">
        <f t="shared" si="21"/>
        <v>493978.39999999991</v>
      </c>
      <c r="Y20" s="4"/>
      <c r="Z20" s="4"/>
      <c r="AA20" s="4"/>
      <c r="AB20" s="4"/>
    </row>
    <row r="21" spans="1:28" x14ac:dyDescent="0.2">
      <c r="A21" s="10" t="s">
        <v>20</v>
      </c>
      <c r="B21" s="11">
        <f t="shared" si="22"/>
        <v>4855054</v>
      </c>
      <c r="C21" s="12">
        <f t="shared" si="0"/>
        <v>1134946</v>
      </c>
      <c r="D21" s="18">
        <f t="shared" si="1"/>
        <v>5.6747300000000003</v>
      </c>
      <c r="E21" s="19">
        <f t="shared" si="2"/>
        <v>94578.833333333328</v>
      </c>
      <c r="F21" s="15">
        <f t="shared" si="3"/>
        <v>73771.490000000005</v>
      </c>
      <c r="G21" s="15">
        <f t="shared" si="4"/>
        <v>885257.88000000012</v>
      </c>
      <c r="H21" s="14">
        <f t="shared" si="5"/>
        <v>-249688.11999999988</v>
      </c>
      <c r="I21" s="19">
        <f t="shared" si="6"/>
        <v>47289.416666666664</v>
      </c>
      <c r="J21" s="20">
        <f t="shared" si="7"/>
        <v>43506.263333333336</v>
      </c>
      <c r="K21" s="20">
        <f t="shared" si="8"/>
        <v>1044150.3200000001</v>
      </c>
      <c r="L21" s="14">
        <f t="shared" si="9"/>
        <v>-90795.679999999935</v>
      </c>
      <c r="M21" s="19">
        <f t="shared" si="10"/>
        <v>23644.708333333332</v>
      </c>
      <c r="N21" s="20">
        <f t="shared" si="11"/>
        <v>33102.59166666666</v>
      </c>
      <c r="O21" s="20">
        <f t="shared" si="12"/>
        <v>1191693.2999999998</v>
      </c>
      <c r="P21" s="14">
        <f t="shared" si="13"/>
        <v>56747.299999999814</v>
      </c>
      <c r="Q21" s="19">
        <f t="shared" si="14"/>
        <v>23644.708333333332</v>
      </c>
      <c r="R21" s="20">
        <f t="shared" si="15"/>
        <v>33102.59166666666</v>
      </c>
      <c r="S21" s="20">
        <f t="shared" si="16"/>
        <v>1588924.3999999997</v>
      </c>
      <c r="T21" s="14">
        <f t="shared" si="17"/>
        <v>453978.39999999967</v>
      </c>
      <c r="U21" s="19">
        <f t="shared" si="18"/>
        <v>18915.766666666666</v>
      </c>
      <c r="V21" s="20">
        <f t="shared" si="19"/>
        <v>26482.07333333333</v>
      </c>
      <c r="W21" s="20">
        <f t="shared" si="20"/>
        <v>1588924.4</v>
      </c>
      <c r="X21" s="14">
        <f t="shared" si="21"/>
        <v>453978.39999999991</v>
      </c>
      <c r="Y21" s="4"/>
      <c r="Z21" s="4"/>
      <c r="AA21" s="4"/>
      <c r="AB21" s="4"/>
    </row>
    <row r="22" spans="1:28" x14ac:dyDescent="0.2">
      <c r="A22" s="10" t="s">
        <v>21</v>
      </c>
      <c r="B22" s="11">
        <f>B21+$AA$8+200000</f>
        <v>5155054</v>
      </c>
      <c r="C22" s="12">
        <f t="shared" si="0"/>
        <v>834946</v>
      </c>
      <c r="D22" s="18">
        <f t="shared" si="1"/>
        <v>4.1747300000000003</v>
      </c>
      <c r="E22" s="19">
        <f t="shared" si="2"/>
        <v>69578.833333333328</v>
      </c>
      <c r="F22" s="15">
        <f t="shared" si="3"/>
        <v>54271.49</v>
      </c>
      <c r="G22" s="15">
        <f t="shared" si="4"/>
        <v>651257.88</v>
      </c>
      <c r="H22" s="14">
        <f t="shared" si="5"/>
        <v>-183688.12</v>
      </c>
      <c r="I22" s="19">
        <f t="shared" si="6"/>
        <v>34789.416666666664</v>
      </c>
      <c r="J22" s="20">
        <f t="shared" si="7"/>
        <v>32006.263333333332</v>
      </c>
      <c r="K22" s="20">
        <f t="shared" si="8"/>
        <v>768150.32</v>
      </c>
      <c r="L22" s="14">
        <f t="shared" si="9"/>
        <v>-66795.680000000051</v>
      </c>
      <c r="M22" s="19">
        <f t="shared" si="10"/>
        <v>17394.708333333332</v>
      </c>
      <c r="N22" s="20">
        <f t="shared" si="11"/>
        <v>24352.591666666664</v>
      </c>
      <c r="O22" s="20">
        <f t="shared" si="12"/>
        <v>876693.29999999993</v>
      </c>
      <c r="P22" s="14">
        <f t="shared" si="13"/>
        <v>41747.29999999993</v>
      </c>
      <c r="Q22" s="19">
        <f t="shared" si="14"/>
        <v>17394.708333333332</v>
      </c>
      <c r="R22" s="20">
        <f t="shared" si="15"/>
        <v>24352.591666666664</v>
      </c>
      <c r="S22" s="20">
        <f t="shared" si="16"/>
        <v>1168924.3999999999</v>
      </c>
      <c r="T22" s="14">
        <f t="shared" si="17"/>
        <v>333978.39999999991</v>
      </c>
      <c r="U22" s="19">
        <f t="shared" si="18"/>
        <v>13915.766666666666</v>
      </c>
      <c r="V22" s="20">
        <f t="shared" si="19"/>
        <v>19482.07333333333</v>
      </c>
      <c r="W22" s="20">
        <f t="shared" si="20"/>
        <v>1168924.3999999999</v>
      </c>
      <c r="X22" s="14">
        <f t="shared" si="21"/>
        <v>333978.39999999991</v>
      </c>
      <c r="Y22" s="4"/>
      <c r="Z22" s="4"/>
      <c r="AA22" s="4"/>
      <c r="AB22" s="4"/>
    </row>
    <row r="23" spans="1:28" x14ac:dyDescent="0.2">
      <c r="A23" s="10" t="s">
        <v>22</v>
      </c>
      <c r="B23" s="11">
        <f t="shared" si="22"/>
        <v>5255054</v>
      </c>
      <c r="C23" s="12">
        <f t="shared" si="0"/>
        <v>734946</v>
      </c>
      <c r="D23" s="18">
        <f t="shared" si="1"/>
        <v>3.6747299999999998</v>
      </c>
      <c r="E23" s="19">
        <f t="shared" si="2"/>
        <v>61245.5</v>
      </c>
      <c r="F23" s="15">
        <f t="shared" si="3"/>
        <v>47771.490000000005</v>
      </c>
      <c r="G23" s="15">
        <f t="shared" si="4"/>
        <v>573257.88000000012</v>
      </c>
      <c r="H23" s="14">
        <f t="shared" si="5"/>
        <v>-161688.11999999988</v>
      </c>
      <c r="I23" s="19">
        <f t="shared" si="6"/>
        <v>30622.75</v>
      </c>
      <c r="J23" s="20">
        <f t="shared" si="7"/>
        <v>28172.93</v>
      </c>
      <c r="K23" s="20">
        <f t="shared" si="8"/>
        <v>676150.32000000007</v>
      </c>
      <c r="L23" s="14">
        <f t="shared" si="9"/>
        <v>-58795.679999999935</v>
      </c>
      <c r="M23" s="19">
        <f t="shared" si="10"/>
        <v>15311.375</v>
      </c>
      <c r="N23" s="20">
        <f t="shared" si="11"/>
        <v>21435.924999999999</v>
      </c>
      <c r="O23" s="20">
        <f t="shared" si="12"/>
        <v>771693.29999999993</v>
      </c>
      <c r="P23" s="14">
        <f t="shared" si="13"/>
        <v>36747.29999999993</v>
      </c>
      <c r="Q23" s="19">
        <f t="shared" si="14"/>
        <v>15311.375</v>
      </c>
      <c r="R23" s="20">
        <f t="shared" si="15"/>
        <v>21435.924999999999</v>
      </c>
      <c r="S23" s="20">
        <f t="shared" si="16"/>
        <v>1028924.3999999999</v>
      </c>
      <c r="T23" s="14">
        <f t="shared" si="17"/>
        <v>293978.39999999991</v>
      </c>
      <c r="U23" s="19">
        <f t="shared" si="18"/>
        <v>12249.1</v>
      </c>
      <c r="V23" s="20">
        <f t="shared" si="19"/>
        <v>17148.739999999998</v>
      </c>
      <c r="W23" s="20">
        <f t="shared" si="20"/>
        <v>1028924.3999999999</v>
      </c>
      <c r="X23" s="14">
        <f t="shared" si="21"/>
        <v>293978.39999999991</v>
      </c>
      <c r="Y23" s="4"/>
      <c r="Z23" s="4"/>
      <c r="AA23" s="4"/>
      <c r="AB23" s="4"/>
    </row>
    <row r="24" spans="1:28" x14ac:dyDescent="0.2">
      <c r="A24" s="10" t="s">
        <v>23</v>
      </c>
      <c r="B24" s="11">
        <f t="shared" si="22"/>
        <v>5355054</v>
      </c>
      <c r="C24" s="12">
        <f t="shared" si="0"/>
        <v>634946</v>
      </c>
      <c r="D24" s="18">
        <f t="shared" si="1"/>
        <v>3.1747299999999998</v>
      </c>
      <c r="E24" s="19">
        <f t="shared" si="2"/>
        <v>52912.166666666664</v>
      </c>
      <c r="F24" s="15">
        <f t="shared" si="3"/>
        <v>41271.49</v>
      </c>
      <c r="G24" s="15">
        <f t="shared" si="4"/>
        <v>495257.88</v>
      </c>
      <c r="H24" s="14">
        <f t="shared" si="5"/>
        <v>-139688.12</v>
      </c>
      <c r="I24" s="19">
        <f t="shared" si="6"/>
        <v>26456.083333333332</v>
      </c>
      <c r="J24" s="20">
        <f t="shared" si="7"/>
        <v>24339.596666666668</v>
      </c>
      <c r="K24" s="20">
        <f t="shared" si="8"/>
        <v>584150.32000000007</v>
      </c>
      <c r="L24" s="14">
        <f t="shared" si="9"/>
        <v>-50795.679999999935</v>
      </c>
      <c r="M24" s="19">
        <f t="shared" si="10"/>
        <v>13228.041666666666</v>
      </c>
      <c r="N24" s="20">
        <f t="shared" si="11"/>
        <v>18519.258333333331</v>
      </c>
      <c r="O24" s="20">
        <f t="shared" si="12"/>
        <v>666693.29999999993</v>
      </c>
      <c r="P24" s="14">
        <f t="shared" si="13"/>
        <v>31747.29999999993</v>
      </c>
      <c r="Q24" s="19">
        <f t="shared" si="14"/>
        <v>13228.041666666666</v>
      </c>
      <c r="R24" s="20">
        <f t="shared" si="15"/>
        <v>18519.258333333331</v>
      </c>
      <c r="S24" s="20">
        <f t="shared" si="16"/>
        <v>888924.39999999991</v>
      </c>
      <c r="T24" s="14">
        <f t="shared" si="17"/>
        <v>253978.39999999991</v>
      </c>
      <c r="U24" s="19">
        <f t="shared" si="18"/>
        <v>10582.433333333332</v>
      </c>
      <c r="V24" s="20">
        <f t="shared" si="19"/>
        <v>14815.406666666664</v>
      </c>
      <c r="W24" s="20">
        <f t="shared" si="20"/>
        <v>888924.39999999979</v>
      </c>
      <c r="X24" s="14">
        <f t="shared" si="21"/>
        <v>253978.39999999979</v>
      </c>
      <c r="Y24" s="4"/>
      <c r="Z24" s="4"/>
      <c r="AA24" s="4"/>
      <c r="AB24" s="4"/>
    </row>
    <row r="25" spans="1:28" x14ac:dyDescent="0.2">
      <c r="A25" s="10" t="s">
        <v>24</v>
      </c>
      <c r="B25" s="11">
        <f t="shared" si="22"/>
        <v>5455054</v>
      </c>
      <c r="C25" s="12">
        <f t="shared" si="0"/>
        <v>534946</v>
      </c>
      <c r="D25" s="18">
        <f t="shared" si="1"/>
        <v>2.6747299999999998</v>
      </c>
      <c r="E25" s="19">
        <f t="shared" si="2"/>
        <v>44578.833333333336</v>
      </c>
      <c r="F25" s="15">
        <f t="shared" si="3"/>
        <v>34771.490000000005</v>
      </c>
      <c r="G25" s="15">
        <f t="shared" si="4"/>
        <v>417257.88000000006</v>
      </c>
      <c r="H25" s="14">
        <f t="shared" si="5"/>
        <v>-117688.11999999994</v>
      </c>
      <c r="I25" s="19">
        <f t="shared" si="6"/>
        <v>22289.416666666668</v>
      </c>
      <c r="J25" s="20">
        <f t="shared" si="7"/>
        <v>20506.263333333336</v>
      </c>
      <c r="K25" s="20">
        <f t="shared" si="8"/>
        <v>492150.32000000007</v>
      </c>
      <c r="L25" s="14">
        <f t="shared" si="9"/>
        <v>-42795.679999999935</v>
      </c>
      <c r="M25" s="19">
        <f t="shared" si="10"/>
        <v>11144.708333333334</v>
      </c>
      <c r="N25" s="20">
        <f t="shared" si="11"/>
        <v>15602.591666666667</v>
      </c>
      <c r="O25" s="20">
        <f t="shared" si="12"/>
        <v>561693.30000000005</v>
      </c>
      <c r="P25" s="14">
        <f t="shared" si="13"/>
        <v>26747.300000000047</v>
      </c>
      <c r="Q25" s="19">
        <f t="shared" si="14"/>
        <v>11144.708333333334</v>
      </c>
      <c r="R25" s="20">
        <f t="shared" si="15"/>
        <v>15602.591666666667</v>
      </c>
      <c r="S25" s="20">
        <f t="shared" si="16"/>
        <v>748924.4</v>
      </c>
      <c r="T25" s="14">
        <f t="shared" si="17"/>
        <v>213978.40000000002</v>
      </c>
      <c r="U25" s="19">
        <f t="shared" si="18"/>
        <v>8915.7666666666664</v>
      </c>
      <c r="V25" s="20">
        <f t="shared" si="19"/>
        <v>12482.073333333332</v>
      </c>
      <c r="W25" s="20">
        <f t="shared" si="20"/>
        <v>748924.39999999991</v>
      </c>
      <c r="X25" s="14">
        <f t="shared" si="21"/>
        <v>213978.39999999991</v>
      </c>
      <c r="Y25" s="4"/>
      <c r="Z25" s="4"/>
      <c r="AA25" s="4"/>
      <c r="AB25" s="4"/>
    </row>
    <row r="26" spans="1:28" x14ac:dyDescent="0.2">
      <c r="A26" s="10" t="s">
        <v>25</v>
      </c>
      <c r="B26" s="11">
        <f t="shared" si="22"/>
        <v>5555054</v>
      </c>
      <c r="C26" s="12">
        <f t="shared" si="0"/>
        <v>434946</v>
      </c>
      <c r="D26" s="18">
        <f t="shared" si="1"/>
        <v>2.1747299999999998</v>
      </c>
      <c r="E26" s="19">
        <f t="shared" si="2"/>
        <v>36245.5</v>
      </c>
      <c r="F26" s="15">
        <f t="shared" si="3"/>
        <v>28271.49</v>
      </c>
      <c r="G26" s="15">
        <f t="shared" si="4"/>
        <v>339257.88</v>
      </c>
      <c r="H26" s="14">
        <f t="shared" si="5"/>
        <v>-95688.12</v>
      </c>
      <c r="I26" s="19">
        <f t="shared" si="6"/>
        <v>18122.75</v>
      </c>
      <c r="J26" s="20">
        <f t="shared" si="7"/>
        <v>16672.93</v>
      </c>
      <c r="K26" s="20">
        <f t="shared" si="8"/>
        <v>400150.32</v>
      </c>
      <c r="L26" s="14">
        <f t="shared" si="9"/>
        <v>-34795.679999999993</v>
      </c>
      <c r="M26" s="19">
        <f t="shared" si="10"/>
        <v>9061.375</v>
      </c>
      <c r="N26" s="20">
        <f t="shared" si="11"/>
        <v>12685.924999999999</v>
      </c>
      <c r="O26" s="20">
        <f t="shared" si="12"/>
        <v>456693.3</v>
      </c>
      <c r="P26" s="14">
        <f t="shared" si="13"/>
        <v>21747.299999999988</v>
      </c>
      <c r="Q26" s="19">
        <f t="shared" si="14"/>
        <v>9061.375</v>
      </c>
      <c r="R26" s="20">
        <f t="shared" si="15"/>
        <v>12685.924999999999</v>
      </c>
      <c r="S26" s="20">
        <f t="shared" si="16"/>
        <v>608924.39999999991</v>
      </c>
      <c r="T26" s="14">
        <f t="shared" si="17"/>
        <v>173978.39999999991</v>
      </c>
      <c r="U26" s="19">
        <f t="shared" si="18"/>
        <v>7249.1</v>
      </c>
      <c r="V26" s="20">
        <f t="shared" si="19"/>
        <v>10148.74</v>
      </c>
      <c r="W26" s="20">
        <f t="shared" si="20"/>
        <v>608924.4</v>
      </c>
      <c r="X26" s="14">
        <f t="shared" si="21"/>
        <v>173978.40000000002</v>
      </c>
      <c r="Y26" s="4"/>
      <c r="Z26" s="4"/>
      <c r="AA26" s="4"/>
      <c r="AB26" s="4"/>
    </row>
    <row r="27" spans="1:28" x14ac:dyDescent="0.2">
      <c r="A27" s="10" t="s">
        <v>28</v>
      </c>
      <c r="B27" s="11">
        <f>B26+$AA$8+700000</f>
        <v>6355054</v>
      </c>
      <c r="C27" s="12">
        <f t="shared" si="0"/>
        <v>-365054</v>
      </c>
      <c r="D27" s="18">
        <f t="shared" si="1"/>
        <v>-1.8252699999999999</v>
      </c>
      <c r="E27" s="19">
        <f t="shared" si="2"/>
        <v>-30421.166666666668</v>
      </c>
      <c r="F27" s="15">
        <f t="shared" si="3"/>
        <v>-23728.510000000002</v>
      </c>
      <c r="G27" s="15">
        <f t="shared" si="4"/>
        <v>-284742.12</v>
      </c>
      <c r="H27" s="14">
        <f t="shared" si="5"/>
        <v>80311.88</v>
      </c>
      <c r="I27" s="19">
        <f t="shared" si="6"/>
        <v>-15210.583333333334</v>
      </c>
      <c r="J27" s="20">
        <f t="shared" si="7"/>
        <v>-13993.736666666668</v>
      </c>
      <c r="K27" s="20">
        <f t="shared" si="8"/>
        <v>-335849.68000000005</v>
      </c>
      <c r="L27" s="14">
        <f t="shared" si="9"/>
        <v>29204.319999999949</v>
      </c>
      <c r="M27" s="19">
        <f t="shared" si="10"/>
        <v>-7605.291666666667</v>
      </c>
      <c r="N27" s="20">
        <f t="shared" si="11"/>
        <v>-10647.408333333333</v>
      </c>
      <c r="O27" s="20">
        <f t="shared" si="12"/>
        <v>-383306.69999999995</v>
      </c>
      <c r="P27" s="14">
        <f t="shared" si="13"/>
        <v>-18252.699999999953</v>
      </c>
      <c r="Q27" s="19">
        <f t="shared" si="14"/>
        <v>-7605.291666666667</v>
      </c>
      <c r="R27" s="20">
        <f t="shared" si="15"/>
        <v>-10647.408333333333</v>
      </c>
      <c r="S27" s="20">
        <f t="shared" si="16"/>
        <v>-511075.6</v>
      </c>
      <c r="T27" s="14">
        <f t="shared" si="17"/>
        <v>-146021.59999999998</v>
      </c>
      <c r="U27" s="19">
        <f>C27/60</f>
        <v>-6084.2333333333336</v>
      </c>
      <c r="V27" s="20">
        <f t="shared" si="19"/>
        <v>-8517.9266666666663</v>
      </c>
      <c r="W27" s="20">
        <f t="shared" si="20"/>
        <v>-511075.6</v>
      </c>
      <c r="X27" s="14">
        <f t="shared" si="21"/>
        <v>-146021.59999999998</v>
      </c>
      <c r="Y27" s="4"/>
      <c r="Z27" s="4"/>
      <c r="AA27" s="4"/>
      <c r="AB27" s="4"/>
    </row>
    <row r="33" spans="6:10" x14ac:dyDescent="0.2">
      <c r="F33" s="3"/>
      <c r="G33" s="4"/>
      <c r="H33" s="4"/>
    </row>
    <row r="34" spans="6:10" x14ac:dyDescent="0.2">
      <c r="G34" s="4"/>
      <c r="H34" s="4"/>
      <c r="J34" s="4"/>
    </row>
    <row r="35" spans="6:10" x14ac:dyDescent="0.2">
      <c r="G35" s="4"/>
      <c r="H35" s="4"/>
      <c r="J35" s="4"/>
    </row>
  </sheetData>
  <mergeCells count="7">
    <mergeCell ref="U2:X2"/>
    <mergeCell ref="A1:C2"/>
    <mergeCell ref="E2:H2"/>
    <mergeCell ref="E1:X1"/>
    <mergeCell ref="I2:L2"/>
    <mergeCell ref="M2:P2"/>
    <mergeCell ref="Q2:T2"/>
  </mergeCells>
  <phoneticPr fontId="2" type="noConversion"/>
  <conditionalFormatting sqref="F4:F27">
    <cfRule type="cellIs" dxfId="14" priority="15" operator="lessThan">
      <formula>$AA$8</formula>
    </cfRule>
  </conditionalFormatting>
  <conditionalFormatting sqref="J4:J27">
    <cfRule type="cellIs" dxfId="13" priority="14" operator="lessThan">
      <formula>$AA$8</formula>
    </cfRule>
  </conditionalFormatting>
  <conditionalFormatting sqref="N4:N27">
    <cfRule type="cellIs" dxfId="12" priority="13" operator="lessThan">
      <formula>$AA$8</formula>
    </cfRule>
  </conditionalFormatting>
  <conditionalFormatting sqref="R4:R27">
    <cfRule type="cellIs" dxfId="11" priority="12" operator="lessThan">
      <formula>$AA$8</formula>
    </cfRule>
  </conditionalFormatting>
  <conditionalFormatting sqref="V4:V27">
    <cfRule type="cellIs" dxfId="10" priority="11" operator="lessThan">
      <formula>$AA$8</formula>
    </cfRule>
  </conditionalFormatting>
  <conditionalFormatting sqref="G4:G27">
    <cfRule type="cellIs" dxfId="9" priority="10" operator="greaterThan">
      <formula>$B$4</formula>
    </cfRule>
  </conditionalFormatting>
  <conditionalFormatting sqref="G4:G27">
    <cfRule type="cellIs" dxfId="8" priority="9" operator="lessThan">
      <formula>$B$4</formula>
    </cfRule>
  </conditionalFormatting>
  <conditionalFormatting sqref="K4:K27">
    <cfRule type="cellIs" dxfId="7" priority="8" operator="greaterThan">
      <formula>$B$4</formula>
    </cfRule>
    <cfRule type="cellIs" dxfId="6" priority="7" operator="lessThan">
      <formula>$B$4</formula>
    </cfRule>
  </conditionalFormatting>
  <conditionalFormatting sqref="O4:O27">
    <cfRule type="cellIs" dxfId="5" priority="6" operator="greaterThan">
      <formula>$B$4</formula>
    </cfRule>
    <cfRule type="cellIs" dxfId="4" priority="5" operator="lessThan">
      <formula>$B$4</formula>
    </cfRule>
  </conditionalFormatting>
  <conditionalFormatting sqref="S4:S27">
    <cfRule type="cellIs" dxfId="3" priority="4" operator="greaterThan">
      <formula>$B$4</formula>
    </cfRule>
    <cfRule type="cellIs" dxfId="2" priority="3" operator="lessThan">
      <formula>$B$4</formula>
    </cfRule>
  </conditionalFormatting>
  <conditionalFormatting sqref="W4:W27">
    <cfRule type="cellIs" dxfId="1" priority="2" operator="greaterThan">
      <formula>$B$4</formula>
    </cfRule>
    <cfRule type="cellIs" dxfId="0" priority="1" operator="lessThan">
      <formula>$B$4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Araya</dc:creator>
  <cp:lastModifiedBy>Victor Manuel Araya</cp:lastModifiedBy>
  <dcterms:created xsi:type="dcterms:W3CDTF">2020-01-07T01:40:58Z</dcterms:created>
  <dcterms:modified xsi:type="dcterms:W3CDTF">2020-01-11T14:41:40Z</dcterms:modified>
</cp:coreProperties>
</file>