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_m\OneDrive - Fatec Centro Paula Souza\Documents\"/>
    </mc:Choice>
  </mc:AlternateContent>
  <xr:revisionPtr revIDLastSave="0" documentId="8_{09F40884-07C0-4207-9E45-845BA216B18C}" xr6:coauthVersionLast="47" xr6:coauthVersionMax="47" xr10:uidLastSave="{00000000-0000-0000-0000-000000000000}"/>
  <bookViews>
    <workbookView xWindow="-120" yWindow="-120" windowWidth="29040" windowHeight="16440" xr2:uid="{5C64C893-26BF-4758-9EAA-F64B8CA0FB0A}"/>
  </bookViews>
  <sheets>
    <sheet name="BP-AV-AH" sheetId="1" r:id="rId1"/>
    <sheet name="D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2" l="1"/>
  <c r="D21" i="2"/>
  <c r="G21" i="2"/>
  <c r="J21" i="2"/>
  <c r="B21" i="2"/>
  <c r="D20" i="2"/>
  <c r="G20" i="2"/>
  <c r="J20" i="2"/>
  <c r="B20" i="2"/>
  <c r="D19" i="2"/>
  <c r="G19" i="2"/>
  <c r="J19" i="2"/>
  <c r="B19" i="2"/>
  <c r="D17" i="2"/>
  <c r="G17" i="2"/>
  <c r="J17" i="2"/>
  <c r="B17" i="2"/>
  <c r="D16" i="2"/>
  <c r="G16" i="2"/>
  <c r="J16" i="2"/>
  <c r="B16" i="2"/>
  <c r="D58" i="1"/>
  <c r="G58" i="1"/>
  <c r="J58" i="1"/>
  <c r="B58" i="1"/>
  <c r="D56" i="1"/>
  <c r="G56" i="1"/>
  <c r="J56" i="1"/>
  <c r="B56" i="1"/>
  <c r="D55" i="1"/>
  <c r="G55" i="1"/>
  <c r="J55" i="1"/>
  <c r="B55" i="1"/>
  <c r="D54" i="1"/>
  <c r="G54" i="1"/>
  <c r="J54" i="1"/>
  <c r="B54" i="1"/>
  <c r="D51" i="1"/>
  <c r="G51" i="1"/>
  <c r="J51" i="1"/>
  <c r="B51" i="1"/>
  <c r="D50" i="1"/>
  <c r="J50" i="1"/>
  <c r="G50" i="1"/>
  <c r="B50" i="1"/>
  <c r="J49" i="1"/>
  <c r="G49" i="1"/>
  <c r="D49" i="1"/>
  <c r="B49" i="1"/>
  <c r="J48" i="1"/>
  <c r="G48" i="1"/>
  <c r="D48" i="1"/>
  <c r="B48" i="1"/>
  <c r="L3" i="2"/>
  <c r="L4" i="2"/>
  <c r="L5" i="2"/>
  <c r="L6" i="2"/>
  <c r="L7" i="2"/>
  <c r="L8" i="2"/>
  <c r="L9" i="2"/>
  <c r="L10" i="2"/>
  <c r="L2" i="2"/>
  <c r="I3" i="2"/>
  <c r="I4" i="2"/>
  <c r="I5" i="2"/>
  <c r="I6" i="2"/>
  <c r="I7" i="2"/>
  <c r="I8" i="2"/>
  <c r="I9" i="2"/>
  <c r="I10" i="2"/>
  <c r="I12" i="2"/>
  <c r="I2" i="2"/>
  <c r="F3" i="2"/>
  <c r="F4" i="2"/>
  <c r="F5" i="2"/>
  <c r="F6" i="2"/>
  <c r="F7" i="2"/>
  <c r="F8" i="2"/>
  <c r="F9" i="2"/>
  <c r="F10" i="2"/>
  <c r="F12" i="2"/>
  <c r="F2" i="2"/>
  <c r="L20" i="1"/>
  <c r="L21" i="1"/>
  <c r="L22" i="1"/>
  <c r="L23" i="1"/>
  <c r="L24" i="1"/>
  <c r="L25" i="1"/>
  <c r="L28" i="1"/>
  <c r="L29" i="1"/>
  <c r="L30" i="1"/>
  <c r="L31" i="1"/>
  <c r="L32" i="1"/>
  <c r="L35" i="1"/>
  <c r="L36" i="1"/>
  <c r="L37" i="1"/>
  <c r="L39" i="1"/>
  <c r="L40" i="1"/>
  <c r="L43" i="1"/>
  <c r="L19" i="1"/>
  <c r="I20" i="1"/>
  <c r="I21" i="1"/>
  <c r="I22" i="1"/>
  <c r="I23" i="1"/>
  <c r="I24" i="1"/>
  <c r="I25" i="1"/>
  <c r="I28" i="1"/>
  <c r="I29" i="1"/>
  <c r="I30" i="1"/>
  <c r="I31" i="1"/>
  <c r="I32" i="1"/>
  <c r="I35" i="1"/>
  <c r="I36" i="1"/>
  <c r="I37" i="1"/>
  <c r="I39" i="1"/>
  <c r="I40" i="1"/>
  <c r="I43" i="1"/>
  <c r="I19" i="1"/>
  <c r="F20" i="1"/>
  <c r="F21" i="1"/>
  <c r="F22" i="1"/>
  <c r="F23" i="1"/>
  <c r="F24" i="1"/>
  <c r="F25" i="1"/>
  <c r="F28" i="1"/>
  <c r="F29" i="1"/>
  <c r="F30" i="1"/>
  <c r="F31" i="1"/>
  <c r="F32" i="1"/>
  <c r="F35" i="1"/>
  <c r="F36" i="1"/>
  <c r="F37" i="1"/>
  <c r="F39" i="1"/>
  <c r="F40" i="1"/>
  <c r="F43" i="1"/>
  <c r="F19" i="1"/>
  <c r="K44" i="1"/>
  <c r="K43" i="1"/>
  <c r="K42" i="1"/>
  <c r="K41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44" i="1"/>
  <c r="H19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44" i="1"/>
  <c r="E20" i="1"/>
  <c r="E19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L3" i="1"/>
  <c r="L4" i="1"/>
  <c r="L5" i="1"/>
  <c r="L6" i="1"/>
  <c r="L7" i="1"/>
  <c r="L9" i="1"/>
  <c r="L10" i="1"/>
  <c r="L11" i="1"/>
  <c r="L12" i="1"/>
  <c r="L13" i="1"/>
  <c r="L14" i="1"/>
  <c r="L15" i="1"/>
  <c r="L16" i="1"/>
  <c r="L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2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2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<sst xmlns="http://schemas.openxmlformats.org/spreadsheetml/2006/main" count="104" uniqueCount="75">
  <si>
    <t>Balanço Patrimonial - Ativo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</si>
  <si>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</si>
  <si>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</si>
  <si>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</si>
  <si>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</si>
  <si>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</si>
  <si>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</si>
  <si>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</si>
  <si>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</si>
  <si>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</si>
  <si>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</si>
  <si>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</si>
  <si>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</si>
  <si>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</si>
  <si>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</si>
  <si>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</si>
  <si>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AV</t>
  </si>
  <si>
    <t>AH</t>
  </si>
  <si>
    <t>Balanço Patrimonial - Passivo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</si>
  <si>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</si>
  <si>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</si>
  <si>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</si>
  <si>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</si>
  <si>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</si>
  <si>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</si>
  <si>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</si>
  <si>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</si>
  <si>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</si>
  <si>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</si>
  <si>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</si>
  <si>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</si>
  <si>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</si>
  <si>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</si>
  <si>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</si>
  <si>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</si>
  <si>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</si>
  <si>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</si>
  <si>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</si>
  <si>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</si>
  <si>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</si>
  <si>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</si>
  <si>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Receita de Venda de Bens e/ou Serviços</t>
  </si>
  <si>
    <t>Custo dos Bens e/ou Serviços Vendidos</t>
  </si>
  <si>
    <t>Resultado Bruto</t>
  </si>
  <si>
    <t>Despesas/Receitas Operacionais</t>
  </si>
  <si>
    <t>Resultado Antes do Resultado Financeiro e dos Tributos</t>
  </si>
  <si>
    <t>Resultado Financeiro</t>
  </si>
  <si>
    <t>Resultado Antes dos Tributos sobre o Lucro</t>
  </si>
  <si>
    <t>Imposto de Renda e Contribuição Social sobre o Lucro</t>
  </si>
  <si>
    <t>Resultado Líquido das Operações Continuadas</t>
  </si>
  <si>
    <t>Resultado Líquido de Operações Descontinuadas</t>
  </si>
  <si>
    <t>Lucro/Prejuízo Consolidado do Período</t>
  </si>
  <si>
    <t>Lucro por Ação - (Reais / Ação)</t>
  </si>
  <si>
    <t>Demonstração do Resultado do Exercício</t>
  </si>
  <si>
    <t>J19</t>
  </si>
  <si>
    <t>100,00%</t>
  </si>
  <si>
    <t>-</t>
  </si>
  <si>
    <t>Indices de Liquidez</t>
  </si>
  <si>
    <t>Índice de Liquidez Imediata</t>
  </si>
  <si>
    <t>Índices de Liquidez Seca</t>
  </si>
  <si>
    <t>Índice de Liquidez Geral</t>
  </si>
  <si>
    <t>Índice de Endividamento Total</t>
  </si>
  <si>
    <t>Índice de Alavancagem</t>
  </si>
  <si>
    <t>Índices de Endividamento</t>
  </si>
  <si>
    <t>Índice de Endividamento bancário no Curto Prazo</t>
  </si>
  <si>
    <t>Índices de Imobilização</t>
  </si>
  <si>
    <t>Índice de Imobilização</t>
  </si>
  <si>
    <t>Índice de Liquidez Corrente</t>
  </si>
  <si>
    <t>Margens de Lucratividade</t>
  </si>
  <si>
    <t>Margem de Lucratividade Operacional</t>
  </si>
  <si>
    <t>Margem de Lucratividade Liquida</t>
  </si>
  <si>
    <t>Margens de Rentabilidade</t>
  </si>
  <si>
    <t>Rentabilidade do Ativo</t>
  </si>
  <si>
    <t>Giro do Ativo</t>
  </si>
  <si>
    <t>Rentabilidade do Patrimonio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</si>
</sst>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#,##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6" fillId="0" borderId="0"/>
  </cellStyleXfs>
  <cellXfs count="4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3" fontId="5" fillId="3" borderId="1" xfId="0" applyNumberFormat="1" applyFont="1" applyFill="1" applyBorder="1" applyAlignment="1">
      <alignment horizontal="right" wrapText="1"/>
    </xf>
    <xf numFmtId="3" fontId="5" fillId="3" borderId="1" xfId="4" applyNumberFormat="1" applyFont="1" applyFill="1" applyBorder="1" applyAlignment="1">
      <alignment horizontal="right" wrapText="1"/>
    </xf>
    <xf numFmtId="0" fontId="2" fillId="3" borderId="1" xfId="0" applyFont="1" applyFill="1" applyBorder="1"/>
    <xf numFmtId="2" fontId="0" fillId="3" borderId="1" xfId="0" applyNumberFormat="1" applyFill="1" applyBorder="1"/>
    <xf numFmtId="9" fontId="0" fillId="3" borderId="1" xfId="2" applyFont="1" applyFill="1" applyBorder="1"/>
    <xf numFmtId="10" fontId="0" fillId="3" borderId="1" xfId="2" applyNumberFormat="1" applyFont="1" applyFill="1" applyBorder="1"/>
    <xf numFmtId="43" fontId="3" fillId="3" borderId="1" xfId="1" applyFont="1" applyFill="1" applyBorder="1" applyAlignment="1">
      <alignment horizontal="right" wrapText="1"/>
    </xf>
    <xf numFmtId="9" fontId="0" fillId="3" borderId="1" xfId="1" applyNumberFormat="1" applyFont="1" applyFill="1" applyBorder="1"/>
    <xf numFmtId="10" fontId="3" fillId="3" borderId="1" xfId="2" applyNumberFormat="1" applyFont="1" applyFill="1" applyBorder="1" applyAlignment="1">
      <alignment horizontal="left" wrapText="1"/>
    </xf>
    <xf numFmtId="10" fontId="3" fillId="3" borderId="1" xfId="2" applyNumberFormat="1" applyFont="1" applyFill="1" applyBorder="1" applyAlignment="1">
      <alignment horizontal="left" wrapText="1" indent="1"/>
    </xf>
    <xf numFmtId="10" fontId="3" fillId="3" borderId="1" xfId="2" applyNumberFormat="1" applyFont="1" applyFill="1" applyBorder="1" applyAlignment="1">
      <alignment horizontal="right" wrapText="1"/>
    </xf>
    <xf numFmtId="0" fontId="0" fillId="5" borderId="1" xfId="0" applyFill="1" applyBorder="1"/>
    <xf numFmtId="0" fontId="5" fillId="5" borderId="1" xfId="4" applyFont="1" applyFill="1" applyBorder="1" applyAlignment="1">
      <alignment horizontal="left" wrapText="1"/>
    </xf>
    <xf numFmtId="3" fontId="5" fillId="4" borderId="1" xfId="4" applyNumberFormat="1" applyFont="1" applyFill="1" applyBorder="1" applyAlignment="1">
      <alignment horizontal="right" wrapText="1"/>
    </xf>
    <xf numFmtId="0" fontId="0" fillId="4" borderId="1" xfId="0" applyFill="1" applyBorder="1"/>
    <xf numFmtId="168" fontId="5" fillId="4" borderId="1" xfId="4" applyNumberFormat="1" applyFont="1" applyFill="1" applyBorder="1" applyAlignment="1">
      <alignment horizontal="right" wrapText="1"/>
    </xf>
    <xf numFmtId="10" fontId="0" fillId="4" borderId="1" xfId="2" applyNumberFormat="1" applyFont="1" applyFill="1" applyBorder="1"/>
    <xf numFmtId="10" fontId="5" fillId="4" borderId="1" xfId="4" applyNumberFormat="1" applyFont="1" applyFill="1" applyBorder="1" applyAlignment="1">
      <alignment horizontal="right" wrapText="1"/>
    </xf>
    <xf numFmtId="9" fontId="5" fillId="4" borderId="1" xfId="2" applyFont="1" applyFill="1" applyBorder="1" applyAlignment="1">
      <alignment horizontal="right" wrapText="1"/>
    </xf>
    <xf numFmtId="43" fontId="5" fillId="4" borderId="1" xfId="1" applyFont="1" applyFill="1" applyBorder="1" applyAlignment="1">
      <alignment horizontal="right" wrapText="1"/>
    </xf>
    <xf numFmtId="10" fontId="5" fillId="4" borderId="1" xfId="2" applyNumberFormat="1" applyFont="1" applyFill="1" applyBorder="1" applyAlignment="1">
      <alignment horizontal="right" wrapText="1"/>
    </xf>
    <xf numFmtId="43" fontId="0" fillId="3" borderId="1" xfId="0" applyNumberFormat="1" applyFill="1" applyBorder="1"/>
    <xf numFmtId="0" fontId="5" fillId="2" borderId="1" xfId="4" applyFont="1" applyFill="1" applyBorder="1" applyAlignment="1">
      <alignment horizontal="left" wrapText="1"/>
    </xf>
    <xf numFmtId="10" fontId="0" fillId="4" borderId="1" xfId="0" applyNumberFormat="1" applyFill="1" applyBorder="1"/>
    <xf numFmtId="43" fontId="0" fillId="4" borderId="1" xfId="0" applyNumberFormat="1" applyFill="1" applyBorder="1"/>
    <xf numFmtId="0" fontId="5" fillId="5" borderId="2" xfId="4" applyFont="1" applyFill="1" applyBorder="1" applyAlignment="1">
      <alignment horizontal="left" wrapText="1"/>
    </xf>
    <xf numFmtId="0" fontId="0" fillId="4" borderId="2" xfId="0" applyFill="1" applyBorder="1"/>
    <xf numFmtId="0" fontId="5" fillId="5" borderId="1" xfId="0" applyFont="1" applyFill="1" applyBorder="1" applyAlignment="1">
      <alignment horizontal="left" wrapText="1" indent="2"/>
    </xf>
    <xf numFmtId="0" fontId="7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 indent="1"/>
    </xf>
    <xf numFmtId="0" fontId="3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 indent="1"/>
    </xf>
    <xf numFmtId="0" fontId="3" fillId="5" borderId="1" xfId="0" applyFont="1" applyFill="1" applyBorder="1" applyAlignment="1">
      <alignment horizontal="left" wrapText="1" indent="2"/>
    </xf>
    <xf numFmtId="3" fontId="5" fillId="5" borderId="1" xfId="0" applyNumberFormat="1" applyFont="1" applyFill="1" applyBorder="1" applyAlignment="1">
      <alignment horizontal="right" wrapText="1"/>
    </xf>
    <xf numFmtId="10" fontId="0" fillId="5" borderId="1" xfId="2" applyNumberFormat="1" applyFont="1" applyFill="1" applyBorder="1"/>
    <xf numFmtId="3" fontId="5" fillId="5" borderId="1" xfId="4" applyNumberFormat="1" applyFont="1" applyFill="1" applyBorder="1" applyAlignment="1">
      <alignment horizontal="right" wrapText="1"/>
    </xf>
  </cellXfs>
  <cellStyles count="5">
    <cellStyle name="Normal" xfId="0" builtinId="0"/>
    <cellStyle name="Normal 2" xfId="3" xr:uid="{3914630E-703B-469D-847B-84E10EFECBEE}"/>
    <cellStyle name="Normal 3" xfId="4" xr:uid="{16830CFA-DF56-448A-AFB9-50D12F674945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6D06-DD9B-4C71-9DC2-75E14FDE0F1D}">
  <dimension ref="A1:L58"/>
  <sheetViews>
    <sheetView tabSelected="1" topLeftCell="A19" zoomScaleNormal="100" workbookViewId="0">
      <selection activeCell="O56" sqref="O56"/>
    </sheetView>
  </sheetViews>
  <sheetFormatPr defaultRowHeight="15" x14ac:dyDescent="0.25"/>
  <cols>
    <col min="1" max="1" width="42.85546875" customWidth="1"/>
    <col min="2" max="2" width="16" customWidth="1"/>
    <col min="3" max="3" width="10.7109375" bestFit="1" customWidth="1"/>
    <col min="4" max="4" width="12.5703125" bestFit="1" customWidth="1"/>
    <col min="7" max="7" width="12.5703125" bestFit="1" customWidth="1"/>
    <col min="8" max="8" width="12.7109375" customWidth="1"/>
    <col min="10" max="10" width="12.5703125" bestFit="1" customWidth="1"/>
  </cols>
  <sheetData>
    <row r="1" spans="1:12" x14ac:dyDescent="0.25">
      <c r="A1" s="14" t="s">
        <v>0</v>
      </c>
      <c r="B1" s="14">
        <v>2018</v>
      </c>
      <c r="C1" s="14" t="s">
        <v>16</v>
      </c>
      <c r="D1" s="14">
        <v>2019</v>
      </c>
      <c r="E1" s="14" t="s">
        <v>16</v>
      </c>
      <c r="F1" s="14" t="s">
        <v>17</v>
      </c>
      <c r="G1" s="14">
        <v>2020</v>
      </c>
      <c r="H1" s="14" t="s">
        <v>16</v>
      </c>
      <c r="I1" s="14" t="s">
        <v>17</v>
      </c>
      <c r="J1" s="14">
        <v>2021</v>
      </c>
      <c r="K1" s="14" t="s">
        <v>16</v>
      </c>
      <c r="L1" s="14" t="s">
        <v>17</v>
      </c>
    </row>
    <row r="2" spans="1:12" x14ac:dyDescent="0.25">
      <c r="A2" s="34" t="s">
        <v>1</v>
      </c>
      <c r="B2" s="9">
        <v>4317278</v>
      </c>
      <c r="C2" s="10">
        <f>B2/B2</f>
        <v>1</v>
      </c>
      <c r="D2" s="9">
        <v>5174943</v>
      </c>
      <c r="E2" s="8">
        <f>D2/D2</f>
        <v>1</v>
      </c>
      <c r="F2" s="8">
        <f>D2/B2-1</f>
        <v>0.19865873821421731</v>
      </c>
      <c r="G2" s="9">
        <v>6604180</v>
      </c>
      <c r="H2" s="11">
        <f>G2/G2</f>
        <v>1</v>
      </c>
      <c r="I2" s="13">
        <f>G2/D2-1</f>
        <v>0.27618410482975375</v>
      </c>
      <c r="J2" s="9">
        <v>8117978</v>
      </c>
      <c r="K2" s="8">
        <f>J2/J2</f>
        <v>1</v>
      </c>
      <c r="L2" s="8">
        <f>J2/G2-1</f>
        <v>0.22921816183084043</v>
      </c>
    </row>
    <row r="3" spans="1:12" x14ac:dyDescent="0.25">
      <c r="A3" s="35" t="s">
        <v>2</v>
      </c>
      <c r="B3" s="9">
        <v>2769373</v>
      </c>
      <c r="C3" s="8">
        <f>(B3/B2)</f>
        <v>0.64146274573932927</v>
      </c>
      <c r="D3" s="9">
        <v>3094189</v>
      </c>
      <c r="E3" s="8">
        <f>D3/D2</f>
        <v>0.59791750363240714</v>
      </c>
      <c r="F3" s="8">
        <f t="shared" ref="F3:F16" si="0">D3/B3-1</f>
        <v>0.11728864259166238</v>
      </c>
      <c r="G3" s="9">
        <v>4309678</v>
      </c>
      <c r="H3" s="12">
        <f>G3/G2</f>
        <v>0.65256822194428377</v>
      </c>
      <c r="I3" s="13">
        <f t="shared" ref="I3:I16" si="1">G3/D3-1</f>
        <v>0.39282959121113814</v>
      </c>
      <c r="J3" s="9">
        <v>5146345</v>
      </c>
      <c r="K3" s="8">
        <f>J3/J2</f>
        <v>0.63394419152158332</v>
      </c>
      <c r="L3" s="8">
        <f t="shared" ref="L3:L16" si="2">J3/G3-1</f>
        <v>0.19413677773606297</v>
      </c>
    </row>
    <row r="4" spans="1:12" x14ac:dyDescent="0.25">
      <c r="A4" s="36" t="s">
        <v>3</v>
      </c>
      <c r="B4" s="9">
        <v>222635</v>
      </c>
      <c r="C4" s="8">
        <f>B4/B2</f>
        <v>5.1568372479140791E-2</v>
      </c>
      <c r="D4" s="9">
        <v>302368</v>
      </c>
      <c r="E4" s="8">
        <f>D4/D2</f>
        <v>5.8429242602285665E-2</v>
      </c>
      <c r="F4" s="8">
        <f t="shared" si="0"/>
        <v>0.35813326745570095</v>
      </c>
      <c r="G4" s="9">
        <v>1165483</v>
      </c>
      <c r="H4" s="12">
        <f>G4/G2</f>
        <v>0.17647656484226656</v>
      </c>
      <c r="I4" s="13">
        <f t="shared" si="1"/>
        <v>2.8545183352735739</v>
      </c>
      <c r="J4" s="9">
        <v>1867121</v>
      </c>
      <c r="K4" s="8">
        <f>J4/J2</f>
        <v>0.22999828282362925</v>
      </c>
      <c r="L4" s="8">
        <f t="shared" si="2"/>
        <v>0.60201478700247013</v>
      </c>
    </row>
    <row r="5" spans="1:12" x14ac:dyDescent="0.25">
      <c r="A5" s="36" t="s">
        <v>4</v>
      </c>
      <c r="B5" s="9">
        <v>238613</v>
      </c>
      <c r="C5" s="8">
        <f>B5/B2</f>
        <v>5.5269315527051999E-2</v>
      </c>
      <c r="D5" s="9">
        <v>184117</v>
      </c>
      <c r="E5" s="8">
        <f>D5/D2</f>
        <v>3.5578556130956417E-2</v>
      </c>
      <c r="F5" s="8">
        <f t="shared" si="0"/>
        <v>-0.22838655060704993</v>
      </c>
      <c r="G5" s="9">
        <v>32557</v>
      </c>
      <c r="H5" s="12">
        <f>G5/G2</f>
        <v>4.929756608693282E-3</v>
      </c>
      <c r="I5" s="13">
        <f t="shared" si="1"/>
        <v>-0.82317222201100382</v>
      </c>
      <c r="J5" s="9">
        <v>34053</v>
      </c>
      <c r="K5" s="8">
        <f>J5/J2</f>
        <v>4.1947637699929711E-3</v>
      </c>
      <c r="L5" s="8">
        <f t="shared" si="2"/>
        <v>4.5950179684860482E-2</v>
      </c>
    </row>
    <row r="6" spans="1:12" x14ac:dyDescent="0.25">
      <c r="A6" s="36" t="s">
        <v>5</v>
      </c>
      <c r="B6" s="9">
        <v>678499</v>
      </c>
      <c r="C6" s="8">
        <f>B6/B2</f>
        <v>0.15715897841186044</v>
      </c>
      <c r="D6" s="9">
        <v>909003</v>
      </c>
      <c r="E6" s="8">
        <f>D6/D2</f>
        <v>0.17565468837048059</v>
      </c>
      <c r="F6" s="8">
        <f t="shared" si="0"/>
        <v>0.33972636658270683</v>
      </c>
      <c r="G6" s="9">
        <v>962427</v>
      </c>
      <c r="H6" s="12">
        <f>G6/G2</f>
        <v>0.14572997707512514</v>
      </c>
      <c r="I6" s="13">
        <f t="shared" si="1"/>
        <v>5.8772083260451247E-2</v>
      </c>
      <c r="J6" s="9">
        <v>1212887</v>
      </c>
      <c r="K6" s="8">
        <f>J6/J2</f>
        <v>0.14940752487873213</v>
      </c>
      <c r="L6" s="8">
        <f t="shared" si="2"/>
        <v>0.26023791934349316</v>
      </c>
    </row>
    <row r="7" spans="1:12" x14ac:dyDescent="0.25">
      <c r="A7" s="36" t="s">
        <v>6</v>
      </c>
      <c r="B7" s="9">
        <v>1311235</v>
      </c>
      <c r="C7" s="8">
        <f>B7/B2</f>
        <v>0.30371799082662732</v>
      </c>
      <c r="D7" s="9">
        <v>1439199</v>
      </c>
      <c r="E7" s="8">
        <f>D7/D2</f>
        <v>0.27810915018774118</v>
      </c>
      <c r="F7" s="8">
        <f t="shared" si="0"/>
        <v>9.7590439547449614E-2</v>
      </c>
      <c r="G7" s="9">
        <v>1878987</v>
      </c>
      <c r="H7" s="12">
        <f>G7/G2</f>
        <v>0.28451480728871714</v>
      </c>
      <c r="I7" s="13">
        <f t="shared" si="1"/>
        <v>0.30557831126897672</v>
      </c>
      <c r="J7" s="9">
        <v>1734044</v>
      </c>
      <c r="K7" s="8">
        <f>J7/J2</f>
        <v>0.21360540765200398</v>
      </c>
      <c r="L7" s="8">
        <f t="shared" si="2"/>
        <v>-7.7138905165389682E-2</v>
      </c>
    </row>
    <row r="8" spans="1:12" x14ac:dyDescent="0.25">
      <c r="A8" s="36" t="s">
        <v>7</v>
      </c>
      <c r="B8" s="9">
        <v>0</v>
      </c>
      <c r="C8" s="7">
        <f>B8/B2</f>
        <v>0</v>
      </c>
      <c r="D8" s="9">
        <v>0</v>
      </c>
      <c r="E8" s="8">
        <f>D8/D2</f>
        <v>0</v>
      </c>
      <c r="F8" s="8">
        <v>0</v>
      </c>
      <c r="G8" s="9">
        <v>0</v>
      </c>
      <c r="H8" s="12">
        <f>G8/G2</f>
        <v>0</v>
      </c>
      <c r="I8" s="13">
        <v>0</v>
      </c>
      <c r="J8" s="9">
        <v>0</v>
      </c>
      <c r="K8" s="8">
        <f>J8/J2</f>
        <v>0</v>
      </c>
      <c r="L8" s="8">
        <v>0</v>
      </c>
    </row>
    <row r="9" spans="1:12" x14ac:dyDescent="0.25">
      <c r="A9" s="36" t="s">
        <v>8</v>
      </c>
      <c r="B9" s="9">
        <v>238704</v>
      </c>
      <c r="C9" s="8">
        <f>B9/B2</f>
        <v>5.5290393623018949E-2</v>
      </c>
      <c r="D9" s="9">
        <v>130562</v>
      </c>
      <c r="E9" s="8">
        <f>D9/D2</f>
        <v>2.5229649872472025E-2</v>
      </c>
      <c r="F9" s="8">
        <f t="shared" si="0"/>
        <v>-0.45303807225685366</v>
      </c>
      <c r="G9" s="9">
        <v>144690</v>
      </c>
      <c r="H9" s="12">
        <f>G9/G2</f>
        <v>2.1908851666671714E-2</v>
      </c>
      <c r="I9" s="13">
        <f t="shared" si="1"/>
        <v>0.10820912669842686</v>
      </c>
      <c r="J9" s="9">
        <v>135307</v>
      </c>
      <c r="K9" s="8">
        <f>J9/J2</f>
        <v>1.6667574117594307E-2</v>
      </c>
      <c r="L9" s="8">
        <f t="shared" si="2"/>
        <v>-6.4848987490496945E-2</v>
      </c>
    </row>
    <row r="10" spans="1:12" x14ac:dyDescent="0.25">
      <c r="A10" s="36" t="s">
        <v>9</v>
      </c>
      <c r="B10" s="9">
        <v>9410</v>
      </c>
      <c r="C10" s="8">
        <f>B10/B2</f>
        <v>2.1796140994395081E-3</v>
      </c>
      <c r="D10" s="9">
        <v>8189</v>
      </c>
      <c r="E10" s="8">
        <f>D10/D2</f>
        <v>1.582432888632783E-3</v>
      </c>
      <c r="F10" s="8">
        <f t="shared" si="0"/>
        <v>-0.12975557917109459</v>
      </c>
      <c r="G10" s="9">
        <v>5731</v>
      </c>
      <c r="H10" s="12">
        <f>G10/G2</f>
        <v>8.6778373696658781E-4</v>
      </c>
      <c r="I10" s="13">
        <f t="shared" si="1"/>
        <v>-0.30015874954206867</v>
      </c>
      <c r="J10" s="9">
        <v>12265</v>
      </c>
      <c r="K10" s="8">
        <f>J10/J2</f>
        <v>1.5108442028298179E-3</v>
      </c>
      <c r="L10" s="8">
        <f t="shared" si="2"/>
        <v>1.1401151631477928</v>
      </c>
    </row>
    <row r="11" spans="1:12" x14ac:dyDescent="0.25">
      <c r="A11" s="36" t="s">
        <v>10</v>
      </c>
      <c r="B11" s="9">
        <v>70277</v>
      </c>
      <c r="C11" s="8">
        <f>B11/B2</f>
        <v>1.6278080772190257E-2</v>
      </c>
      <c r="D11" s="9">
        <v>120751</v>
      </c>
      <c r="E11" s="8">
        <f>D11/D2</f>
        <v>2.3333783579838462E-2</v>
      </c>
      <c r="F11" s="8">
        <f t="shared" si="0"/>
        <v>0.71821506324971196</v>
      </c>
      <c r="G11" s="9">
        <v>119803</v>
      </c>
      <c r="H11" s="12">
        <f>G11/G2</f>
        <v>1.814048072584333E-2</v>
      </c>
      <c r="I11" s="13">
        <f t="shared" si="1"/>
        <v>-7.8508666594893084E-3</v>
      </c>
      <c r="J11" s="9">
        <v>150668</v>
      </c>
      <c r="K11" s="8">
        <f>J11/J2</f>
        <v>1.8559794076800896E-2</v>
      </c>
      <c r="L11" s="8">
        <f t="shared" si="2"/>
        <v>0.25763127801474095</v>
      </c>
    </row>
    <row r="12" spans="1:12" x14ac:dyDescent="0.25">
      <c r="A12" s="35" t="s">
        <v>11</v>
      </c>
      <c r="B12" s="9">
        <v>1547905</v>
      </c>
      <c r="C12" s="8">
        <f>B12/B2</f>
        <v>0.35853725426067073</v>
      </c>
      <c r="D12" s="9">
        <v>2080754</v>
      </c>
      <c r="E12" s="8">
        <f>D12/D2</f>
        <v>0.40208249636759286</v>
      </c>
      <c r="F12" s="8">
        <f t="shared" si="0"/>
        <v>0.34423882602614508</v>
      </c>
      <c r="G12" s="9">
        <v>2294502</v>
      </c>
      <c r="H12" s="12">
        <f>G12/G2</f>
        <v>0.34743177805571623</v>
      </c>
      <c r="I12" s="13">
        <f t="shared" si="1"/>
        <v>0.10272622328252168</v>
      </c>
      <c r="J12" s="9">
        <v>2971633</v>
      </c>
      <c r="K12" s="8">
        <f>J12/J2</f>
        <v>0.36605580847841668</v>
      </c>
      <c r="L12" s="8">
        <f t="shared" si="2"/>
        <v>0.29511022435369427</v>
      </c>
    </row>
    <row r="13" spans="1:12" x14ac:dyDescent="0.25">
      <c r="A13" s="36" t="s">
        <v>12</v>
      </c>
      <c r="B13" s="9">
        <v>56430</v>
      </c>
      <c r="C13" s="8">
        <f>B13/B2</f>
        <v>1.3070735773790801E-2</v>
      </c>
      <c r="D13" s="9">
        <v>294469</v>
      </c>
      <c r="E13" s="8">
        <f>D13/D2</f>
        <v>5.6902848978239953E-2</v>
      </c>
      <c r="F13" s="8">
        <f t="shared" si="0"/>
        <v>4.2183058656742869</v>
      </c>
      <c r="G13" s="9">
        <v>271102</v>
      </c>
      <c r="H13" s="12">
        <f>G13/G2</f>
        <v>4.105006223331284E-2</v>
      </c>
      <c r="I13" s="13">
        <f t="shared" si="1"/>
        <v>-7.9353004900346025E-2</v>
      </c>
      <c r="J13" s="9">
        <v>311527</v>
      </c>
      <c r="K13" s="8">
        <f>J13/J2</f>
        <v>3.8374950018342006E-2</v>
      </c>
      <c r="L13" s="8">
        <f t="shared" si="2"/>
        <v>0.14911361775272769</v>
      </c>
    </row>
    <row r="14" spans="1:12" x14ac:dyDescent="0.25">
      <c r="A14" s="36" t="s">
        <v>13</v>
      </c>
      <c r="B14" s="9">
        <v>31209</v>
      </c>
      <c r="C14" s="8">
        <f>B14/B2</f>
        <v>7.2288604069508612E-3</v>
      </c>
      <c r="D14" s="9">
        <v>30238</v>
      </c>
      <c r="E14" s="8">
        <f>D14/D2</f>
        <v>5.8431561468406511E-3</v>
      </c>
      <c r="F14" s="8">
        <f t="shared" si="0"/>
        <v>-3.1112820019866039E-2</v>
      </c>
      <c r="G14" s="9">
        <v>36481</v>
      </c>
      <c r="H14" s="12">
        <f>G14/G2</f>
        <v>5.5239257561120383E-3</v>
      </c>
      <c r="I14" s="13">
        <f t="shared" si="1"/>
        <v>0.2064620675970632</v>
      </c>
      <c r="J14" s="9">
        <v>38984</v>
      </c>
      <c r="K14" s="8">
        <f>J14/J2</f>
        <v>4.8021810357209644E-3</v>
      </c>
      <c r="L14" s="8">
        <f t="shared" si="2"/>
        <v>6.8611057810915366E-2</v>
      </c>
    </row>
    <row r="15" spans="1:12" x14ac:dyDescent="0.25">
      <c r="A15" s="36" t="s">
        <v>14</v>
      </c>
      <c r="B15" s="9">
        <v>873566</v>
      </c>
      <c r="C15" s="8">
        <f>B15/B2</f>
        <v>0.20234184595015656</v>
      </c>
      <c r="D15" s="9">
        <v>1094914</v>
      </c>
      <c r="E15" s="8">
        <f>D15/D2</f>
        <v>0.21157991498650322</v>
      </c>
      <c r="F15" s="8">
        <f t="shared" si="0"/>
        <v>0.2533844036970303</v>
      </c>
      <c r="G15" s="9">
        <v>1283458</v>
      </c>
      <c r="H15" s="12">
        <f>G15/G2</f>
        <v>0.1943402511742563</v>
      </c>
      <c r="I15" s="13">
        <f t="shared" si="1"/>
        <v>0.17219982573973835</v>
      </c>
      <c r="J15" s="9">
        <v>1720204</v>
      </c>
      <c r="K15" s="8">
        <f>J15/J2</f>
        <v>0.21190054961962204</v>
      </c>
      <c r="L15" s="8">
        <f t="shared" si="2"/>
        <v>0.34028850184423654</v>
      </c>
    </row>
    <row r="16" spans="1:12" x14ac:dyDescent="0.25">
      <c r="A16" s="36" t="s">
        <v>15</v>
      </c>
      <c r="B16" s="9">
        <v>586700</v>
      </c>
      <c r="C16" s="8">
        <f>(B16/B2)</f>
        <v>0.1358958121297725</v>
      </c>
      <c r="D16" s="9">
        <v>661133</v>
      </c>
      <c r="E16" s="8">
        <f>D16/D2</f>
        <v>0.127756576256009</v>
      </c>
      <c r="F16" s="8">
        <f t="shared" si="0"/>
        <v>0.12686722345321289</v>
      </c>
      <c r="G16" s="9">
        <v>703461</v>
      </c>
      <c r="H16" s="12">
        <f>G16/G2</f>
        <v>0.10651753889203504</v>
      </c>
      <c r="I16" s="13">
        <f t="shared" si="1"/>
        <v>6.4023426451258691E-2</v>
      </c>
      <c r="J16" s="9">
        <v>900918</v>
      </c>
      <c r="K16" s="8">
        <f>J16/J2</f>
        <v>0.11097812780473167</v>
      </c>
      <c r="L16" s="8">
        <f t="shared" si="2"/>
        <v>0.28069359921872006</v>
      </c>
    </row>
    <row r="18" spans="1:12" x14ac:dyDescent="0.25">
      <c r="A18" s="30" t="s">
        <v>18</v>
      </c>
      <c r="B18" s="14">
        <v>2018</v>
      </c>
      <c r="C18" s="14" t="s">
        <v>16</v>
      </c>
      <c r="D18" s="14">
        <v>2019</v>
      </c>
      <c r="E18" s="14" t="s">
        <v>16</v>
      </c>
      <c r="F18" s="14" t="s">
        <v>17</v>
      </c>
      <c r="G18" s="14">
        <v>2020</v>
      </c>
      <c r="H18" s="14" t="s">
        <v>16</v>
      </c>
      <c r="I18" s="14" t="s">
        <v>17</v>
      </c>
      <c r="J18" s="14">
        <v>2021</v>
      </c>
      <c r="K18" s="14" t="s">
        <v>16</v>
      </c>
      <c r="L18" s="14"/>
    </row>
    <row r="19" spans="1:12" x14ac:dyDescent="0.25">
      <c r="A19" s="32" t="s">
        <v>19</v>
      </c>
      <c r="B19" s="3">
        <v>4317278</v>
      </c>
      <c r="C19" s="2">
        <f>B19/B19</f>
        <v>1</v>
      </c>
      <c r="D19" s="4">
        <v>5174943</v>
      </c>
      <c r="E19" s="8">
        <f>D19/D19</f>
        <v>1</v>
      </c>
      <c r="F19" s="8">
        <f>D19/B19-1</f>
        <v>0.19865873821421731</v>
      </c>
      <c r="G19" s="4">
        <v>6604180</v>
      </c>
      <c r="H19" s="8">
        <f>G19/G19</f>
        <v>1</v>
      </c>
      <c r="I19" s="8">
        <f>G19/D19-1</f>
        <v>0.27618410482975375</v>
      </c>
      <c r="J19" s="4">
        <v>8117978</v>
      </c>
      <c r="K19" s="8">
        <f>J19/J19</f>
        <v>1</v>
      </c>
      <c r="L19" s="8">
        <f>J19/G19-1</f>
        <v>0.22921816183084043</v>
      </c>
    </row>
    <row r="20" spans="1:12" x14ac:dyDescent="0.25">
      <c r="A20" s="33" t="s">
        <v>20</v>
      </c>
      <c r="B20" s="3">
        <v>920327</v>
      </c>
      <c r="C20" s="8">
        <f>B20/B19</f>
        <v>0.2131729761206019</v>
      </c>
      <c r="D20" s="4">
        <v>1533511</v>
      </c>
      <c r="E20" s="8">
        <f>D20/D19</f>
        <v>0.29633389198682963</v>
      </c>
      <c r="F20" s="8">
        <f t="shared" ref="F20:F44" si="3">D20/B20-1</f>
        <v>0.66626753317027543</v>
      </c>
      <c r="G20" s="4">
        <v>1740710</v>
      </c>
      <c r="H20" s="8">
        <f>G20/G19</f>
        <v>0.26357700728932282</v>
      </c>
      <c r="I20" s="8">
        <f t="shared" ref="I20:I44" si="4">G20/D20-1</f>
        <v>0.13511412699354608</v>
      </c>
      <c r="J20" s="4">
        <v>2187184</v>
      </c>
      <c r="K20" s="8">
        <f>J20/J19</f>
        <v>0.26942472620645191</v>
      </c>
      <c r="L20" s="8">
        <f t="shared" ref="L20:L44" si="5">J20/G20-1</f>
        <v>0.25648959332686094</v>
      </c>
    </row>
    <row r="21" spans="1:12" x14ac:dyDescent="0.25">
      <c r="A21" s="30" t="s">
        <v>21</v>
      </c>
      <c r="B21" s="3">
        <v>74924</v>
      </c>
      <c r="C21" s="8">
        <f>B21/B19</f>
        <v>1.7354453431073932E-2</v>
      </c>
      <c r="D21" s="4">
        <v>82883</v>
      </c>
      <c r="E21" s="8">
        <f>D21/D19</f>
        <v>1.6016215057827691E-2</v>
      </c>
      <c r="F21" s="8">
        <f t="shared" si="3"/>
        <v>0.10622764401259954</v>
      </c>
      <c r="G21" s="4">
        <v>113872</v>
      </c>
      <c r="H21" s="8">
        <f>G21/G19</f>
        <v>1.7242413138345715E-2</v>
      </c>
      <c r="I21" s="8">
        <f t="shared" si="4"/>
        <v>0.37388849341843322</v>
      </c>
      <c r="J21" s="4">
        <v>122497</v>
      </c>
      <c r="K21" s="8">
        <f>J21/J19</f>
        <v>1.5089594970570257E-2</v>
      </c>
      <c r="L21" s="8">
        <f t="shared" si="5"/>
        <v>7.5742939440775592E-2</v>
      </c>
    </row>
    <row r="22" spans="1:12" x14ac:dyDescent="0.25">
      <c r="A22" s="30" t="s">
        <v>22</v>
      </c>
      <c r="B22" s="3">
        <v>405839</v>
      </c>
      <c r="C22" s="8">
        <f>B22/B19</f>
        <v>9.4003443836602599E-2</v>
      </c>
      <c r="D22" s="4">
        <v>509406</v>
      </c>
      <c r="E22" s="8">
        <f>D22/D19</f>
        <v>9.8437026262897964E-2</v>
      </c>
      <c r="F22" s="8">
        <f t="shared" si="3"/>
        <v>0.25519232996335983</v>
      </c>
      <c r="G22" s="4">
        <v>747944</v>
      </c>
      <c r="H22" s="8">
        <f>G22/G19</f>
        <v>0.11325312150789349</v>
      </c>
      <c r="I22" s="8">
        <f t="shared" si="4"/>
        <v>0.46826696191250194</v>
      </c>
      <c r="J22" s="4">
        <v>980606</v>
      </c>
      <c r="K22" s="8">
        <f>J22/J19</f>
        <v>0.12079436529638292</v>
      </c>
      <c r="L22" s="8">
        <f t="shared" si="5"/>
        <v>0.31106874311445787</v>
      </c>
    </row>
    <row r="23" spans="1:12" x14ac:dyDescent="0.25">
      <c r="A23" s="30" t="s">
        <v>23</v>
      </c>
      <c r="B23" s="3">
        <v>50544</v>
      </c>
      <c r="C23" s="8">
        <f>B23/B19</f>
        <v>1.1707376731357119E-2</v>
      </c>
      <c r="D23" s="4">
        <v>9737</v>
      </c>
      <c r="E23" s="8">
        <f>D23/D19</f>
        <v>1.8815666182216886E-3</v>
      </c>
      <c r="F23" s="8">
        <f t="shared" si="3"/>
        <v>-0.80735596707818935</v>
      </c>
      <c r="G23" s="4">
        <v>36366</v>
      </c>
      <c r="H23" s="8">
        <f>G23/G19</f>
        <v>5.5065125420566971E-3</v>
      </c>
      <c r="I23" s="8">
        <f t="shared" si="4"/>
        <v>2.7348259217418094</v>
      </c>
      <c r="J23" s="4">
        <v>34269</v>
      </c>
      <c r="K23" s="8">
        <f>J23/J19</f>
        <v>4.2213713809029782E-3</v>
      </c>
      <c r="L23" s="8">
        <f t="shared" si="5"/>
        <v>-5.7663751856129375E-2</v>
      </c>
    </row>
    <row r="24" spans="1:12" x14ac:dyDescent="0.25">
      <c r="A24" s="30" t="s">
        <v>24</v>
      </c>
      <c r="B24" s="3">
        <v>275905</v>
      </c>
      <c r="C24" s="8">
        <f>B24/B19</f>
        <v>6.3907165579793562E-2</v>
      </c>
      <c r="D24" s="4">
        <v>854974</v>
      </c>
      <c r="E24" s="8">
        <f>D24/D19</f>
        <v>0.16521418690022285</v>
      </c>
      <c r="F24" s="8">
        <f t="shared" si="3"/>
        <v>2.098798499483518</v>
      </c>
      <c r="G24" s="4">
        <v>774210</v>
      </c>
      <c r="H24" s="8">
        <f>G24/G19</f>
        <v>0.1172302995981333</v>
      </c>
      <c r="I24" s="8">
        <f t="shared" si="4"/>
        <v>-9.4463691293536378E-2</v>
      </c>
      <c r="J24" s="4">
        <v>936181</v>
      </c>
      <c r="K24" s="8">
        <f>J24/J19</f>
        <v>0.11532194346917422</v>
      </c>
      <c r="L24" s="8">
        <f t="shared" si="5"/>
        <v>0.20920809599462675</v>
      </c>
    </row>
    <row r="25" spans="1:12" x14ac:dyDescent="0.25">
      <c r="A25" s="30" t="s">
        <v>25</v>
      </c>
      <c r="B25" s="3">
        <v>113115</v>
      </c>
      <c r="C25" s="8">
        <f>B25/B19</f>
        <v>2.6200536541774701E-2</v>
      </c>
      <c r="D25" s="4">
        <v>76511</v>
      </c>
      <c r="E25" s="8">
        <f>D25/D19</f>
        <v>1.4784897147659404E-2</v>
      </c>
      <c r="F25" s="8">
        <f t="shared" si="3"/>
        <v>-0.32359987623215314</v>
      </c>
      <c r="G25" s="4">
        <v>68318</v>
      </c>
      <c r="H25" s="8">
        <f>G25/G19</f>
        <v>1.0344660502893621E-2</v>
      </c>
      <c r="I25" s="8">
        <f t="shared" si="4"/>
        <v>-0.10708264171164927</v>
      </c>
      <c r="J25" s="4">
        <v>113631</v>
      </c>
      <c r="K25" s="8">
        <f>J25/J19</f>
        <v>1.3997451089421529E-2</v>
      </c>
      <c r="L25" s="8">
        <f t="shared" si="5"/>
        <v>0.66326590356860571</v>
      </c>
    </row>
    <row r="26" spans="1:12" x14ac:dyDescent="0.25">
      <c r="A26" s="30" t="s">
        <v>26</v>
      </c>
      <c r="B26" s="3">
        <v>0</v>
      </c>
      <c r="C26" s="8">
        <f>B26/B19</f>
        <v>0</v>
      </c>
      <c r="D26" s="4">
        <v>0</v>
      </c>
      <c r="E26" s="8">
        <f>D26/D19</f>
        <v>0</v>
      </c>
      <c r="F26" s="8">
        <v>0</v>
      </c>
      <c r="G26" s="4">
        <v>0</v>
      </c>
      <c r="H26" s="8">
        <f>G26/G19</f>
        <v>0</v>
      </c>
      <c r="I26" s="8">
        <v>0</v>
      </c>
      <c r="J26" s="5">
        <v>0</v>
      </c>
      <c r="K26" s="8">
        <f>J26/J19</f>
        <v>0</v>
      </c>
      <c r="L26" s="8">
        <v>0</v>
      </c>
    </row>
    <row r="27" spans="1:12" ht="30" x14ac:dyDescent="0.25">
      <c r="A27" s="30" t="s">
        <v>27</v>
      </c>
      <c r="B27" s="3">
        <v>0</v>
      </c>
      <c r="C27" s="8">
        <f>B27/B19</f>
        <v>0</v>
      </c>
      <c r="D27" s="4">
        <v>0</v>
      </c>
      <c r="E27" s="8">
        <f>D27/D19</f>
        <v>0</v>
      </c>
      <c r="F27" s="8">
        <v>0</v>
      </c>
      <c r="G27" s="4">
        <v>0</v>
      </c>
      <c r="H27" s="8">
        <f>G27/G19</f>
        <v>0</v>
      </c>
      <c r="I27" s="8">
        <v>0</v>
      </c>
      <c r="J27" s="5">
        <v>0</v>
      </c>
      <c r="K27" s="8">
        <f>J27/J19</f>
        <v>0</v>
      </c>
      <c r="L27" s="8">
        <v>0</v>
      </c>
    </row>
    <row r="28" spans="1:12" x14ac:dyDescent="0.25">
      <c r="A28" s="33" t="s">
        <v>28</v>
      </c>
      <c r="B28" s="3">
        <v>1305762</v>
      </c>
      <c r="C28" s="8">
        <f>B28/B19</f>
        <v>0.30245029391204364</v>
      </c>
      <c r="D28" s="4">
        <v>1518230</v>
      </c>
      <c r="E28" s="8">
        <f>D28/D19</f>
        <v>0.29338100922077787</v>
      </c>
      <c r="F28" s="8">
        <f t="shared" si="3"/>
        <v>0.1627157169530129</v>
      </c>
      <c r="G28" s="4">
        <v>2102201</v>
      </c>
      <c r="H28" s="8">
        <f>G28/G19</f>
        <v>0.3183137043508808</v>
      </c>
      <c r="I28" s="8">
        <f t="shared" si="4"/>
        <v>0.38463934976913916</v>
      </c>
      <c r="J28" s="4">
        <v>3058355</v>
      </c>
      <c r="K28" s="8">
        <f>J28/J19</f>
        <v>0.37673851789201696</v>
      </c>
      <c r="L28" s="8">
        <f t="shared" si="5"/>
        <v>0.45483471846888102</v>
      </c>
    </row>
    <row r="29" spans="1:12" x14ac:dyDescent="0.25">
      <c r="A29" s="30" t="s">
        <v>24</v>
      </c>
      <c r="B29" s="3">
        <v>1110052</v>
      </c>
      <c r="C29" s="8">
        <f>B29/B19</f>
        <v>0.25711848993740966</v>
      </c>
      <c r="D29" s="4">
        <v>1292297</v>
      </c>
      <c r="E29" s="8">
        <f>D29/D19</f>
        <v>0.24972197761405296</v>
      </c>
      <c r="F29" s="8">
        <f t="shared" si="3"/>
        <v>0.16417699351021398</v>
      </c>
      <c r="G29" s="4">
        <v>1900978</v>
      </c>
      <c r="H29" s="8">
        <f>G29/G19</f>
        <v>0.28784466807385628</v>
      </c>
      <c r="I29" s="8">
        <f t="shared" si="4"/>
        <v>0.4710070517845355</v>
      </c>
      <c r="J29" s="4">
        <v>2813530</v>
      </c>
      <c r="K29" s="8">
        <f>J29/J19</f>
        <v>0.34658014594274583</v>
      </c>
      <c r="L29" s="8">
        <f t="shared" si="5"/>
        <v>0.48004343027641561</v>
      </c>
    </row>
    <row r="30" spans="1:12" x14ac:dyDescent="0.25">
      <c r="A30" s="30" t="s">
        <v>25</v>
      </c>
      <c r="B30" s="3">
        <v>32033</v>
      </c>
      <c r="C30" s="8">
        <f>B30/B19</f>
        <v>7.4197214077944482E-3</v>
      </c>
      <c r="D30" s="4">
        <v>76143</v>
      </c>
      <c r="E30" s="8">
        <f>D30/D19</f>
        <v>1.4713785253286848E-2</v>
      </c>
      <c r="F30" s="8">
        <f t="shared" si="3"/>
        <v>1.3770174507539101</v>
      </c>
      <c r="G30" s="4">
        <v>59229</v>
      </c>
      <c r="H30" s="8">
        <f>G30/G19</f>
        <v>8.9684109155110849E-3</v>
      </c>
      <c r="I30" s="8">
        <f t="shared" si="4"/>
        <v>-0.22213466766478862</v>
      </c>
      <c r="J30" s="4">
        <v>90915</v>
      </c>
      <c r="K30" s="8">
        <f>J30/J19</f>
        <v>1.1199217342052417E-2</v>
      </c>
      <c r="L30" s="8">
        <f t="shared" si="5"/>
        <v>0.5349744213138834</v>
      </c>
    </row>
    <row r="31" spans="1:12" x14ac:dyDescent="0.25">
      <c r="A31" s="30" t="s">
        <v>29</v>
      </c>
      <c r="B31" s="3">
        <v>125215</v>
      </c>
      <c r="C31" s="8">
        <f>B31/B19</f>
        <v>2.9003228423094368E-2</v>
      </c>
      <c r="D31" s="4">
        <v>106916</v>
      </c>
      <c r="E31" s="8">
        <f>D31/D19</f>
        <v>2.0660324181348472E-2</v>
      </c>
      <c r="F31" s="8">
        <f t="shared" si="3"/>
        <v>-0.1461406381024638</v>
      </c>
      <c r="G31" s="4">
        <v>118202</v>
      </c>
      <c r="H31" s="8">
        <f>G31/G19</f>
        <v>1.7898058502342457E-2</v>
      </c>
      <c r="I31" s="8">
        <f t="shared" si="4"/>
        <v>0.10555950465786235</v>
      </c>
      <c r="J31" s="4">
        <v>123112</v>
      </c>
      <c r="K31" s="8">
        <f>J31/J19</f>
        <v>1.5165352751633472E-2</v>
      </c>
      <c r="L31" s="8">
        <f t="shared" si="5"/>
        <v>4.1539060252787641E-2</v>
      </c>
    </row>
    <row r="32" spans="1:12" x14ac:dyDescent="0.25">
      <c r="A32" s="30" t="s">
        <v>26</v>
      </c>
      <c r="B32" s="3">
        <v>38462</v>
      </c>
      <c r="C32" s="8">
        <f>B32/B19</f>
        <v>8.9088541437452023E-3</v>
      </c>
      <c r="D32" s="4">
        <v>42874</v>
      </c>
      <c r="E32" s="8">
        <f>D32/D19</f>
        <v>8.2849221720896257E-3</v>
      </c>
      <c r="F32" s="8">
        <f t="shared" si="3"/>
        <v>0.11471062347251837</v>
      </c>
      <c r="G32" s="4">
        <v>23792</v>
      </c>
      <c r="H32" s="8">
        <f>G32/G19</f>
        <v>3.6025668591710097E-3</v>
      </c>
      <c r="I32" s="8">
        <f t="shared" si="4"/>
        <v>-0.44507160516863364</v>
      </c>
      <c r="J32" s="4">
        <v>30798</v>
      </c>
      <c r="K32" s="8">
        <f>J32/J19</f>
        <v>3.793801855585221E-3</v>
      </c>
      <c r="L32" s="8">
        <f t="shared" si="5"/>
        <v>0.29446872898453269</v>
      </c>
    </row>
    <row r="33" spans="1:12" ht="30" x14ac:dyDescent="0.25">
      <c r="A33" s="30" t="s">
        <v>27</v>
      </c>
      <c r="B33" s="3">
        <v>0</v>
      </c>
      <c r="C33" s="8">
        <f>B33/B19</f>
        <v>0</v>
      </c>
      <c r="D33" s="4">
        <v>0</v>
      </c>
      <c r="E33" s="8">
        <f>D33/D19</f>
        <v>0</v>
      </c>
      <c r="F33" s="8">
        <v>0</v>
      </c>
      <c r="G33" s="4">
        <v>0</v>
      </c>
      <c r="H33" s="8">
        <f>G33/G19</f>
        <v>0</v>
      </c>
      <c r="I33" s="8">
        <v>0</v>
      </c>
      <c r="J33" s="5">
        <v>0</v>
      </c>
      <c r="K33" s="8">
        <f>J33/J19</f>
        <v>0</v>
      </c>
      <c r="L33" s="8">
        <v>0</v>
      </c>
    </row>
    <row r="34" spans="1:12" x14ac:dyDescent="0.25">
      <c r="A34" s="30" t="s">
        <v>30</v>
      </c>
      <c r="B34" s="3">
        <v>0</v>
      </c>
      <c r="C34" s="8">
        <f>B34/B19</f>
        <v>0</v>
      </c>
      <c r="D34" s="4">
        <v>0</v>
      </c>
      <c r="E34" s="8">
        <f>D34/D19</f>
        <v>0</v>
      </c>
      <c r="F34" s="8">
        <v>0</v>
      </c>
      <c r="G34" s="4">
        <v>0</v>
      </c>
      <c r="H34" s="8">
        <f>G34/G19</f>
        <v>0</v>
      </c>
      <c r="I34" s="8">
        <v>0</v>
      </c>
      <c r="J34" s="5">
        <v>0</v>
      </c>
      <c r="K34" s="8">
        <f>J34/J19</f>
        <v>0</v>
      </c>
      <c r="L34" s="8">
        <v>0</v>
      </c>
    </row>
    <row r="35" spans="1:12" x14ac:dyDescent="0.25">
      <c r="A35" s="33" t="s">
        <v>31</v>
      </c>
      <c r="B35" s="37">
        <v>2091189</v>
      </c>
      <c r="C35" s="38">
        <f>B35/B19</f>
        <v>0.48437672996735442</v>
      </c>
      <c r="D35" s="39">
        <v>2123202</v>
      </c>
      <c r="E35" s="38">
        <f>D35/D19</f>
        <v>0.4102850987923925</v>
      </c>
      <c r="F35" s="38">
        <f t="shared" si="3"/>
        <v>1.5308515873027284E-2</v>
      </c>
      <c r="G35" s="39">
        <v>2761269</v>
      </c>
      <c r="H35" s="38">
        <f>G35/G19</f>
        <v>0.41810928835979638</v>
      </c>
      <c r="I35" s="38">
        <f t="shared" si="4"/>
        <v>0.30052109973521124</v>
      </c>
      <c r="J35" s="39">
        <v>2872439</v>
      </c>
      <c r="K35" s="38">
        <f>J35/J19</f>
        <v>0.35383675590153113</v>
      </c>
      <c r="L35" s="38">
        <f t="shared" si="5"/>
        <v>4.0260474441280447E-2</v>
      </c>
    </row>
    <row r="36" spans="1:12" x14ac:dyDescent="0.25">
      <c r="A36" s="30" t="s">
        <v>32</v>
      </c>
      <c r="B36" s="3">
        <v>937994</v>
      </c>
      <c r="C36" s="8">
        <f>B36/B19</f>
        <v>0.21726513789475685</v>
      </c>
      <c r="D36" s="4">
        <v>937994</v>
      </c>
      <c r="E36" s="8">
        <f>D36/D19</f>
        <v>0.18125687567959686</v>
      </c>
      <c r="F36" s="8">
        <f t="shared" si="3"/>
        <v>0</v>
      </c>
      <c r="G36" s="4">
        <v>937994</v>
      </c>
      <c r="H36" s="8">
        <f>G36/G19</f>
        <v>0.1420303504750022</v>
      </c>
      <c r="I36" s="8">
        <f t="shared" si="4"/>
        <v>0</v>
      </c>
      <c r="J36" s="4">
        <v>937994</v>
      </c>
      <c r="K36" s="8">
        <f>J36/J19</f>
        <v>0.1155452749440809</v>
      </c>
      <c r="L36" s="8">
        <f t="shared" si="5"/>
        <v>0</v>
      </c>
    </row>
    <row r="37" spans="1:12" x14ac:dyDescent="0.25">
      <c r="A37" s="30" t="s">
        <v>33</v>
      </c>
      <c r="B37" s="3">
        <v>27509</v>
      </c>
      <c r="C37" s="8">
        <f>B37/B19</f>
        <v>6.3718389225803848E-3</v>
      </c>
      <c r="D37" s="4">
        <v>74878</v>
      </c>
      <c r="E37" s="8">
        <f>D37/D19</f>
        <v>1.4469338116381186E-2</v>
      </c>
      <c r="F37" s="8">
        <f t="shared" si="3"/>
        <v>1.7219455450943326</v>
      </c>
      <c r="G37" s="4">
        <v>-15083</v>
      </c>
      <c r="H37" s="8">
        <f>G37/G19</f>
        <v>-2.2838565877974252E-3</v>
      </c>
      <c r="I37" s="8">
        <f t="shared" si="4"/>
        <v>-1.2014343331819761</v>
      </c>
      <c r="J37" s="4">
        <v>-74043</v>
      </c>
      <c r="K37" s="8">
        <f>J37/J19</f>
        <v>-9.1208672898596185E-3</v>
      </c>
      <c r="L37" s="8">
        <f t="shared" si="5"/>
        <v>3.9090366637936746</v>
      </c>
    </row>
    <row r="38" spans="1:12" x14ac:dyDescent="0.25">
      <c r="A38" s="30" t="s">
        <v>34</v>
      </c>
      <c r="B38" s="3">
        <v>0</v>
      </c>
      <c r="C38" s="8">
        <f>B38/B19</f>
        <v>0</v>
      </c>
      <c r="D38" s="4">
        <v>0</v>
      </c>
      <c r="E38" s="8">
        <f>D38/D19</f>
        <v>0</v>
      </c>
      <c r="F38" s="8">
        <v>0</v>
      </c>
      <c r="G38" s="4">
        <v>0</v>
      </c>
      <c r="H38" s="8">
        <f>G38/G19</f>
        <v>0</v>
      </c>
      <c r="I38" s="8">
        <v>0</v>
      </c>
      <c r="J38" s="5">
        <v>0</v>
      </c>
      <c r="K38" s="8">
        <f>J38/J19</f>
        <v>0</v>
      </c>
      <c r="L38" s="8">
        <v>0</v>
      </c>
    </row>
    <row r="39" spans="1:12" x14ac:dyDescent="0.25">
      <c r="A39" s="30" t="s">
        <v>35</v>
      </c>
      <c r="B39" s="3">
        <v>599284</v>
      </c>
      <c r="C39" s="8">
        <f>B39/B19</f>
        <v>0.13881061168634495</v>
      </c>
      <c r="D39" s="4">
        <v>673821</v>
      </c>
      <c r="E39" s="8">
        <f>D39/D19</f>
        <v>0.13020839070111498</v>
      </c>
      <c r="F39" s="8">
        <f t="shared" si="3"/>
        <v>0.12437675626247313</v>
      </c>
      <c r="G39" s="4">
        <v>980882</v>
      </c>
      <c r="H39" s="8">
        <f>G39/G19</f>
        <v>0.14852441938287569</v>
      </c>
      <c r="I39" s="8">
        <f t="shared" si="4"/>
        <v>0.45570114318194288</v>
      </c>
      <c r="J39" s="4">
        <v>1190552</v>
      </c>
      <c r="K39" s="8">
        <f>J39/J19</f>
        <v>0.14665622400060704</v>
      </c>
      <c r="L39" s="8">
        <f t="shared" si="5"/>
        <v>0.21375659865304897</v>
      </c>
    </row>
    <row r="40" spans="1:12" x14ac:dyDescent="0.25">
      <c r="A40" s="30" t="s">
        <v>36</v>
      </c>
      <c r="B40" s="3">
        <v>170261</v>
      </c>
      <c r="C40" s="8">
        <f>B40/B19</f>
        <v>3.9437117554162598E-2</v>
      </c>
      <c r="D40" s="4">
        <v>53379</v>
      </c>
      <c r="E40" s="8">
        <f>D40/D19</f>
        <v>1.0314896222045344E-2</v>
      </c>
      <c r="F40" s="8">
        <f t="shared" si="3"/>
        <v>-0.68648721668497192</v>
      </c>
      <c r="G40" s="4">
        <v>206952</v>
      </c>
      <c r="H40" s="8">
        <f>G40/G19</f>
        <v>3.1336517175485828E-2</v>
      </c>
      <c r="I40" s="8">
        <f t="shared" si="4"/>
        <v>2.8770302928117801</v>
      </c>
      <c r="J40" s="4">
        <v>161684</v>
      </c>
      <c r="K40" s="8" t="s">
        <v>54</v>
      </c>
      <c r="L40" s="8">
        <f t="shared" si="5"/>
        <v>-0.21873671189454558</v>
      </c>
    </row>
    <row r="41" spans="1:12" x14ac:dyDescent="0.25">
      <c r="A41" s="30" t="s">
        <v>37</v>
      </c>
      <c r="B41" s="3">
        <v>0</v>
      </c>
      <c r="C41" s="8">
        <f>B41/B19</f>
        <v>0</v>
      </c>
      <c r="D41" s="4">
        <v>0</v>
      </c>
      <c r="E41" s="8">
        <f>D41/D19</f>
        <v>0</v>
      </c>
      <c r="F41" s="8">
        <v>0</v>
      </c>
      <c r="G41" s="4">
        <v>0</v>
      </c>
      <c r="H41" s="8">
        <f>G41/G19</f>
        <v>0</v>
      </c>
      <c r="I41" s="8">
        <v>0</v>
      </c>
      <c r="J41" s="5">
        <v>0</v>
      </c>
      <c r="K41" s="8">
        <f>J41/J19</f>
        <v>0</v>
      </c>
      <c r="L41" s="8">
        <v>0</v>
      </c>
    </row>
    <row r="42" spans="1:12" x14ac:dyDescent="0.25">
      <c r="A42" s="30" t="s">
        <v>38</v>
      </c>
      <c r="B42" s="3">
        <v>0</v>
      </c>
      <c r="C42" s="8">
        <f>B42/B19</f>
        <v>0</v>
      </c>
      <c r="D42" s="4">
        <v>0</v>
      </c>
      <c r="E42" s="8">
        <f>D42/D19</f>
        <v>0</v>
      </c>
      <c r="F42" s="8">
        <v>0</v>
      </c>
      <c r="G42" s="4">
        <v>0</v>
      </c>
      <c r="H42" s="8">
        <f>G42/G19</f>
        <v>0</v>
      </c>
      <c r="I42" s="8">
        <v>0</v>
      </c>
      <c r="J42" s="5">
        <v>0</v>
      </c>
      <c r="K42" s="8">
        <f>J42/J19</f>
        <v>0</v>
      </c>
      <c r="L42" s="8">
        <v>0</v>
      </c>
    </row>
    <row r="43" spans="1:12" x14ac:dyDescent="0.25">
      <c r="A43" s="30" t="s">
        <v>39</v>
      </c>
      <c r="B43" s="3">
        <v>356141</v>
      </c>
      <c r="C43" s="8">
        <f>B43/B19</f>
        <v>8.2492023909509646E-2</v>
      </c>
      <c r="D43" s="4">
        <v>383130</v>
      </c>
      <c r="E43" s="8">
        <f>D43/D19</f>
        <v>7.4035598073254147E-2</v>
      </c>
      <c r="F43" s="8">
        <f t="shared" si="3"/>
        <v>7.5781783057833785E-2</v>
      </c>
      <c r="G43" s="4">
        <v>650524</v>
      </c>
      <c r="H43" s="8">
        <f>G43/G19</f>
        <v>9.8501857914230079E-2</v>
      </c>
      <c r="I43" s="8">
        <f t="shared" si="4"/>
        <v>0.69791976613682039</v>
      </c>
      <c r="J43" s="4">
        <v>656252</v>
      </c>
      <c r="K43" s="8">
        <f>J43/J19</f>
        <v>8.0839342013491536E-2</v>
      </c>
      <c r="L43" s="8">
        <f t="shared" si="5"/>
        <v>8.8052093389330288E-3</v>
      </c>
    </row>
    <row r="44" spans="1:12" ht="30" x14ac:dyDescent="0.25">
      <c r="A44" s="30" t="s">
        <v>40</v>
      </c>
      <c r="B44" s="3">
        <v>0</v>
      </c>
      <c r="C44" s="2"/>
      <c r="D44" s="4">
        <v>0</v>
      </c>
      <c r="E44" s="8">
        <f t="shared" ref="E21:E44" si="6">D44/D43</f>
        <v>0</v>
      </c>
      <c r="F44" s="8">
        <v>0</v>
      </c>
      <c r="G44" s="4">
        <v>0</v>
      </c>
      <c r="H44" s="8">
        <f t="shared" ref="H21:H44" si="7">G44/G43</f>
        <v>0</v>
      </c>
      <c r="I44" s="8">
        <v>0</v>
      </c>
      <c r="J44" s="5">
        <v>0</v>
      </c>
      <c r="K44" s="8">
        <f>J44/J19</f>
        <v>0</v>
      </c>
      <c r="L44" s="8">
        <v>0</v>
      </c>
    </row>
    <row r="47" spans="1:12" x14ac:dyDescent="0.25">
      <c r="A47" s="30" t="s">
        <v>57</v>
      </c>
      <c r="B47" s="17">
        <v>2018</v>
      </c>
      <c r="C47" s="17"/>
      <c r="D47" s="17">
        <v>2019</v>
      </c>
      <c r="E47" s="17"/>
      <c r="F47" s="17"/>
      <c r="G47" s="17">
        <v>2020</v>
      </c>
      <c r="H47" s="17"/>
      <c r="I47" s="17"/>
      <c r="J47" s="17">
        <v>2021</v>
      </c>
      <c r="K47" s="17"/>
      <c r="L47" s="17"/>
    </row>
    <row r="48" spans="1:12" x14ac:dyDescent="0.25">
      <c r="A48" s="31" t="s">
        <v>67</v>
      </c>
      <c r="B48" s="24">
        <f>B3/B20</f>
        <v>3.0091184980990451</v>
      </c>
      <c r="C48" s="2"/>
      <c r="D48" s="24">
        <f>D3/D20</f>
        <v>2.0177155560018805</v>
      </c>
      <c r="E48" s="2"/>
      <c r="F48" s="2"/>
      <c r="G48" s="24">
        <f>G3/G20</f>
        <v>2.475816189945482</v>
      </c>
      <c r="H48" s="2"/>
      <c r="I48" s="2"/>
      <c r="J48" s="24">
        <f>J3/J20</f>
        <v>2.3529547582645081</v>
      </c>
      <c r="K48" s="2"/>
      <c r="L48" s="2"/>
    </row>
    <row r="49" spans="1:12" x14ac:dyDescent="0.25">
      <c r="A49" s="14" t="s">
        <v>58</v>
      </c>
      <c r="B49" s="24">
        <f>B4/B20</f>
        <v>0.24190858249296174</v>
      </c>
      <c r="C49" s="2"/>
      <c r="D49" s="24">
        <f>B4/D20</f>
        <v>0.14517991719655093</v>
      </c>
      <c r="E49" s="2"/>
      <c r="F49" s="2"/>
      <c r="G49" s="24">
        <f>G4/G20</f>
        <v>0.66954461110696206</v>
      </c>
      <c r="H49" s="2"/>
      <c r="I49" s="2"/>
      <c r="J49" s="24">
        <f>J4/J20</f>
        <v>0.85366434648388068</v>
      </c>
      <c r="K49" s="2"/>
      <c r="L49" s="2"/>
    </row>
    <row r="50" spans="1:12" x14ac:dyDescent="0.25">
      <c r="A50" s="14" t="s">
        <v>59</v>
      </c>
      <c r="B50" s="24">
        <f>(B3-B7-B10)/B20</f>
        <v>1.5741448419963773</v>
      </c>
      <c r="C50" s="24"/>
      <c r="D50" s="24">
        <f t="shared" ref="C50:J50" si="8">(D3-D7-D10)/D20</f>
        <v>1.0738762226029028</v>
      </c>
      <c r="E50" s="24"/>
      <c r="F50" s="24"/>
      <c r="G50" s="24">
        <f t="shared" si="8"/>
        <v>1.3930867289784055</v>
      </c>
      <c r="H50" s="24"/>
      <c r="I50" s="24"/>
      <c r="J50" s="24">
        <f>(J3-J7-J10)/J20</f>
        <v>1.5545267339190485</v>
      </c>
      <c r="K50" s="2"/>
      <c r="L50" s="2"/>
    </row>
    <row r="51" spans="1:12" x14ac:dyDescent="0.25">
      <c r="A51" s="14" t="s">
        <v>60</v>
      </c>
      <c r="B51" s="24">
        <f>(B3+B13)/(B20+B29)</f>
        <v>1.3917613411092216</v>
      </c>
      <c r="C51" s="24"/>
      <c r="D51" s="24">
        <f t="shared" ref="C51:J51" si="9">(D3+D13)/(D20+D29)</f>
        <v>1.1991819684847662</v>
      </c>
      <c r="E51" s="24"/>
      <c r="F51" s="24"/>
      <c r="G51" s="24">
        <f t="shared" si="9"/>
        <v>1.2578727227593358</v>
      </c>
      <c r="H51" s="24"/>
      <c r="I51" s="24"/>
      <c r="J51" s="24">
        <f t="shared" si="9"/>
        <v>1.0914185454317125</v>
      </c>
      <c r="K51" s="2"/>
      <c r="L51" s="2"/>
    </row>
    <row r="52" spans="1:12" x14ac:dyDescent="0.25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14" t="s">
        <v>63</v>
      </c>
      <c r="B53" s="17">
        <v>2018</v>
      </c>
      <c r="C53" s="14"/>
      <c r="D53" s="17">
        <v>2019</v>
      </c>
      <c r="E53" s="14"/>
      <c r="F53" s="14"/>
      <c r="G53" s="17">
        <v>2020</v>
      </c>
      <c r="H53" s="14"/>
      <c r="I53" s="14"/>
      <c r="J53" s="17">
        <v>2021</v>
      </c>
      <c r="K53" s="14"/>
      <c r="L53" s="14"/>
    </row>
    <row r="54" spans="1:12" x14ac:dyDescent="0.25">
      <c r="A54" s="14" t="s">
        <v>61</v>
      </c>
      <c r="B54" s="24">
        <f>B19/B2</f>
        <v>1</v>
      </c>
      <c r="C54" s="24"/>
      <c r="D54" s="24">
        <f>D19/D2</f>
        <v>1</v>
      </c>
      <c r="E54" s="24"/>
      <c r="F54" s="24"/>
      <c r="G54" s="24">
        <f>G19/G2</f>
        <v>1</v>
      </c>
      <c r="H54" s="24"/>
      <c r="I54" s="24"/>
      <c r="J54" s="24">
        <f>J19/J2</f>
        <v>1</v>
      </c>
      <c r="K54" s="2"/>
      <c r="L54" s="2"/>
    </row>
    <row r="55" spans="1:12" x14ac:dyDescent="0.25">
      <c r="A55" s="14" t="s">
        <v>62</v>
      </c>
      <c r="B55" s="6">
        <f>B19/B35</f>
        <v>2.0645087555452903</v>
      </c>
      <c r="C55" s="6"/>
      <c r="D55" s="6">
        <f>D19/D35</f>
        <v>2.4373295616714756</v>
      </c>
      <c r="E55" s="6"/>
      <c r="F55" s="6"/>
      <c r="G55" s="6">
        <f>G19/G35</f>
        <v>2.3917191697005977</v>
      </c>
      <c r="H55" s="6"/>
      <c r="I55" s="6"/>
      <c r="J55" s="6">
        <f>J19/J35</f>
        <v>2.826162017713866</v>
      </c>
      <c r="K55" s="2"/>
      <c r="L55" s="2"/>
    </row>
    <row r="56" spans="1:12" x14ac:dyDescent="0.25">
      <c r="A56" s="14" t="s">
        <v>64</v>
      </c>
      <c r="B56" s="6">
        <f>B24/B20</f>
        <v>0.29979018327181534</v>
      </c>
      <c r="C56" s="6"/>
      <c r="D56" s="6">
        <f t="shared" ref="C56:J56" si="10">D24/D20</f>
        <v>0.5575271387032763</v>
      </c>
      <c r="E56" s="6"/>
      <c r="F56" s="6"/>
      <c r="G56" s="6">
        <f t="shared" si="10"/>
        <v>0.44476679056247165</v>
      </c>
      <c r="H56" s="6"/>
      <c r="I56" s="6"/>
      <c r="J56" s="6">
        <f t="shared" si="10"/>
        <v>0.42803028917548774</v>
      </c>
      <c r="K56" s="2"/>
      <c r="L56" s="2"/>
    </row>
    <row r="57" spans="1:12" x14ac:dyDescent="0.25">
      <c r="A57" s="14" t="s">
        <v>65</v>
      </c>
      <c r="B57" s="14">
        <v>2018</v>
      </c>
      <c r="C57" s="14"/>
      <c r="D57" s="14">
        <v>2019</v>
      </c>
      <c r="E57" s="14"/>
      <c r="F57" s="14"/>
      <c r="G57" s="14">
        <v>2020</v>
      </c>
      <c r="H57" s="14"/>
      <c r="I57" s="14"/>
      <c r="J57" s="14">
        <v>2021</v>
      </c>
      <c r="K57" s="14"/>
      <c r="L57" s="14"/>
    </row>
    <row r="58" spans="1:12" x14ac:dyDescent="0.25">
      <c r="A58" s="14" t="s">
        <v>66</v>
      </c>
      <c r="B58" s="24">
        <f>B15/(B35+B29)</f>
        <v>0.2728835473492936</v>
      </c>
      <c r="C58" s="24"/>
      <c r="D58" s="24">
        <f>D15/(D35+D29)</f>
        <v>0.32057219164754552</v>
      </c>
      <c r="E58" s="24"/>
      <c r="F58" s="24"/>
      <c r="G58" s="24">
        <f>G15/(G35+G29)</f>
        <v>0.27528743114639787</v>
      </c>
      <c r="H58" s="24"/>
      <c r="I58" s="24"/>
      <c r="J58" s="24">
        <f>J15/(J35+J29)</f>
        <v>0.30253488895208541</v>
      </c>
      <c r="K58" s="2"/>
      <c r="L5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D28E-F25B-4174-9B06-844883CBD083}">
  <dimension ref="A1:L22"/>
  <sheetViews>
    <sheetView topLeftCell="A8" workbookViewId="0">
      <selection activeCell="J25" sqref="J25"/>
    </sheetView>
  </sheetViews>
  <sheetFormatPr defaultRowHeight="15" x14ac:dyDescent="0.25"/>
  <cols>
    <col min="1" max="1" width="37.140625" customWidth="1"/>
    <col min="2" max="2" width="9.85546875" bestFit="1" customWidth="1"/>
    <col min="4" max="4" width="18" customWidth="1"/>
    <col min="6" max="6" width="9.85546875" bestFit="1" customWidth="1"/>
    <col min="7" max="7" width="13.28515625" customWidth="1"/>
    <col min="9" max="9" width="9.85546875" bestFit="1" customWidth="1"/>
    <col min="10" max="10" width="13.7109375" customWidth="1"/>
  </cols>
  <sheetData>
    <row r="1" spans="1:12" x14ac:dyDescent="0.25">
      <c r="A1" s="14" t="s">
        <v>53</v>
      </c>
      <c r="B1" s="14">
        <v>2018</v>
      </c>
      <c r="C1" s="14" t="s">
        <v>16</v>
      </c>
      <c r="D1" s="14">
        <v>2019</v>
      </c>
      <c r="E1" s="14" t="s">
        <v>16</v>
      </c>
      <c r="F1" s="14" t="s">
        <v>17</v>
      </c>
      <c r="G1" s="14">
        <v>2020</v>
      </c>
      <c r="H1" s="14" t="s">
        <v>16</v>
      </c>
      <c r="I1" s="14" t="s">
        <v>17</v>
      </c>
      <c r="J1" s="14">
        <v>2021</v>
      </c>
      <c r="K1" s="14" t="s">
        <v>16</v>
      </c>
      <c r="L1" s="14" t="s">
        <v>17</v>
      </c>
    </row>
    <row r="2" spans="1:12" x14ac:dyDescent="0.25">
      <c r="A2" s="15" t="s">
        <v>41</v>
      </c>
      <c r="B2" s="16">
        <v>3416838</v>
      </c>
      <c r="C2" s="20">
        <v>1</v>
      </c>
      <c r="D2" s="16">
        <v>3904191</v>
      </c>
      <c r="E2" s="16" t="s">
        <v>55</v>
      </c>
      <c r="F2" s="19">
        <f>D2/B2-1</f>
        <v>0.14263274992844255</v>
      </c>
      <c r="G2" s="16">
        <v>5635412</v>
      </c>
      <c r="H2" s="23">
        <v>1</v>
      </c>
      <c r="I2" s="19">
        <f>G2/D2-1</f>
        <v>0.44342630778053627</v>
      </c>
      <c r="J2" s="16">
        <v>6748647</v>
      </c>
      <c r="K2" s="20">
        <v>1</v>
      </c>
      <c r="L2" s="19">
        <f>J2/G2-1</f>
        <v>0.1975427883533627</v>
      </c>
    </row>
    <row r="3" spans="1:12" x14ac:dyDescent="0.25">
      <c r="A3" s="15" t="s">
        <v>42</v>
      </c>
      <c r="B3" s="16">
        <v>-2517483</v>
      </c>
      <c r="C3" s="20">
        <v>-0.73680000000000001</v>
      </c>
      <c r="D3" s="16">
        <v>-2991023</v>
      </c>
      <c r="E3" s="20">
        <v>-0.7661</v>
      </c>
      <c r="F3" s="19">
        <f>D3/B3-1</f>
        <v>0.18810057505850097</v>
      </c>
      <c r="G3" s="16">
        <v>-4318247</v>
      </c>
      <c r="H3" s="23">
        <v>-0.76629999999999998</v>
      </c>
      <c r="I3" s="19">
        <f t="shared" ref="I3:I13" si="0">G3/D3-1</f>
        <v>0.44373580544181701</v>
      </c>
      <c r="J3" s="16">
        <v>-5396354</v>
      </c>
      <c r="K3" s="20">
        <v>-0.79959999999999998</v>
      </c>
      <c r="L3" s="19">
        <f t="shared" ref="L3:L13" si="1">J3/G3-1</f>
        <v>0.24966311561149701</v>
      </c>
    </row>
    <row r="4" spans="1:12" x14ac:dyDescent="0.25">
      <c r="A4" s="15" t="s">
        <v>43</v>
      </c>
      <c r="B4" s="16">
        <v>899355</v>
      </c>
      <c r="C4" s="20">
        <v>0.26319999999999999</v>
      </c>
      <c r="D4" s="16">
        <v>913168</v>
      </c>
      <c r="E4" s="20">
        <v>0.2339</v>
      </c>
      <c r="F4" s="19">
        <f t="shared" ref="F3:F13" si="2">D4/B4-1</f>
        <v>1.5358784906961187E-2</v>
      </c>
      <c r="G4" s="16">
        <v>1317165</v>
      </c>
      <c r="H4" s="23">
        <v>0.23369999999999999</v>
      </c>
      <c r="I4" s="19">
        <f t="shared" si="0"/>
        <v>0.4424125681145199</v>
      </c>
      <c r="J4" s="16">
        <v>1352293</v>
      </c>
      <c r="K4" s="20">
        <v>0.20039999999999999</v>
      </c>
      <c r="L4" s="19">
        <f t="shared" si="1"/>
        <v>2.6669399809439165E-2</v>
      </c>
    </row>
    <row r="5" spans="1:12" x14ac:dyDescent="0.25">
      <c r="A5" s="15" t="s">
        <v>44</v>
      </c>
      <c r="B5" s="16">
        <v>-605385</v>
      </c>
      <c r="C5" s="20">
        <v>-0.1772</v>
      </c>
      <c r="D5" s="16">
        <v>-711975</v>
      </c>
      <c r="E5" s="20">
        <v>-0.18240000000000001</v>
      </c>
      <c r="F5" s="19">
        <f t="shared" si="2"/>
        <v>0.17606977378032163</v>
      </c>
      <c r="G5" s="16">
        <v>-799394</v>
      </c>
      <c r="H5" s="23">
        <v>-0.1419</v>
      </c>
      <c r="I5" s="19">
        <f t="shared" si="0"/>
        <v>0.1227838056111521</v>
      </c>
      <c r="J5" s="16">
        <v>-900218</v>
      </c>
      <c r="K5" s="20">
        <v>-0.13339999999999999</v>
      </c>
      <c r="L5" s="19">
        <f t="shared" si="1"/>
        <v>0.12612554009662325</v>
      </c>
    </row>
    <row r="6" spans="1:12" ht="30" x14ac:dyDescent="0.25">
      <c r="A6" s="15" t="s">
        <v>45</v>
      </c>
      <c r="B6" s="16">
        <v>293970</v>
      </c>
      <c r="C6" s="20">
        <v>8.5999999999999993E-2</v>
      </c>
      <c r="D6" s="16">
        <v>201193</v>
      </c>
      <c r="E6" s="20">
        <v>5.1499999999999997E-2</v>
      </c>
      <c r="F6" s="19">
        <f t="shared" si="2"/>
        <v>-0.31560023131612069</v>
      </c>
      <c r="G6" s="16">
        <v>517771</v>
      </c>
      <c r="H6" s="23">
        <v>9.1899999999999996E-2</v>
      </c>
      <c r="I6" s="19">
        <f t="shared" si="0"/>
        <v>1.573504048351583</v>
      </c>
      <c r="J6" s="16">
        <v>452075</v>
      </c>
      <c r="K6" s="20">
        <v>6.7000000000000004E-2</v>
      </c>
      <c r="L6" s="19">
        <f t="shared" si="1"/>
        <v>-0.12688234760154582</v>
      </c>
    </row>
    <row r="7" spans="1:12" x14ac:dyDescent="0.25">
      <c r="A7" s="15" t="s">
        <v>46</v>
      </c>
      <c r="B7" s="16">
        <v>648</v>
      </c>
      <c r="C7" s="20">
        <v>2.0000000000000001E-4</v>
      </c>
      <c r="D7" s="16">
        <v>-48413</v>
      </c>
      <c r="E7" s="20">
        <v>-1.24E-2</v>
      </c>
      <c r="F7" s="19">
        <f t="shared" si="2"/>
        <v>-75.711419753086417</v>
      </c>
      <c r="G7" s="16">
        <v>-60598</v>
      </c>
      <c r="H7" s="23">
        <v>-1.0800000000000001E-2</v>
      </c>
      <c r="I7" s="19">
        <f t="shared" si="0"/>
        <v>0.25168859603825422</v>
      </c>
      <c r="J7" s="16">
        <v>-74898</v>
      </c>
      <c r="K7" s="20">
        <v>-1.11E-2</v>
      </c>
      <c r="L7" s="19">
        <f t="shared" si="1"/>
        <v>0.23598138552427472</v>
      </c>
    </row>
    <row r="8" spans="1:12" ht="30" x14ac:dyDescent="0.25">
      <c r="A8" s="15" t="s">
        <v>47</v>
      </c>
      <c r="B8" s="16">
        <v>294618</v>
      </c>
      <c r="C8" s="20">
        <v>8.6199999999999999E-2</v>
      </c>
      <c r="D8" s="16">
        <v>152780</v>
      </c>
      <c r="E8" s="20">
        <v>3.9100000000000003E-2</v>
      </c>
      <c r="F8" s="19">
        <f t="shared" si="2"/>
        <v>-0.4814301909591403</v>
      </c>
      <c r="G8" s="16">
        <v>457173</v>
      </c>
      <c r="H8" s="23">
        <v>8.1100000000000005E-2</v>
      </c>
      <c r="I8" s="19">
        <f t="shared" si="0"/>
        <v>1.9923615656499543</v>
      </c>
      <c r="J8" s="16">
        <v>377177</v>
      </c>
      <c r="K8" s="20">
        <v>5.5899999999999998E-2</v>
      </c>
      <c r="L8" s="19">
        <f t="shared" si="1"/>
        <v>-0.1749797122752218</v>
      </c>
    </row>
    <row r="9" spans="1:12" ht="30" x14ac:dyDescent="0.25">
      <c r="A9" s="15" t="s">
        <v>48</v>
      </c>
      <c r="B9" s="16">
        <v>-32692</v>
      </c>
      <c r="C9" s="20">
        <v>-9.5999999999999992E-3</v>
      </c>
      <c r="D9" s="16">
        <v>3225</v>
      </c>
      <c r="E9" s="20">
        <v>8.0000000000000004E-4</v>
      </c>
      <c r="F9" s="19">
        <f t="shared" si="2"/>
        <v>-1.0986479872751744</v>
      </c>
      <c r="G9" s="16">
        <v>-79571</v>
      </c>
      <c r="H9" s="23">
        <v>-1.41E-2</v>
      </c>
      <c r="I9" s="19">
        <f t="shared" si="0"/>
        <v>-25.673178294573642</v>
      </c>
      <c r="J9" s="16">
        <v>-41967</v>
      </c>
      <c r="K9" s="20">
        <v>-6.1999999999999998E-3</v>
      </c>
      <c r="L9" s="19">
        <f t="shared" si="1"/>
        <v>-0.47258423294919005</v>
      </c>
    </row>
    <row r="10" spans="1:12" ht="30" x14ac:dyDescent="0.25">
      <c r="A10" s="15" t="s">
        <v>49</v>
      </c>
      <c r="B10" s="16">
        <v>261926</v>
      </c>
      <c r="C10" s="20">
        <v>7.6700000000000004E-2</v>
      </c>
      <c r="D10" s="16">
        <v>156005</v>
      </c>
      <c r="E10" s="20">
        <v>0.04</v>
      </c>
      <c r="F10" s="19">
        <f t="shared" si="2"/>
        <v>-0.40439284378030438</v>
      </c>
      <c r="G10" s="16">
        <v>377602</v>
      </c>
      <c r="H10" s="23">
        <v>6.7000000000000004E-2</v>
      </c>
      <c r="I10" s="19">
        <f t="shared" si="0"/>
        <v>1.4204480625620972</v>
      </c>
      <c r="J10" s="16">
        <v>335210</v>
      </c>
      <c r="K10" s="20">
        <v>4.9700000000000001E-2</v>
      </c>
      <c r="L10" s="19">
        <f t="shared" si="1"/>
        <v>-0.1122663545214273</v>
      </c>
    </row>
    <row r="11" spans="1:12" ht="30" x14ac:dyDescent="0.25">
      <c r="A11" s="15" t="s">
        <v>50</v>
      </c>
      <c r="B11" s="16">
        <v>0</v>
      </c>
      <c r="C11" s="16" t="s">
        <v>56</v>
      </c>
      <c r="D11" s="16">
        <v>0</v>
      </c>
      <c r="E11" s="16" t="s">
        <v>56</v>
      </c>
      <c r="F11" s="19">
        <v>0</v>
      </c>
      <c r="G11" s="16">
        <v>0</v>
      </c>
      <c r="H11" s="21" t="s">
        <v>56</v>
      </c>
      <c r="I11" s="19">
        <v>0</v>
      </c>
      <c r="J11" s="16">
        <v>0</v>
      </c>
      <c r="K11" s="16" t="s">
        <v>56</v>
      </c>
      <c r="L11" s="19">
        <v>0</v>
      </c>
    </row>
    <row r="12" spans="1:12" x14ac:dyDescent="0.25">
      <c r="A12" s="15" t="s">
        <v>51</v>
      </c>
      <c r="B12" s="16">
        <v>261926</v>
      </c>
      <c r="C12" s="20">
        <v>7.6700000000000004E-2</v>
      </c>
      <c r="D12" s="16">
        <v>156005</v>
      </c>
      <c r="E12" s="20">
        <v>0.04</v>
      </c>
      <c r="F12" s="19">
        <f t="shared" si="2"/>
        <v>-0.40439284378030438</v>
      </c>
      <c r="G12" s="16">
        <v>377602</v>
      </c>
      <c r="H12" s="23">
        <v>6.7000000000000004E-2</v>
      </c>
      <c r="I12" s="19">
        <f t="shared" si="0"/>
        <v>1.4204480625620972</v>
      </c>
      <c r="J12" s="16">
        <v>335210</v>
      </c>
      <c r="K12" s="20">
        <v>4.9700000000000001E-2</v>
      </c>
      <c r="L12" s="19">
        <f>J12/G12-1</f>
        <v>-0.1122663545214273</v>
      </c>
    </row>
    <row r="13" spans="1:12" x14ac:dyDescent="0.25">
      <c r="A13" s="15" t="s">
        <v>52</v>
      </c>
      <c r="B13" s="18">
        <v>0</v>
      </c>
      <c r="C13" s="18" t="s">
        <v>56</v>
      </c>
      <c r="D13" s="18">
        <v>0</v>
      </c>
      <c r="E13" s="18" t="s">
        <v>56</v>
      </c>
      <c r="F13" s="19">
        <v>0</v>
      </c>
      <c r="G13" s="18">
        <v>0</v>
      </c>
      <c r="H13" s="22" t="s">
        <v>56</v>
      </c>
      <c r="I13" s="19">
        <v>0</v>
      </c>
      <c r="J13" s="18">
        <v>0</v>
      </c>
      <c r="K13" s="18" t="s">
        <v>56</v>
      </c>
      <c r="L13" s="19">
        <v>0</v>
      </c>
    </row>
    <row r="15" spans="1:12" x14ac:dyDescent="0.25">
      <c r="A15" s="15" t="s">
        <v>68</v>
      </c>
      <c r="B15" s="14">
        <v>2018</v>
      </c>
      <c r="C15" s="14"/>
      <c r="D15" s="14">
        <v>2019</v>
      </c>
      <c r="E15" s="14"/>
      <c r="F15" s="14"/>
      <c r="G15" s="14">
        <v>2020</v>
      </c>
      <c r="H15" s="14"/>
      <c r="I15" s="14"/>
      <c r="J15" s="14">
        <v>2021</v>
      </c>
      <c r="K15" s="14"/>
      <c r="L15" s="14"/>
    </row>
    <row r="16" spans="1:12" x14ac:dyDescent="0.25">
      <c r="A16" s="15" t="s">
        <v>69</v>
      </c>
      <c r="B16" s="17">
        <f>B4/B10</f>
        <v>3.4336224735230561</v>
      </c>
      <c r="C16" s="26"/>
      <c r="D16" s="17">
        <f t="shared" ref="C16:L16" si="3">D4/D10</f>
        <v>5.8534534149546493</v>
      </c>
      <c r="E16" s="17"/>
      <c r="F16" s="17"/>
      <c r="G16" s="17">
        <f t="shared" si="3"/>
        <v>3.4882362911213396</v>
      </c>
      <c r="H16" s="17"/>
      <c r="I16" s="17"/>
      <c r="J16" s="17">
        <f t="shared" si="3"/>
        <v>4.0341666418066291</v>
      </c>
      <c r="K16" s="17"/>
      <c r="L16" s="17"/>
    </row>
    <row r="17" spans="1:12" x14ac:dyDescent="0.25">
      <c r="A17" s="15" t="s">
        <v>70</v>
      </c>
      <c r="B17" s="17">
        <f>B10/B8</f>
        <v>0.88903597200442608</v>
      </c>
      <c r="C17" s="17"/>
      <c r="D17" s="17">
        <f t="shared" ref="C17:J17" si="4">D10/D8</f>
        <v>1.0211087838722346</v>
      </c>
      <c r="E17" s="17"/>
      <c r="F17" s="17"/>
      <c r="G17" s="17">
        <f t="shared" si="4"/>
        <v>0.82594991392755035</v>
      </c>
      <c r="H17" s="17"/>
      <c r="I17" s="17"/>
      <c r="J17" s="17">
        <f t="shared" si="4"/>
        <v>0.88873393658680144</v>
      </c>
      <c r="K17" s="17"/>
      <c r="L17" s="17"/>
    </row>
    <row r="18" spans="1:12" x14ac:dyDescent="0.25">
      <c r="A18" s="15" t="s">
        <v>71</v>
      </c>
      <c r="B18" s="14">
        <v>2018</v>
      </c>
      <c r="C18" s="14"/>
      <c r="D18" s="14">
        <v>2019</v>
      </c>
      <c r="E18" s="14"/>
      <c r="F18" s="14"/>
      <c r="G18" s="14">
        <v>2020</v>
      </c>
      <c r="H18" s="14"/>
      <c r="I18" s="14"/>
      <c r="J18" s="14">
        <v>2021</v>
      </c>
      <c r="K18" s="14"/>
      <c r="L18" s="14"/>
    </row>
    <row r="19" spans="1:12" x14ac:dyDescent="0.25">
      <c r="A19" s="15" t="s">
        <v>73</v>
      </c>
      <c r="B19" s="27">
        <f>B8/'BP-AV-AH'!B2</f>
        <v>6.8241609643854298E-2</v>
      </c>
      <c r="C19" s="27"/>
      <c r="D19" s="27">
        <f>D8/'BP-AV-AH'!D2</f>
        <v>2.9523030495215118E-2</v>
      </c>
      <c r="E19" s="27"/>
      <c r="F19" s="27"/>
      <c r="G19" s="27">
        <f>G8/'BP-AV-AH'!G2</f>
        <v>6.9224793994106762E-2</v>
      </c>
      <c r="H19" s="27"/>
      <c r="I19" s="27"/>
      <c r="J19" s="27">
        <f>J8/'BP-AV-AH'!J2</f>
        <v>4.6461939167610454E-2</v>
      </c>
      <c r="K19" s="17"/>
      <c r="L19" s="17"/>
    </row>
    <row r="20" spans="1:12" x14ac:dyDescent="0.25">
      <c r="A20" s="15" t="s">
        <v>72</v>
      </c>
      <c r="B20" s="27">
        <f>B12/'BP-AV-AH'!B2</f>
        <v>6.066924576087062E-2</v>
      </c>
      <c r="C20" s="27"/>
      <c r="D20" s="27">
        <f>D12/'BP-AV-AH'!D2</f>
        <v>3.0146225765192002E-2</v>
      </c>
      <c r="E20" s="27"/>
      <c r="F20" s="27"/>
      <c r="G20" s="27">
        <f>G12/'BP-AV-AH'!G2</f>
        <v>5.7176212641084891E-2</v>
      </c>
      <c r="H20" s="27"/>
      <c r="I20" s="27"/>
      <c r="J20" s="27">
        <f>J12/'BP-AV-AH'!J2</f>
        <v>4.1292302097886938E-2</v>
      </c>
      <c r="K20" s="17"/>
      <c r="L20" s="17"/>
    </row>
    <row r="21" spans="1:12" x14ac:dyDescent="0.25">
      <c r="A21" s="28" t="s">
        <v>74</v>
      </c>
      <c r="B21" s="29">
        <f>B12/('BP-AV-AH'!B35-DRE!B12)</f>
        <v>0.14318662761997591</v>
      </c>
      <c r="C21" s="29"/>
      <c r="D21" s="29">
        <f>D12/('BP-AV-AH'!D35-DRE!D12)</f>
        <v>7.9303191291975328E-2</v>
      </c>
      <c r="E21" s="29"/>
      <c r="F21" s="29"/>
      <c r="G21" s="29">
        <f>G12/('BP-AV-AH'!G35-DRE!G12)</f>
        <v>0.15841222788250203</v>
      </c>
      <c r="H21" s="29"/>
      <c r="I21" s="29"/>
      <c r="J21" s="29">
        <f>J12/('BP-AV-AH'!J35-DRE!J12)</f>
        <v>0.13211657284383868</v>
      </c>
      <c r="K21" s="29"/>
      <c r="L21" s="29"/>
    </row>
    <row r="22" spans="1:12" x14ac:dyDescent="0.25">
      <c r="A22" s="2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511811024" right="0.511811024" top="0.78740157499999996" bottom="0.78740157499999996" header="0.31496062000000002" footer="0.31496062000000002"/>
  <ignoredErrors>
    <ignoredError sqref="E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C4A9C0062BF74389EE8CC43ED92ECA" ma:contentTypeVersion="11" ma:contentTypeDescription="Crie um novo documento." ma:contentTypeScope="" ma:versionID="e57827bac86214596cbf07b6fcbceb0c">
  <xsd:schema xmlns:xsd="http://www.w3.org/2001/XMLSchema" xmlns:xs="http://www.w3.org/2001/XMLSchema" xmlns:p="http://schemas.microsoft.com/office/2006/metadata/properties" xmlns:ns2="e1020138-d61e-4d25-bdbf-5651cd17a610" xmlns:ns3="b99ef547-56c4-4060-a7d8-ba0c62154251" targetNamespace="http://schemas.microsoft.com/office/2006/metadata/properties" ma:root="true" ma:fieldsID="3d4792692b1f9cd81affd7a5926c4c60" ns2:_="" ns3:_="">
    <xsd:import namespace="e1020138-d61e-4d25-bdbf-5651cd17a610"/>
    <xsd:import namespace="b99ef547-56c4-4060-a7d8-ba0c6215425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20138-d61e-4d25-bdbf-5651cd17a61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ef547-56c4-4060-a7d8-ba0c62154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192a71-678a-4420-ae00-ab94f1653362}" ma:internalName="TaxCatchAll" ma:showField="CatchAllData" ma:web="b99ef547-56c4-4060-a7d8-ba0c62154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1020138-d61e-4d25-bdbf-5651cd17a610" xsi:nil="true"/>
    <lcf76f155ced4ddcb4097134ff3c332f xmlns="e1020138-d61e-4d25-bdbf-5651cd17a610">
      <Terms xmlns="http://schemas.microsoft.com/office/infopath/2007/PartnerControls"/>
    </lcf76f155ced4ddcb4097134ff3c332f>
    <TaxCatchAll xmlns="b99ef547-56c4-4060-a7d8-ba0c62154251" xsi:nil="true"/>
  </documentManagement>
</p:properties>
</file>

<file path=customXml/itemProps1.xml><?xml version="1.0" encoding="utf-8"?>
<ds:datastoreItem xmlns:ds="http://schemas.openxmlformats.org/officeDocument/2006/customXml" ds:itemID="{91CAA2C2-7037-4C22-BE84-100AB1921AC3}"/>
</file>

<file path=customXml/itemProps2.xml><?xml version="1.0" encoding="utf-8"?>
<ds:datastoreItem xmlns:ds="http://schemas.openxmlformats.org/officeDocument/2006/customXml" ds:itemID="{7D32F066-7E14-4908-B56E-DA90679C73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914F89-E84C-4C37-B1AB-DF8ED69D3EF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9815447-4b1f-4daa-84de-2294ac04f9fa"/>
    <ds:schemaRef ds:uri="http://purl.org/dc/terms/"/>
    <ds:schemaRef ds:uri="9a1f5a2f-2818-4fc4-b4f0-c66079eac87f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BP-AV-AH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Menezes</dc:creator>
  <cp:lastModifiedBy>Rafael Menezes</cp:lastModifiedBy>
  <dcterms:created xsi:type="dcterms:W3CDTF">2022-11-29T12:13:48Z</dcterms:created>
  <dcterms:modified xsi:type="dcterms:W3CDTF">2022-11-30T00:02:20Z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0x010100E6C4A9C0062BF74389EE8CC43ED92ECA</vt:lpwstr>
  </property>
</Properties>
</file>