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Source\Utils\Regressao Linear\"/>
    </mc:Choice>
  </mc:AlternateContent>
  <xr:revisionPtr revIDLastSave="0" documentId="8_{DE4A7160-A796-4BE1-AEB8-B8E7241FD9CF}" xr6:coauthVersionLast="47" xr6:coauthVersionMax="47" xr10:uidLastSave="{00000000-0000-0000-0000-000000000000}"/>
  <bookViews>
    <workbookView xWindow="-120" yWindow="330" windowWidth="29040" windowHeight="15990" activeTab="3" xr2:uid="{00000000-000D-0000-FFFF-FFFF00000000}"/>
  </bookViews>
  <sheets>
    <sheet name="COVID_SP_HIPOTESE" sheetId="1" r:id="rId1"/>
    <sheet name="COVID_SP_DERIVATIVE" sheetId="2" r:id="rId2"/>
    <sheet name="Kaggle_US_Train" sheetId="3" r:id="rId3"/>
    <sheet name="Kaggle_US_Te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N34" i="1"/>
  <c r="K34" i="1"/>
  <c r="C27" i="4"/>
  <c r="B27" i="4"/>
  <c r="G26" i="4"/>
  <c r="H26" i="4" s="1"/>
  <c r="I26" i="4" s="1"/>
  <c r="I25" i="4"/>
  <c r="H25" i="4"/>
  <c r="G25" i="4"/>
  <c r="I24" i="4"/>
  <c r="H24" i="4"/>
  <c r="G24" i="4"/>
  <c r="H23" i="4"/>
  <c r="I23" i="4" s="1"/>
  <c r="G23" i="4"/>
  <c r="G22" i="4"/>
  <c r="H22" i="4" s="1"/>
  <c r="I22" i="4" s="1"/>
  <c r="I21" i="4"/>
  <c r="H21" i="4"/>
  <c r="G21" i="4"/>
  <c r="I20" i="4"/>
  <c r="H20" i="4"/>
  <c r="G20" i="4"/>
  <c r="H19" i="4"/>
  <c r="I19" i="4" s="1"/>
  <c r="G19" i="4"/>
  <c r="G18" i="4"/>
  <c r="H18" i="4" s="1"/>
  <c r="I18" i="4" s="1"/>
  <c r="I17" i="4"/>
  <c r="H17" i="4"/>
  <c r="G17" i="4"/>
  <c r="I16" i="4"/>
  <c r="H16" i="4"/>
  <c r="G16" i="4"/>
  <c r="H15" i="4"/>
  <c r="I15" i="4" s="1"/>
  <c r="G15" i="4"/>
  <c r="G14" i="4"/>
  <c r="H14" i="4" s="1"/>
  <c r="I14" i="4" s="1"/>
  <c r="I13" i="4"/>
  <c r="H13" i="4"/>
  <c r="G13" i="4"/>
  <c r="I12" i="4"/>
  <c r="H12" i="4"/>
  <c r="G12" i="4"/>
  <c r="H11" i="4"/>
  <c r="I11" i="4" s="1"/>
  <c r="G11" i="4"/>
  <c r="G10" i="4"/>
  <c r="H10" i="4" s="1"/>
  <c r="I10" i="4" s="1"/>
  <c r="I9" i="4"/>
  <c r="H9" i="4"/>
  <c r="G9" i="4"/>
  <c r="I8" i="4"/>
  <c r="H8" i="4"/>
  <c r="G8" i="4"/>
  <c r="H7" i="4"/>
  <c r="I7" i="4" s="1"/>
  <c r="G7" i="4"/>
  <c r="G6" i="4"/>
  <c r="H6" i="4" s="1"/>
  <c r="I6" i="4" s="1"/>
  <c r="I5" i="4"/>
  <c r="H5" i="4"/>
  <c r="G5" i="4"/>
  <c r="I4" i="4"/>
  <c r="I27" i="4" s="1"/>
  <c r="H4" i="4"/>
  <c r="G4" i="4"/>
  <c r="H29" i="3"/>
  <c r="I29" i="3" s="1"/>
  <c r="J29" i="3" s="1"/>
  <c r="J28" i="3"/>
  <c r="I28" i="3"/>
  <c r="H28" i="3"/>
  <c r="H27" i="3"/>
  <c r="I27" i="3" s="1"/>
  <c r="J27" i="3" s="1"/>
  <c r="J26" i="3"/>
  <c r="I26" i="3"/>
  <c r="H26" i="3"/>
  <c r="H25" i="3"/>
  <c r="I25" i="3" s="1"/>
  <c r="J25" i="3" s="1"/>
  <c r="J24" i="3"/>
  <c r="I24" i="3"/>
  <c r="H24" i="3"/>
  <c r="H23" i="3"/>
  <c r="I23" i="3" s="1"/>
  <c r="J23" i="3" s="1"/>
  <c r="J22" i="3"/>
  <c r="J30" i="3" s="1"/>
  <c r="I22" i="3"/>
  <c r="H22" i="3"/>
  <c r="C19" i="3"/>
  <c r="F16" i="3" s="1"/>
  <c r="B19" i="3"/>
  <c r="F18" i="3"/>
  <c r="G18" i="3" s="1"/>
  <c r="E18" i="3"/>
  <c r="H18" i="3" s="1"/>
  <c r="F17" i="3"/>
  <c r="E17" i="3"/>
  <c r="H17" i="3" s="1"/>
  <c r="H16" i="3"/>
  <c r="E16" i="3"/>
  <c r="H15" i="3"/>
  <c r="G15" i="3"/>
  <c r="F15" i="3"/>
  <c r="E15" i="3"/>
  <c r="F14" i="3"/>
  <c r="G14" i="3" s="1"/>
  <c r="E14" i="3"/>
  <c r="H14" i="3" s="1"/>
  <c r="F13" i="3"/>
  <c r="E13" i="3"/>
  <c r="H12" i="3"/>
  <c r="E12" i="3"/>
  <c r="H11" i="3"/>
  <c r="G11" i="3"/>
  <c r="F11" i="3"/>
  <c r="E11" i="3"/>
  <c r="F10" i="3"/>
  <c r="G10" i="3" s="1"/>
  <c r="E10" i="3"/>
  <c r="H10" i="3" s="1"/>
  <c r="F9" i="3"/>
  <c r="E9" i="3"/>
  <c r="H8" i="3"/>
  <c r="E8" i="3"/>
  <c r="H7" i="3"/>
  <c r="G7" i="3"/>
  <c r="F7" i="3"/>
  <c r="E7" i="3"/>
  <c r="F6" i="3"/>
  <c r="G6" i="3" s="1"/>
  <c r="E6" i="3"/>
  <c r="H6" i="3" s="1"/>
  <c r="F5" i="3"/>
  <c r="E5" i="3"/>
  <c r="H4" i="3"/>
  <c r="F4" i="3"/>
  <c r="E4" i="3"/>
  <c r="G4" i="3" s="1"/>
  <c r="F3" i="3"/>
  <c r="E3" i="3"/>
  <c r="C34" i="2"/>
  <c r="B34" i="2"/>
  <c r="D33" i="2" s="1"/>
  <c r="E33" i="2"/>
  <c r="E32" i="2"/>
  <c r="D32" i="2"/>
  <c r="G32" i="2" s="1"/>
  <c r="E31" i="2"/>
  <c r="F30" i="2"/>
  <c r="E30" i="2"/>
  <c r="D30" i="2"/>
  <c r="G30" i="2" s="1"/>
  <c r="E29" i="2"/>
  <c r="E28" i="2"/>
  <c r="D28" i="2"/>
  <c r="G28" i="2" s="1"/>
  <c r="E27" i="2"/>
  <c r="D26" i="2"/>
  <c r="G26" i="2" s="1"/>
  <c r="D25" i="2"/>
  <c r="G25" i="2" s="1"/>
  <c r="D24" i="2"/>
  <c r="G24" i="2" s="1"/>
  <c r="D23" i="2"/>
  <c r="G23" i="2" s="1"/>
  <c r="D22" i="2"/>
  <c r="G22" i="2" s="1"/>
  <c r="D21" i="2"/>
  <c r="G21" i="2" s="1"/>
  <c r="D20" i="2"/>
  <c r="G20" i="2" s="1"/>
  <c r="D19" i="2"/>
  <c r="G19" i="2" s="1"/>
  <c r="D18" i="2"/>
  <c r="G18" i="2" s="1"/>
  <c r="D17" i="2"/>
  <c r="G17" i="2" s="1"/>
  <c r="D16" i="2"/>
  <c r="G16" i="2" s="1"/>
  <c r="D15" i="2"/>
  <c r="G15" i="2" s="1"/>
  <c r="E14" i="2"/>
  <c r="F13" i="2"/>
  <c r="E13" i="2"/>
  <c r="D13" i="2"/>
  <c r="G13" i="2" s="1"/>
  <c r="E12" i="2"/>
  <c r="E11" i="2"/>
  <c r="D11" i="2"/>
  <c r="G11" i="2" s="1"/>
  <c r="E10" i="2"/>
  <c r="F9" i="2"/>
  <c r="E9" i="2"/>
  <c r="D9" i="2"/>
  <c r="G9" i="2" s="1"/>
  <c r="E8" i="2"/>
  <c r="D8" i="2"/>
  <c r="G8" i="2" s="1"/>
  <c r="E7" i="2"/>
  <c r="D7" i="2"/>
  <c r="G7" i="2" s="1"/>
  <c r="E6" i="2"/>
  <c r="D6" i="2"/>
  <c r="G6" i="2" s="1"/>
  <c r="E5" i="2"/>
  <c r="D5" i="2"/>
  <c r="G5" i="2" s="1"/>
  <c r="E4" i="2"/>
  <c r="D4" i="2"/>
  <c r="G4" i="2" s="1"/>
  <c r="E3" i="2"/>
  <c r="D3" i="2"/>
  <c r="G3" i="2" s="1"/>
  <c r="C34" i="1"/>
  <c r="B34" i="1"/>
  <c r="J33" i="1"/>
  <c r="K33" i="1" s="1"/>
  <c r="I33" i="1"/>
  <c r="F33" i="1"/>
  <c r="G33" i="1" s="1"/>
  <c r="H33" i="1" s="1"/>
  <c r="E33" i="1"/>
  <c r="D33" i="1"/>
  <c r="I32" i="1"/>
  <c r="J32" i="1" s="1"/>
  <c r="K32" i="1" s="1"/>
  <c r="G32" i="1"/>
  <c r="H32" i="1" s="1"/>
  <c r="F32" i="1"/>
  <c r="E32" i="1"/>
  <c r="D32" i="1"/>
  <c r="J31" i="1"/>
  <c r="K31" i="1" s="1"/>
  <c r="I31" i="1"/>
  <c r="F31" i="1"/>
  <c r="G31" i="1" s="1"/>
  <c r="H31" i="1" s="1"/>
  <c r="E31" i="1"/>
  <c r="D31" i="1"/>
  <c r="I30" i="1"/>
  <c r="J30" i="1" s="1"/>
  <c r="K30" i="1" s="1"/>
  <c r="F30" i="1"/>
  <c r="G30" i="1" s="1"/>
  <c r="H30" i="1" s="1"/>
  <c r="E30" i="1"/>
  <c r="D30" i="1"/>
  <c r="J29" i="1"/>
  <c r="K29" i="1" s="1"/>
  <c r="I29" i="1"/>
  <c r="F29" i="1"/>
  <c r="G29" i="1" s="1"/>
  <c r="H29" i="1" s="1"/>
  <c r="E29" i="1"/>
  <c r="D29" i="1"/>
  <c r="I28" i="1"/>
  <c r="J28" i="1" s="1"/>
  <c r="K28" i="1" s="1"/>
  <c r="G28" i="1"/>
  <c r="H28" i="1" s="1"/>
  <c r="F28" i="1"/>
  <c r="E28" i="1"/>
  <c r="D28" i="1"/>
  <c r="J27" i="1"/>
  <c r="K27" i="1" s="1"/>
  <c r="I27" i="1"/>
  <c r="F27" i="1"/>
  <c r="G27" i="1" s="1"/>
  <c r="H27" i="1" s="1"/>
  <c r="E27" i="1"/>
  <c r="D27" i="1"/>
  <c r="I26" i="1"/>
  <c r="J26" i="1" s="1"/>
  <c r="K26" i="1" s="1"/>
  <c r="F26" i="1"/>
  <c r="G26" i="1" s="1"/>
  <c r="H26" i="1" s="1"/>
  <c r="E26" i="1"/>
  <c r="D26" i="1"/>
  <c r="I25" i="1"/>
  <c r="J25" i="1" s="1"/>
  <c r="K25" i="1" s="1"/>
  <c r="F25" i="1"/>
  <c r="G25" i="1" s="1"/>
  <c r="H25" i="1" s="1"/>
  <c r="E25" i="1"/>
  <c r="D25" i="1"/>
  <c r="I24" i="1"/>
  <c r="J24" i="1" s="1"/>
  <c r="K24" i="1" s="1"/>
  <c r="F24" i="1"/>
  <c r="G24" i="1" s="1"/>
  <c r="H24" i="1" s="1"/>
  <c r="E24" i="1"/>
  <c r="D24" i="1"/>
  <c r="I23" i="1"/>
  <c r="J23" i="1" s="1"/>
  <c r="K23" i="1" s="1"/>
  <c r="F23" i="1"/>
  <c r="G23" i="1" s="1"/>
  <c r="H23" i="1" s="1"/>
  <c r="E23" i="1"/>
  <c r="D23" i="1"/>
  <c r="J22" i="1"/>
  <c r="K22" i="1" s="1"/>
  <c r="I22" i="1"/>
  <c r="F22" i="1"/>
  <c r="G22" i="1" s="1"/>
  <c r="H22" i="1" s="1"/>
  <c r="E22" i="1"/>
  <c r="D22" i="1"/>
  <c r="I21" i="1"/>
  <c r="J21" i="1" s="1"/>
  <c r="K21" i="1" s="1"/>
  <c r="F21" i="1"/>
  <c r="G21" i="1" s="1"/>
  <c r="H21" i="1" s="1"/>
  <c r="E21" i="1"/>
  <c r="D21" i="1"/>
  <c r="J20" i="1"/>
  <c r="K20" i="1" s="1"/>
  <c r="I20" i="1"/>
  <c r="F20" i="1"/>
  <c r="G20" i="1" s="1"/>
  <c r="H20" i="1" s="1"/>
  <c r="E20" i="1"/>
  <c r="D20" i="1"/>
  <c r="I19" i="1"/>
  <c r="J19" i="1" s="1"/>
  <c r="K19" i="1" s="1"/>
  <c r="F19" i="1"/>
  <c r="G19" i="1" s="1"/>
  <c r="H19" i="1" s="1"/>
  <c r="E19" i="1"/>
  <c r="D19" i="1"/>
  <c r="J18" i="1"/>
  <c r="K18" i="1" s="1"/>
  <c r="I18" i="1"/>
  <c r="F18" i="1"/>
  <c r="G18" i="1" s="1"/>
  <c r="H18" i="1" s="1"/>
  <c r="E18" i="1"/>
  <c r="D18" i="1"/>
  <c r="I17" i="1"/>
  <c r="J17" i="1" s="1"/>
  <c r="K17" i="1" s="1"/>
  <c r="F17" i="1"/>
  <c r="G17" i="1" s="1"/>
  <c r="H17" i="1" s="1"/>
  <c r="E17" i="1"/>
  <c r="D17" i="1"/>
  <c r="J16" i="1"/>
  <c r="K16" i="1" s="1"/>
  <c r="I16" i="1"/>
  <c r="F16" i="1"/>
  <c r="G16" i="1" s="1"/>
  <c r="H16" i="1" s="1"/>
  <c r="E16" i="1"/>
  <c r="D16" i="1"/>
  <c r="I15" i="1"/>
  <c r="J15" i="1" s="1"/>
  <c r="K15" i="1" s="1"/>
  <c r="F15" i="1"/>
  <c r="G15" i="1" s="1"/>
  <c r="H15" i="1" s="1"/>
  <c r="E15" i="1"/>
  <c r="D15" i="1"/>
  <c r="J14" i="1"/>
  <c r="K14" i="1" s="1"/>
  <c r="I14" i="1"/>
  <c r="F14" i="1"/>
  <c r="G14" i="1" s="1"/>
  <c r="H14" i="1" s="1"/>
  <c r="E14" i="1"/>
  <c r="D14" i="1"/>
  <c r="K13" i="1"/>
  <c r="I13" i="1"/>
  <c r="J13" i="1" s="1"/>
  <c r="F13" i="1"/>
  <c r="G13" i="1" s="1"/>
  <c r="H13" i="1" s="1"/>
  <c r="E13" i="1"/>
  <c r="D13" i="1"/>
  <c r="J12" i="1"/>
  <c r="K12" i="1" s="1"/>
  <c r="I12" i="1"/>
  <c r="F12" i="1"/>
  <c r="G12" i="1" s="1"/>
  <c r="H12" i="1" s="1"/>
  <c r="E12" i="1"/>
  <c r="D12" i="1"/>
  <c r="I11" i="1"/>
  <c r="J11" i="1" s="1"/>
  <c r="K11" i="1" s="1"/>
  <c r="F11" i="1"/>
  <c r="G11" i="1" s="1"/>
  <c r="H11" i="1" s="1"/>
  <c r="E11" i="1"/>
  <c r="D11" i="1"/>
  <c r="J10" i="1"/>
  <c r="K10" i="1" s="1"/>
  <c r="I10" i="1"/>
  <c r="F10" i="1"/>
  <c r="G10" i="1" s="1"/>
  <c r="H10" i="1" s="1"/>
  <c r="E10" i="1"/>
  <c r="D10" i="1"/>
  <c r="K9" i="1"/>
  <c r="I9" i="1"/>
  <c r="J9" i="1" s="1"/>
  <c r="F9" i="1"/>
  <c r="G9" i="1" s="1"/>
  <c r="H9" i="1" s="1"/>
  <c r="E9" i="1"/>
  <c r="D9" i="1"/>
  <c r="J8" i="1"/>
  <c r="K8" i="1" s="1"/>
  <c r="I8" i="1"/>
  <c r="F8" i="1"/>
  <c r="G8" i="1" s="1"/>
  <c r="H8" i="1" s="1"/>
  <c r="E8" i="1"/>
  <c r="D8" i="1"/>
  <c r="I7" i="1"/>
  <c r="J7" i="1" s="1"/>
  <c r="K7" i="1" s="1"/>
  <c r="F7" i="1"/>
  <c r="G7" i="1" s="1"/>
  <c r="H7" i="1" s="1"/>
  <c r="E7" i="1"/>
  <c r="D7" i="1"/>
  <c r="J6" i="1"/>
  <c r="K6" i="1" s="1"/>
  <c r="I6" i="1"/>
  <c r="F6" i="1"/>
  <c r="G6" i="1" s="1"/>
  <c r="H6" i="1" s="1"/>
  <c r="E6" i="1"/>
  <c r="D6" i="1"/>
  <c r="I5" i="1"/>
  <c r="J5" i="1" s="1"/>
  <c r="K5" i="1" s="1"/>
  <c r="F5" i="1"/>
  <c r="G5" i="1" s="1"/>
  <c r="H5" i="1" s="1"/>
  <c r="E5" i="1"/>
  <c r="D5" i="1"/>
  <c r="J4" i="1"/>
  <c r="K4" i="1" s="1"/>
  <c r="I4" i="1"/>
  <c r="F4" i="1"/>
  <c r="G4" i="1" s="1"/>
  <c r="H4" i="1" s="1"/>
  <c r="E4" i="1"/>
  <c r="D4" i="1"/>
  <c r="I3" i="1"/>
  <c r="J3" i="1" s="1"/>
  <c r="E3" i="1"/>
  <c r="D3" i="1"/>
  <c r="K3" i="1" l="1"/>
  <c r="S24" i="1" s="1"/>
  <c r="J35" i="1"/>
  <c r="G33" i="2"/>
  <c r="F33" i="2"/>
  <c r="F8" i="2"/>
  <c r="D10" i="2"/>
  <c r="D14" i="2"/>
  <c r="D27" i="2"/>
  <c r="D31" i="2"/>
  <c r="H13" i="3"/>
  <c r="G13" i="3"/>
  <c r="H3" i="3"/>
  <c r="G3" i="3"/>
  <c r="H9" i="3"/>
  <c r="G9" i="3"/>
  <c r="F3" i="2"/>
  <c r="F4" i="2"/>
  <c r="F5" i="2"/>
  <c r="F6" i="2"/>
  <c r="F7" i="2"/>
  <c r="F11" i="2"/>
  <c r="F28" i="2"/>
  <c r="F32" i="2"/>
  <c r="G16" i="3"/>
  <c r="G35" i="1"/>
  <c r="H3" i="1"/>
  <c r="H34" i="1" s="1"/>
  <c r="S23" i="1" s="1"/>
  <c r="D12" i="2"/>
  <c r="F16" i="2"/>
  <c r="F22" i="2"/>
  <c r="F24" i="2"/>
  <c r="D29" i="2"/>
  <c r="H5" i="3"/>
  <c r="G5" i="3"/>
  <c r="F8" i="3"/>
  <c r="G8" i="3" s="1"/>
  <c r="F12" i="3"/>
  <c r="G12" i="3" s="1"/>
  <c r="G17" i="3"/>
  <c r="E15" i="2"/>
  <c r="F15" i="2" s="1"/>
  <c r="E16" i="2"/>
  <c r="E17" i="2"/>
  <c r="F17" i="2" s="1"/>
  <c r="E18" i="2"/>
  <c r="F18" i="2" s="1"/>
  <c r="E19" i="2"/>
  <c r="F19" i="2" s="1"/>
  <c r="E20" i="2"/>
  <c r="F20" i="2" s="1"/>
  <c r="E21" i="2"/>
  <c r="F21" i="2" s="1"/>
  <c r="E22" i="2"/>
  <c r="E23" i="2"/>
  <c r="F23" i="2" s="1"/>
  <c r="E24" i="2"/>
  <c r="E25" i="2"/>
  <c r="F25" i="2" s="1"/>
  <c r="E26" i="2"/>
  <c r="F26" i="2" s="1"/>
  <c r="G31" i="2" l="1"/>
  <c r="F31" i="2"/>
  <c r="G14" i="2"/>
  <c r="F14" i="2"/>
  <c r="G12" i="2"/>
  <c r="F12" i="2"/>
  <c r="H19" i="3"/>
  <c r="G27" i="2"/>
  <c r="F27" i="2"/>
  <c r="G10" i="2"/>
  <c r="G34" i="2" s="1"/>
  <c r="F10" i="2"/>
  <c r="F34" i="2" s="1"/>
  <c r="I26" i="2" s="1"/>
  <c r="G29" i="2"/>
  <c r="F29" i="2"/>
  <c r="G19" i="3"/>
  <c r="Q25" i="1" l="1"/>
  <c r="J26" i="2"/>
  <c r="R25" i="1" s="1"/>
  <c r="I3" i="3"/>
  <c r="E24" i="3" l="1"/>
  <c r="F24" i="3" s="1"/>
  <c r="G24" i="3" s="1"/>
  <c r="K10" i="3"/>
  <c r="L10" i="3" s="1"/>
  <c r="M10" i="3" s="1"/>
  <c r="K7" i="3"/>
  <c r="L7" i="3" s="1"/>
  <c r="M7" i="3" s="1"/>
  <c r="H2" i="4"/>
  <c r="E27" i="3"/>
  <c r="F27" i="3" s="1"/>
  <c r="G27" i="3" s="1"/>
  <c r="E23" i="3"/>
  <c r="F23" i="3" s="1"/>
  <c r="G23" i="3" s="1"/>
  <c r="K12" i="3"/>
  <c r="L12" i="3" s="1"/>
  <c r="M12" i="3" s="1"/>
  <c r="K4" i="3"/>
  <c r="L4" i="3" s="1"/>
  <c r="M4" i="3" s="1"/>
  <c r="J3" i="3"/>
  <c r="I2" i="4" s="1"/>
  <c r="K13" i="3"/>
  <c r="L13" i="3" s="1"/>
  <c r="M13" i="3" s="1"/>
  <c r="K5" i="3"/>
  <c r="L5" i="3" s="1"/>
  <c r="M5" i="3" s="1"/>
  <c r="L32" i="1"/>
  <c r="M32" i="1" s="1"/>
  <c r="N32" i="1" s="1"/>
  <c r="L28" i="1"/>
  <c r="M28" i="1" s="1"/>
  <c r="N28" i="1" s="1"/>
  <c r="L25" i="1"/>
  <c r="M25" i="1" s="1"/>
  <c r="N25" i="1" s="1"/>
  <c r="L24" i="1"/>
  <c r="M24" i="1" s="1"/>
  <c r="N24" i="1" s="1"/>
  <c r="L23" i="1"/>
  <c r="M23" i="1" s="1"/>
  <c r="N23" i="1" s="1"/>
  <c r="L19" i="1"/>
  <c r="M19" i="1" s="1"/>
  <c r="N19" i="1" s="1"/>
  <c r="L15" i="1"/>
  <c r="M15" i="1" s="1"/>
  <c r="N15" i="1" s="1"/>
  <c r="L11" i="1"/>
  <c r="M11" i="1" s="1"/>
  <c r="N11" i="1" s="1"/>
  <c r="L7" i="1"/>
  <c r="M7" i="1" s="1"/>
  <c r="N7" i="1" s="1"/>
  <c r="L3" i="1"/>
  <c r="M3" i="1" s="1"/>
  <c r="L27" i="1"/>
  <c r="M27" i="1" s="1"/>
  <c r="N27" i="1" s="1"/>
  <c r="L33" i="1"/>
  <c r="M33" i="1" s="1"/>
  <c r="N33" i="1" s="1"/>
  <c r="L29" i="1"/>
  <c r="M29" i="1" s="1"/>
  <c r="N29" i="1" s="1"/>
  <c r="L20" i="1"/>
  <c r="M20" i="1" s="1"/>
  <c r="N20" i="1" s="1"/>
  <c r="L16" i="1"/>
  <c r="M16" i="1" s="1"/>
  <c r="N16" i="1" s="1"/>
  <c r="L12" i="1"/>
  <c r="M12" i="1" s="1"/>
  <c r="N12" i="1" s="1"/>
  <c r="L8" i="1"/>
  <c r="M8" i="1" s="1"/>
  <c r="N8" i="1" s="1"/>
  <c r="L4" i="1"/>
  <c r="M4" i="1" s="1"/>
  <c r="N4" i="1" s="1"/>
  <c r="L30" i="1"/>
  <c r="M30" i="1" s="1"/>
  <c r="N30" i="1" s="1"/>
  <c r="L26" i="1"/>
  <c r="M26" i="1" s="1"/>
  <c r="N26" i="1" s="1"/>
  <c r="L21" i="1"/>
  <c r="M21" i="1" s="1"/>
  <c r="N21" i="1" s="1"/>
  <c r="L17" i="1"/>
  <c r="M17" i="1" s="1"/>
  <c r="N17" i="1" s="1"/>
  <c r="L13" i="1"/>
  <c r="M13" i="1" s="1"/>
  <c r="N13" i="1" s="1"/>
  <c r="L9" i="1"/>
  <c r="M9" i="1" s="1"/>
  <c r="N9" i="1" s="1"/>
  <c r="L5" i="1"/>
  <c r="M5" i="1" s="1"/>
  <c r="N5" i="1" s="1"/>
  <c r="L31" i="1"/>
  <c r="M31" i="1" s="1"/>
  <c r="N31" i="1" s="1"/>
  <c r="L14" i="1"/>
  <c r="M14" i="1" s="1"/>
  <c r="N14" i="1" s="1"/>
  <c r="L22" i="1"/>
  <c r="M22" i="1" s="1"/>
  <c r="N22" i="1" s="1"/>
  <c r="L18" i="1"/>
  <c r="M18" i="1" s="1"/>
  <c r="N18" i="1" s="1"/>
  <c r="L10" i="1"/>
  <c r="M10" i="1" s="1"/>
  <c r="N10" i="1" s="1"/>
  <c r="L6" i="1"/>
  <c r="M6" i="1" s="1"/>
  <c r="N6" i="1" s="1"/>
  <c r="K16" i="3" l="1"/>
  <c r="L16" i="3" s="1"/>
  <c r="M16" i="3" s="1"/>
  <c r="E29" i="3"/>
  <c r="F29" i="3" s="1"/>
  <c r="G29" i="3" s="1"/>
  <c r="K11" i="3"/>
  <c r="L11" i="3" s="1"/>
  <c r="M11" i="3" s="1"/>
  <c r="K14" i="3"/>
  <c r="L14" i="3" s="1"/>
  <c r="M14" i="3" s="1"/>
  <c r="E26" i="3"/>
  <c r="F26" i="3" s="1"/>
  <c r="G26" i="3" s="1"/>
  <c r="D23" i="4"/>
  <c r="E23" i="4" s="1"/>
  <c r="D19" i="4"/>
  <c r="E19" i="4" s="1"/>
  <c r="D15" i="4"/>
  <c r="E15" i="4" s="1"/>
  <c r="D11" i="4"/>
  <c r="E11" i="4" s="1"/>
  <c r="D7" i="4"/>
  <c r="E7" i="4" s="1"/>
  <c r="D24" i="4"/>
  <c r="E24" i="4" s="1"/>
  <c r="D20" i="4"/>
  <c r="E20" i="4" s="1"/>
  <c r="D16" i="4"/>
  <c r="E16" i="4" s="1"/>
  <c r="D12" i="4"/>
  <c r="E12" i="4" s="1"/>
  <c r="D8" i="4"/>
  <c r="E8" i="4" s="1"/>
  <c r="D4" i="4"/>
  <c r="E4" i="4" s="1"/>
  <c r="D25" i="4"/>
  <c r="E25" i="4" s="1"/>
  <c r="D21" i="4"/>
  <c r="E21" i="4" s="1"/>
  <c r="D17" i="4"/>
  <c r="E17" i="4" s="1"/>
  <c r="D13" i="4"/>
  <c r="E13" i="4" s="1"/>
  <c r="D9" i="4"/>
  <c r="E9" i="4" s="1"/>
  <c r="D5" i="4"/>
  <c r="E5" i="4" s="1"/>
  <c r="D26" i="4"/>
  <c r="E26" i="4" s="1"/>
  <c r="D22" i="4"/>
  <c r="E22" i="4" s="1"/>
  <c r="D18" i="4"/>
  <c r="E18" i="4" s="1"/>
  <c r="D14" i="4"/>
  <c r="E14" i="4" s="1"/>
  <c r="D10" i="4"/>
  <c r="E10" i="4" s="1"/>
  <c r="D6" i="4"/>
  <c r="E6" i="4" s="1"/>
  <c r="K15" i="3"/>
  <c r="L15" i="3" s="1"/>
  <c r="M15" i="3" s="1"/>
  <c r="K18" i="3"/>
  <c r="L18" i="3" s="1"/>
  <c r="M18" i="3" s="1"/>
  <c r="E28" i="3"/>
  <c r="F28" i="3" s="1"/>
  <c r="G28" i="3" s="1"/>
  <c r="M35" i="1"/>
  <c r="N3" i="1"/>
  <c r="S25" i="1" s="1"/>
  <c r="K9" i="3"/>
  <c r="L9" i="3" s="1"/>
  <c r="M9" i="3" s="1"/>
  <c r="K8" i="3"/>
  <c r="L8" i="3" s="1"/>
  <c r="M8" i="3" s="1"/>
  <c r="E25" i="3"/>
  <c r="F25" i="3" s="1"/>
  <c r="G25" i="3" s="1"/>
  <c r="K3" i="3"/>
  <c r="L3" i="3" s="1"/>
  <c r="M3" i="3" s="1"/>
  <c r="K6" i="3"/>
  <c r="L6" i="3" s="1"/>
  <c r="M6" i="3" s="1"/>
  <c r="E22" i="3"/>
  <c r="F22" i="3" s="1"/>
  <c r="G22" i="3" s="1"/>
  <c r="G30" i="3" s="1"/>
  <c r="K17" i="3"/>
  <c r="L17" i="3" s="1"/>
  <c r="M17" i="3" s="1"/>
  <c r="J10" i="4" l="1"/>
  <c r="F10" i="4"/>
  <c r="J26" i="4"/>
  <c r="F26" i="4"/>
  <c r="J17" i="4"/>
  <c r="F17" i="4"/>
  <c r="J8" i="4"/>
  <c r="F8" i="4"/>
  <c r="J24" i="4"/>
  <c r="F24" i="4"/>
  <c r="J19" i="4"/>
  <c r="F19" i="4"/>
  <c r="J6" i="4"/>
  <c r="F6" i="4"/>
  <c r="J22" i="4"/>
  <c r="F22" i="4"/>
  <c r="J13" i="4"/>
  <c r="F13" i="4"/>
  <c r="J4" i="4"/>
  <c r="F4" i="4"/>
  <c r="J20" i="4"/>
  <c r="F20" i="4"/>
  <c r="J15" i="4"/>
  <c r="F15" i="4"/>
  <c r="J14" i="4"/>
  <c r="F14" i="4"/>
  <c r="J5" i="4"/>
  <c r="F5" i="4"/>
  <c r="J21" i="4"/>
  <c r="F21" i="4"/>
  <c r="J12" i="4"/>
  <c r="F12" i="4"/>
  <c r="J7" i="4"/>
  <c r="F7" i="4"/>
  <c r="J23" i="4"/>
  <c r="F23" i="4"/>
  <c r="M19" i="3"/>
  <c r="J18" i="4"/>
  <c r="F18" i="4"/>
  <c r="J9" i="4"/>
  <c r="F9" i="4"/>
  <c r="J25" i="4"/>
  <c r="F25" i="4"/>
  <c r="J16" i="4"/>
  <c r="F16" i="4"/>
  <c r="J11" i="4"/>
  <c r="F11" i="4"/>
  <c r="F27" i="4" l="1"/>
  <c r="J27" i="4"/>
</calcChain>
</file>

<file path=xl/sharedStrings.xml><?xml version="1.0" encoding="utf-8"?>
<sst xmlns="http://schemas.openxmlformats.org/spreadsheetml/2006/main" count="164" uniqueCount="53">
  <si>
    <t>Data</t>
  </si>
  <si>
    <t>Dias (X)</t>
  </si>
  <si>
    <t>Casos Acumulados
(y)</t>
  </si>
  <si>
    <t>x-x_med</t>
  </si>
  <si>
    <t>y-y_med</t>
  </si>
  <si>
    <t>Hipótese I
(h1=w1.x+w0)</t>
  </si>
  <si>
    <t>Hipótese II
(h2=w1.x+w0)</t>
  </si>
  <si>
    <t>Hipótese III
(h3=w1.x+w0)</t>
  </si>
  <si>
    <t>Hipótes I</t>
  </si>
  <si>
    <t>Erro
(y - h1)</t>
  </si>
  <si>
    <t>Erro ˆ 2
(y - h1) ˆ 2</t>
  </si>
  <si>
    <t>Hipótese II</t>
  </si>
  <si>
    <t>Erro
(y - h2)</t>
  </si>
  <si>
    <t>Erro ˆ 2
(y - h2) ˆ 2</t>
  </si>
  <si>
    <t>Hipótese III</t>
  </si>
  <si>
    <t>Erro
(y - h3)</t>
  </si>
  <si>
    <t>Erro ˆ 2
(y - h3) ˆ 2</t>
  </si>
  <si>
    <t>y=w1x+w0</t>
  </si>
  <si>
    <t>Hipótese</t>
  </si>
  <si>
    <t>w1</t>
  </si>
  <si>
    <t>w0</t>
  </si>
  <si>
    <t>Erro</t>
  </si>
  <si>
    <t>I</t>
  </si>
  <si>
    <t>II</t>
  </si>
  <si>
    <t>III</t>
  </si>
  <si>
    <t>Média</t>
  </si>
  <si>
    <t>MSE</t>
  </si>
  <si>
    <t>Casos Confirmados (y)</t>
  </si>
  <si>
    <t>(x-x_med)</t>
  </si>
  <si>
    <t>(y-y_med)</t>
  </si>
  <si>
    <t>(x-x_med)(y-y_med)</t>
  </si>
  <si>
    <t>(x-x_med)ˆ2</t>
  </si>
  <si>
    <t>DADOS DE TREINAMENTO</t>
  </si>
  <si>
    <t>X</t>
  </si>
  <si>
    <t>Confirmed Cases</t>
  </si>
  <si>
    <t>Fatalities</t>
  </si>
  <si>
    <t>Erro Hipótese</t>
  </si>
  <si>
    <t>Erro ˆ 2</t>
  </si>
  <si>
    <t>Soma</t>
  </si>
  <si>
    <t>MSE no Treinamento</t>
  </si>
  <si>
    <t>DADOS DE VALIDAÇÃO</t>
  </si>
  <si>
    <t>Ajuste Ótimo</t>
  </si>
  <si>
    <t>Erro Ótimo</t>
  </si>
  <si>
    <t>Erro ˆ 2 Ótimo</t>
  </si>
  <si>
    <t>MSE na Validação</t>
  </si>
  <si>
    <t>DADOS DE TESTE</t>
  </si>
  <si>
    <t>Desvio Erro</t>
  </si>
  <si>
    <t>MSE no Teste</t>
  </si>
  <si>
    <t>Country/Region</t>
  </si>
  <si>
    <t>Date_datetime</t>
  </si>
  <si>
    <t>Long</t>
  </si>
  <si>
    <t>Casos Confirmados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</si>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</sst>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\-mm\-dd"/>
    <numFmt numFmtId="166" formatCode="0.00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Verdana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FFFFFF"/>
      <name val="Arial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7AEB80"/>
        <bgColor rgb="FF7AEB80"/>
      </patternFill>
    </fill>
    <fill>
      <patternFill patternType="solid">
        <fgColor rgb="FFCFE2F3"/>
        <bgColor rgb="FFCFE2F3"/>
      </patternFill>
    </fill>
    <fill>
      <patternFill patternType="solid">
        <fgColor rgb="FFD796FF"/>
        <bgColor rgb="FFD796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00FF00"/>
        <bgColor rgb="FF00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14" fontId="3" fillId="0" borderId="6" xfId="0" applyNumberFormat="1" applyFont="1" applyBorder="1" applyAlignment="1">
      <alignment horizontal="right"/>
    </xf>
    <xf numFmtId="0" fontId="4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10" fontId="4" fillId="0" borderId="0" xfId="0" applyNumberFormat="1" applyFont="1"/>
    <xf numFmtId="0" fontId="1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3" fontId="5" fillId="0" borderId="6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center"/>
    </xf>
    <xf numFmtId="2" fontId="4" fillId="6" borderId="6" xfId="0" applyNumberFormat="1" applyFont="1" applyFill="1" applyBorder="1" applyAlignment="1">
      <alignment horizontal="center"/>
    </xf>
    <xf numFmtId="3" fontId="5" fillId="6" borderId="6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" fontId="4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1" fillId="7" borderId="6" xfId="0" applyFont="1" applyFill="1" applyBorder="1" applyAlignment="1">
      <alignment horizontal="center"/>
    </xf>
    <xf numFmtId="2" fontId="1" fillId="7" borderId="6" xfId="0" applyNumberFormat="1" applyFont="1" applyFill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165" fontId="4" fillId="10" borderId="6" xfId="0" applyNumberFormat="1" applyFont="1" applyFill="1" applyBorder="1" applyAlignment="1"/>
    <xf numFmtId="0" fontId="4" fillId="10" borderId="6" xfId="0" applyFont="1" applyFill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166" fontId="4" fillId="0" borderId="6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3" fontId="4" fillId="10" borderId="6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165" fontId="4" fillId="6" borderId="6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3" fontId="4" fillId="12" borderId="6" xfId="0" applyNumberFormat="1" applyFont="1" applyFill="1" applyBorder="1" applyAlignment="1">
      <alignment horizontal="center"/>
    </xf>
    <xf numFmtId="4" fontId="4" fillId="12" borderId="6" xfId="0" applyNumberFormat="1" applyFont="1" applyFill="1" applyBorder="1" applyAlignment="1">
      <alignment horizontal="center"/>
    </xf>
    <xf numFmtId="4" fontId="1" fillId="0" borderId="6" xfId="0" applyNumberFormat="1" applyFont="1" applyBorder="1" applyAlignment="1">
      <alignment horizontal="center"/>
    </xf>
    <xf numFmtId="10" fontId="4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4" fillId="0" borderId="0" xfId="0" applyNumberFormat="1" applyFont="1" applyAlignment="1"/>
    <xf numFmtId="0" fontId="1" fillId="0" borderId="0" xfId="0" applyFont="1" applyAlignment="1"/>
    <xf numFmtId="1" fontId="4" fillId="0" borderId="6" xfId="0" applyNumberFormat="1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/>
    </xf>
    <xf numFmtId="4" fontId="1" fillId="13" borderId="6" xfId="0" applyNumberFormat="1" applyFont="1" applyFill="1" applyBorder="1" applyAlignment="1">
      <alignment horizontal="center"/>
    </xf>
    <xf numFmtId="3" fontId="4" fillId="12" borderId="6" xfId="0" applyNumberFormat="1" applyFont="1" applyFill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0" fontId="4" fillId="0" borderId="0" xfId="0" applyFont="1" applyAlignment="1"/>
    <xf numFmtId="3" fontId="4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1" fillId="3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0" borderId="2" xfId="0" applyFont="1" applyBorder="1" applyAlignment="1">
      <alignment horizontal="center"/>
    </xf>
    <xf numFmtId="0" fontId="1" fillId="1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Confirmados COVID-19 - São Paulo (SP)</a:t>
            </a:r>
          </a:p>
        </c:rich>
      </c:tx>
      <c:layout>
        <c:manualLayout>
          <c:xMode val="edge"/>
          <c:yMode val="edge"/>
          <c:x val="0.17104481205904307"/>
          <c:y val="0.324324324324324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9826787706582549E-2"/>
          <c:y val="0.3178344328580549"/>
          <c:w val="0.91773700305810402"/>
          <c:h val="0.57037071717386678"/>
        </c:manualLayout>
      </c:layout>
      <c:scatterChart>
        <c:scatterStyle val="lineMarker"/>
        <c:varyColors val="1"/>
        <c:ser>
          <c:idx val="0"/>
          <c:order val="0"/>
          <c:tx>
            <c:strRef>
              <c:f>COVID_SP_HIPOTESE!$C$2</c:f>
              <c:strCache>
                <c:ptCount val="1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COVID_SP_HIPOTESE!$B$3:$B$34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 formatCode="0.00">
                  <c:v>16</c:v>
                </c:pt>
              </c:numCache>
            </c:numRef>
          </c:xVal>
          <c:yVal>
            <c:numRef>
              <c:f>COVID_SP_HIPOTESE!$C$3:$C$34</c:f>
              <c:numCache>
                <c:formatCode>General</c:formatCode>
                <c:ptCount val="3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16</c:v>
                </c:pt>
                <c:pt idx="9">
                  <c:v>19</c:v>
                </c:pt>
                <c:pt idx="10">
                  <c:v>30</c:v>
                </c:pt>
                <c:pt idx="11">
                  <c:v>42</c:v>
                </c:pt>
                <c:pt idx="12">
                  <c:v>56</c:v>
                </c:pt>
                <c:pt idx="13">
                  <c:v>65</c:v>
                </c:pt>
                <c:pt idx="14">
                  <c:v>136</c:v>
                </c:pt>
                <c:pt idx="15">
                  <c:v>152</c:v>
                </c:pt>
                <c:pt idx="16">
                  <c:v>164</c:v>
                </c:pt>
                <c:pt idx="17">
                  <c:v>240</c:v>
                </c:pt>
                <c:pt idx="18">
                  <c:v>286</c:v>
                </c:pt>
                <c:pt idx="19">
                  <c:v>396</c:v>
                </c:pt>
                <c:pt idx="20">
                  <c:v>459</c:v>
                </c:pt>
                <c:pt idx="21">
                  <c:v>631</c:v>
                </c:pt>
                <c:pt idx="22">
                  <c:v>745</c:v>
                </c:pt>
                <c:pt idx="23">
                  <c:v>810</c:v>
                </c:pt>
                <c:pt idx="24">
                  <c:v>862</c:v>
                </c:pt>
                <c:pt idx="25">
                  <c:v>1052</c:v>
                </c:pt>
                <c:pt idx="26">
                  <c:v>1223</c:v>
                </c:pt>
                <c:pt idx="27">
                  <c:v>1406</c:v>
                </c:pt>
                <c:pt idx="28">
                  <c:v>1451</c:v>
                </c:pt>
                <c:pt idx="29">
                  <c:v>1517</c:v>
                </c:pt>
                <c:pt idx="30">
                  <c:v>2339</c:v>
                </c:pt>
                <c:pt idx="31" formatCode="0.00">
                  <c:v>456.48387096774195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85-4249-9843-14FE1F3C8191}"/>
            </c:ext>
          </c:extLst>
        </c:ser>
        <c:ser>
          <c:idx val="1"/>
          <c:order val="1"/>
          <c:tx>
            <c:strRef>
              <c:f>COVID_SP_HIPOTESE!$F$2</c:f>
              <c:strCache>
                <c:ptCount val="1"/>
                <c:pt idx="0">
                  <c:v>Hipótes I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COVID_SP_HIPOTESE!$B$3:$B$34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 formatCode="0.00">
                  <c:v>16</c:v>
                </c:pt>
              </c:numCache>
            </c:numRef>
          </c:xVal>
          <c:yVal>
            <c:numRef>
              <c:f>COVID_SP_HIPOTESE!$F$3:$F$33</c:f>
              <c:numCache>
                <c:formatCode>#,##0.00</c:formatCode>
                <c:ptCount val="31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200</c:v>
                </c:pt>
                <c:pt idx="5">
                  <c:v>220</c:v>
                </c:pt>
                <c:pt idx="6">
                  <c:v>240</c:v>
                </c:pt>
                <c:pt idx="7">
                  <c:v>260</c:v>
                </c:pt>
                <c:pt idx="8">
                  <c:v>280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85-4249-9843-14FE1F3C8191}"/>
            </c:ext>
          </c:extLst>
        </c:ser>
        <c:ser>
          <c:idx val="2"/>
          <c:order val="2"/>
          <c:tx>
            <c:strRef>
              <c:f>COVID_SP_HIPOTESE!$I$2</c:f>
              <c:strCache>
                <c:ptCount val="1"/>
                <c:pt idx="0">
                  <c:v>Hipótese II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COVID_SP_HIPOTESE!$B$3:$B$34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 formatCode="0.00">
                  <c:v>16</c:v>
                </c:pt>
              </c:numCache>
            </c:numRef>
          </c:xVal>
          <c:yVal>
            <c:numRef>
              <c:f>COVID_SP_HIPOTESE!$I$3:$I$33</c:f>
              <c:numCache>
                <c:formatCode>#,##0.00</c:formatCode>
                <c:ptCount val="31"/>
                <c:pt idx="0">
                  <c:v>-170</c:v>
                </c:pt>
                <c:pt idx="1">
                  <c:v>-140</c:v>
                </c:pt>
                <c:pt idx="2">
                  <c:v>-110</c:v>
                </c:pt>
                <c:pt idx="3">
                  <c:v>-80</c:v>
                </c:pt>
                <c:pt idx="4">
                  <c:v>-50</c:v>
                </c:pt>
                <c:pt idx="5">
                  <c:v>-20</c:v>
                </c:pt>
                <c:pt idx="6">
                  <c:v>10</c:v>
                </c:pt>
                <c:pt idx="7">
                  <c:v>40</c:v>
                </c:pt>
                <c:pt idx="8">
                  <c:v>70</c:v>
                </c:pt>
                <c:pt idx="9">
                  <c:v>100</c:v>
                </c:pt>
                <c:pt idx="10">
                  <c:v>130</c:v>
                </c:pt>
                <c:pt idx="11">
                  <c:v>160</c:v>
                </c:pt>
                <c:pt idx="12">
                  <c:v>190</c:v>
                </c:pt>
                <c:pt idx="13">
                  <c:v>220</c:v>
                </c:pt>
                <c:pt idx="14">
                  <c:v>250</c:v>
                </c:pt>
                <c:pt idx="15">
                  <c:v>280</c:v>
                </c:pt>
                <c:pt idx="16">
                  <c:v>310</c:v>
                </c:pt>
                <c:pt idx="17">
                  <c:v>340</c:v>
                </c:pt>
                <c:pt idx="18">
                  <c:v>370</c:v>
                </c:pt>
                <c:pt idx="19">
                  <c:v>400</c:v>
                </c:pt>
                <c:pt idx="20">
                  <c:v>430</c:v>
                </c:pt>
                <c:pt idx="21">
                  <c:v>460</c:v>
                </c:pt>
                <c:pt idx="22">
                  <c:v>490</c:v>
                </c:pt>
                <c:pt idx="23">
                  <c:v>520</c:v>
                </c:pt>
                <c:pt idx="24">
                  <c:v>550</c:v>
                </c:pt>
                <c:pt idx="25">
                  <c:v>580</c:v>
                </c:pt>
                <c:pt idx="26">
                  <c:v>610</c:v>
                </c:pt>
                <c:pt idx="27">
                  <c:v>640</c:v>
                </c:pt>
                <c:pt idx="28">
                  <c:v>670</c:v>
                </c:pt>
                <c:pt idx="29">
                  <c:v>700</c:v>
                </c:pt>
                <c:pt idx="30">
                  <c:v>730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85-4249-9843-14FE1F3C8191}"/>
            </c:ext>
          </c:extLst>
        </c:ser>
        <c:ser>
          <c:idx val="3"/>
          <c:order val="3"/>
          <c:tx>
            <c:strRef>
              <c:f>COVID_SP_HIPOTESE!$L$2</c:f>
              <c:strCache>
                <c:ptCount val="1"/>
                <c:pt idx="0">
                  <c:v>Hipótese III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COVID_SP_HIPOTESE!$B$3:$B$34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 formatCode="0.00">
                  <c:v>16</c:v>
                </c:pt>
              </c:numCache>
            </c:numRef>
          </c:xVal>
          <c:yVal>
            <c:numRef>
              <c:f>COVID_SP_HIPOTESE!$L$3:$L$33</c:f>
              <c:numCache>
                <c:formatCode>#,##0.00</c:formatCode>
                <c:ptCount val="31"/>
                <c:pt idx="0">
                  <c:v>-409.29435483870947</c:v>
                </c:pt>
                <c:pt idx="1">
                  <c:v>-351.57580645161272</c:v>
                </c:pt>
                <c:pt idx="2">
                  <c:v>-293.85725806451592</c:v>
                </c:pt>
                <c:pt idx="3">
                  <c:v>-236.13870967741917</c:v>
                </c:pt>
                <c:pt idx="4">
                  <c:v>-178.42016129032243</c:v>
                </c:pt>
                <c:pt idx="5">
                  <c:v>-120.70161290322562</c:v>
                </c:pt>
                <c:pt idx="6">
                  <c:v>-62.983064516128877</c:v>
                </c:pt>
                <c:pt idx="7">
                  <c:v>-5.2645161290321312</c:v>
                </c:pt>
                <c:pt idx="8">
                  <c:v>52.454032258064672</c:v>
                </c:pt>
                <c:pt idx="9">
                  <c:v>110.17258064516136</c:v>
                </c:pt>
                <c:pt idx="10">
                  <c:v>167.89112903225816</c:v>
                </c:pt>
                <c:pt idx="11">
                  <c:v>225.60967741935497</c:v>
                </c:pt>
                <c:pt idx="12">
                  <c:v>283.32822580645166</c:v>
                </c:pt>
                <c:pt idx="13">
                  <c:v>341.04677419354846</c:v>
                </c:pt>
                <c:pt idx="14">
                  <c:v>398.76532258064515</c:v>
                </c:pt>
                <c:pt idx="15">
                  <c:v>456.48387096774195</c:v>
                </c:pt>
                <c:pt idx="16">
                  <c:v>514.20241935483875</c:v>
                </c:pt>
                <c:pt idx="17">
                  <c:v>571.92096774193556</c:v>
                </c:pt>
                <c:pt idx="18">
                  <c:v>629.63951612903224</c:v>
                </c:pt>
                <c:pt idx="19">
                  <c:v>687.35806451612893</c:v>
                </c:pt>
                <c:pt idx="20">
                  <c:v>745.07661290322585</c:v>
                </c:pt>
                <c:pt idx="21">
                  <c:v>802.79516129032254</c:v>
                </c:pt>
                <c:pt idx="22">
                  <c:v>860.51370967741923</c:v>
                </c:pt>
                <c:pt idx="23">
                  <c:v>918.23225806451615</c:v>
                </c:pt>
                <c:pt idx="24">
                  <c:v>975.95080645161283</c:v>
                </c:pt>
                <c:pt idx="25">
                  <c:v>1033.6693548387095</c:v>
                </c:pt>
                <c:pt idx="26">
                  <c:v>1091.3879032258062</c:v>
                </c:pt>
                <c:pt idx="27">
                  <c:v>1149.1064516129031</c:v>
                </c:pt>
                <c:pt idx="28">
                  <c:v>1206.8249999999998</c:v>
                </c:pt>
                <c:pt idx="29">
                  <c:v>1264.5435483870965</c:v>
                </c:pt>
                <c:pt idx="30">
                  <c:v>1322.2620967741934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B85-4249-9843-14FE1F3C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00236"/>
        <c:axId val="2122199647"/>
      </c:scatterChart>
      <c:valAx>
        <c:axId val="1801500236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199647"/>
        <c:crosses val="autoZero"/>
        <c:crossBetween val="midCat"/>
      </c:valAx>
      <c:valAx>
        <c:axId val="2122199647"/>
        <c:scaling>
          <c:orientation val="minMax"/>
          <c:min val="-2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5002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5645532840505019E-2"/>
          <c:y val="5.0810810810810812E-2"/>
          <c:w val="0.84016663054732832"/>
          <c:h val="0.10954614456976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67104111986006E-2"/>
          <c:y val="0.11157407407407409"/>
          <c:w val="0.86037467191601047"/>
          <c:h val="0.7311111111111111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COVID_SP_HIPOTESE!$C$1</c:f>
              <c:strCache>
                <c:ptCount val="1"/>
                <c:pt idx="0">
                  <c:v>Casos Acumulados
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COVID_SP_HIPOTESE!$B$3:$B$33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COVID_SP_HIPOTESE!$C$3:$C$33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16</c:v>
                </c:pt>
                <c:pt idx="9">
                  <c:v>19</c:v>
                </c:pt>
                <c:pt idx="10">
                  <c:v>30</c:v>
                </c:pt>
                <c:pt idx="11">
                  <c:v>42</c:v>
                </c:pt>
                <c:pt idx="12">
                  <c:v>56</c:v>
                </c:pt>
                <c:pt idx="13">
                  <c:v>65</c:v>
                </c:pt>
                <c:pt idx="14">
                  <c:v>136</c:v>
                </c:pt>
                <c:pt idx="15">
                  <c:v>152</c:v>
                </c:pt>
                <c:pt idx="16">
                  <c:v>164</c:v>
                </c:pt>
                <c:pt idx="17">
                  <c:v>240</c:v>
                </c:pt>
                <c:pt idx="18">
                  <c:v>286</c:v>
                </c:pt>
                <c:pt idx="19">
                  <c:v>396</c:v>
                </c:pt>
                <c:pt idx="20">
                  <c:v>459</c:v>
                </c:pt>
                <c:pt idx="21">
                  <c:v>631</c:v>
                </c:pt>
                <c:pt idx="22">
                  <c:v>745</c:v>
                </c:pt>
                <c:pt idx="23">
                  <c:v>810</c:v>
                </c:pt>
                <c:pt idx="24">
                  <c:v>862</c:v>
                </c:pt>
                <c:pt idx="25">
                  <c:v>1052</c:v>
                </c:pt>
                <c:pt idx="26">
                  <c:v>1223</c:v>
                </c:pt>
                <c:pt idx="27">
                  <c:v>1406</c:v>
                </c:pt>
                <c:pt idx="28">
                  <c:v>1451</c:v>
                </c:pt>
                <c:pt idx="29">
                  <c:v>1517</c:v>
                </c:pt>
                <c:pt idx="30">
                  <c:v>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7-48DD-BD9B-564F4BDEDCD2}"/>
            </c:ext>
          </c:extLst>
        </c:ser>
        <c:ser>
          <c:idx val="1"/>
          <c:order val="1"/>
          <c:tx>
            <c:strRef>
              <c:f>COVID_SP_HIPOTESE!$F$2</c:f>
              <c:strCache>
                <c:ptCount val="1"/>
                <c:pt idx="0">
                  <c:v>Hipótes 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COVID_SP_HIPOTESE!$B$3:$B$33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COVID_SP_HIPOTESE!$F$3:$F$33</c:f>
              <c:numCache>
                <c:formatCode>#,##0.00</c:formatCode>
                <c:ptCount val="31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200</c:v>
                </c:pt>
                <c:pt idx="5">
                  <c:v>220</c:v>
                </c:pt>
                <c:pt idx="6">
                  <c:v>240</c:v>
                </c:pt>
                <c:pt idx="7">
                  <c:v>260</c:v>
                </c:pt>
                <c:pt idx="8">
                  <c:v>280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0C27-48DD-BD9B-564F4BDEDCD2}"/>
            </c:ext>
          </c:extLst>
        </c:ser>
        <c:ser>
          <c:idx val="2"/>
          <c:order val="2"/>
          <c:tx>
            <c:strRef>
              <c:f>COVID_SP_HIPOTESE!$I$2</c:f>
              <c:strCache>
                <c:ptCount val="1"/>
                <c:pt idx="0">
                  <c:v>Hipótese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COVID_SP_HIPOTESE!$B$3:$B$33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COVID_SP_HIPOTESE!$I$3:$I$33</c:f>
              <c:numCache>
                <c:formatCode>#,##0.00</c:formatCode>
                <c:ptCount val="31"/>
                <c:pt idx="0">
                  <c:v>-170</c:v>
                </c:pt>
                <c:pt idx="1">
                  <c:v>-140</c:v>
                </c:pt>
                <c:pt idx="2">
                  <c:v>-110</c:v>
                </c:pt>
                <c:pt idx="3">
                  <c:v>-80</c:v>
                </c:pt>
                <c:pt idx="4">
                  <c:v>-50</c:v>
                </c:pt>
                <c:pt idx="5">
                  <c:v>-20</c:v>
                </c:pt>
                <c:pt idx="6">
                  <c:v>10</c:v>
                </c:pt>
                <c:pt idx="7">
                  <c:v>40</c:v>
                </c:pt>
                <c:pt idx="8">
                  <c:v>70</c:v>
                </c:pt>
                <c:pt idx="9">
                  <c:v>100</c:v>
                </c:pt>
                <c:pt idx="10">
                  <c:v>130</c:v>
                </c:pt>
                <c:pt idx="11">
                  <c:v>160</c:v>
                </c:pt>
                <c:pt idx="12">
                  <c:v>190</c:v>
                </c:pt>
                <c:pt idx="13">
                  <c:v>220</c:v>
                </c:pt>
                <c:pt idx="14">
                  <c:v>250</c:v>
                </c:pt>
                <c:pt idx="15">
                  <c:v>280</c:v>
                </c:pt>
                <c:pt idx="16">
                  <c:v>310</c:v>
                </c:pt>
                <c:pt idx="17">
                  <c:v>340</c:v>
                </c:pt>
                <c:pt idx="18">
                  <c:v>370</c:v>
                </c:pt>
                <c:pt idx="19">
                  <c:v>400</c:v>
                </c:pt>
                <c:pt idx="20">
                  <c:v>430</c:v>
                </c:pt>
                <c:pt idx="21">
                  <c:v>460</c:v>
                </c:pt>
                <c:pt idx="22">
                  <c:v>490</c:v>
                </c:pt>
                <c:pt idx="23">
                  <c:v>520</c:v>
                </c:pt>
                <c:pt idx="24">
                  <c:v>550</c:v>
                </c:pt>
                <c:pt idx="25">
                  <c:v>580</c:v>
                </c:pt>
                <c:pt idx="26">
                  <c:v>610</c:v>
                </c:pt>
                <c:pt idx="27">
                  <c:v>640</c:v>
                </c:pt>
                <c:pt idx="28">
                  <c:v>670</c:v>
                </c:pt>
                <c:pt idx="29">
                  <c:v>700</c:v>
                </c:pt>
                <c:pt idx="30">
                  <c:v>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0C27-48DD-BD9B-564F4BDEDCD2}"/>
            </c:ext>
          </c:extLst>
        </c:ser>
        <c:ser>
          <c:idx val="3"/>
          <c:order val="3"/>
          <c:tx>
            <c:strRef>
              <c:f>COVID_SP_HIPOTESE!$L$2</c:f>
              <c:strCache>
                <c:ptCount val="1"/>
                <c:pt idx="0">
                  <c:v>Hipótese III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COVID_SP_HIPOTESE!$B$3:$B$33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COVID_SP_HIPOTESE!$L$3:$L$33</c:f>
              <c:numCache>
                <c:formatCode>#,##0.00</c:formatCode>
                <c:ptCount val="31"/>
                <c:pt idx="0">
                  <c:v>-409.29435483870947</c:v>
                </c:pt>
                <c:pt idx="1">
                  <c:v>-351.57580645161272</c:v>
                </c:pt>
                <c:pt idx="2">
                  <c:v>-293.85725806451592</c:v>
                </c:pt>
                <c:pt idx="3">
                  <c:v>-236.13870967741917</c:v>
                </c:pt>
                <c:pt idx="4">
                  <c:v>-178.42016129032243</c:v>
                </c:pt>
                <c:pt idx="5">
                  <c:v>-120.70161290322562</c:v>
                </c:pt>
                <c:pt idx="6">
                  <c:v>-62.983064516128877</c:v>
                </c:pt>
                <c:pt idx="7">
                  <c:v>-5.2645161290321312</c:v>
                </c:pt>
                <c:pt idx="8">
                  <c:v>52.454032258064672</c:v>
                </c:pt>
                <c:pt idx="9">
                  <c:v>110.17258064516136</c:v>
                </c:pt>
                <c:pt idx="10">
                  <c:v>167.89112903225816</c:v>
                </c:pt>
                <c:pt idx="11">
                  <c:v>225.60967741935497</c:v>
                </c:pt>
                <c:pt idx="12">
                  <c:v>283.32822580645166</c:v>
                </c:pt>
                <c:pt idx="13">
                  <c:v>341.04677419354846</c:v>
                </c:pt>
                <c:pt idx="14">
                  <c:v>398.76532258064515</c:v>
                </c:pt>
                <c:pt idx="15">
                  <c:v>456.48387096774195</c:v>
                </c:pt>
                <c:pt idx="16">
                  <c:v>514.20241935483875</c:v>
                </c:pt>
                <c:pt idx="17">
                  <c:v>571.92096774193556</c:v>
                </c:pt>
                <c:pt idx="18">
                  <c:v>629.63951612903224</c:v>
                </c:pt>
                <c:pt idx="19">
                  <c:v>687.35806451612893</c:v>
                </c:pt>
                <c:pt idx="20">
                  <c:v>745.07661290322585</c:v>
                </c:pt>
                <c:pt idx="21">
                  <c:v>802.79516129032254</c:v>
                </c:pt>
                <c:pt idx="22">
                  <c:v>860.51370967741923</c:v>
                </c:pt>
                <c:pt idx="23">
                  <c:v>918.23225806451615</c:v>
                </c:pt>
                <c:pt idx="24">
                  <c:v>975.95080645161283</c:v>
                </c:pt>
                <c:pt idx="25">
                  <c:v>1033.6693548387095</c:v>
                </c:pt>
                <c:pt idx="26">
                  <c:v>1091.3879032258062</c:v>
                </c:pt>
                <c:pt idx="27">
                  <c:v>1149.1064516129031</c:v>
                </c:pt>
                <c:pt idx="28">
                  <c:v>1206.8249999999998</c:v>
                </c:pt>
                <c:pt idx="29">
                  <c:v>1264.5435483870965</c:v>
                </c:pt>
                <c:pt idx="30">
                  <c:v>1322.2620967741934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0C27-48DD-BD9B-564F4BDED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16216"/>
        <c:axId val="612716544"/>
      </c:scatterChart>
      <c:valAx>
        <c:axId val="61271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716544"/>
        <c:crosses val="autoZero"/>
        <c:crossBetween val="midCat"/>
      </c:valAx>
      <c:valAx>
        <c:axId val="6127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71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Casos Confirmados COVID-19 - São Paulo (SP)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COVID_SP_DERIVATIVE!$C$2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COVID_SP_DERIVATIVE!$B$3:$B$34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 formatCode="0.00">
                  <c:v>16</c:v>
                </c:pt>
              </c:numCache>
            </c:numRef>
          </c:xVal>
          <c:yVal>
            <c:numRef>
              <c:f>COVID_SP_DERIVATIVE!$C$3:$C$34</c:f>
              <c:numCache>
                <c:formatCode>General</c:formatCode>
                <c:ptCount val="3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16</c:v>
                </c:pt>
                <c:pt idx="9">
                  <c:v>19</c:v>
                </c:pt>
                <c:pt idx="10">
                  <c:v>30</c:v>
                </c:pt>
                <c:pt idx="11">
                  <c:v>42</c:v>
                </c:pt>
                <c:pt idx="12">
                  <c:v>56</c:v>
                </c:pt>
                <c:pt idx="13">
                  <c:v>65</c:v>
                </c:pt>
                <c:pt idx="14">
                  <c:v>136</c:v>
                </c:pt>
                <c:pt idx="15">
                  <c:v>152</c:v>
                </c:pt>
                <c:pt idx="16">
                  <c:v>164</c:v>
                </c:pt>
                <c:pt idx="17">
                  <c:v>240</c:v>
                </c:pt>
                <c:pt idx="18">
                  <c:v>286</c:v>
                </c:pt>
                <c:pt idx="19">
                  <c:v>396</c:v>
                </c:pt>
                <c:pt idx="20">
                  <c:v>459</c:v>
                </c:pt>
                <c:pt idx="21">
                  <c:v>631</c:v>
                </c:pt>
                <c:pt idx="22">
                  <c:v>745</c:v>
                </c:pt>
                <c:pt idx="23">
                  <c:v>810</c:v>
                </c:pt>
                <c:pt idx="24">
                  <c:v>862</c:v>
                </c:pt>
                <c:pt idx="25">
                  <c:v>1052</c:v>
                </c:pt>
                <c:pt idx="26">
                  <c:v>1223</c:v>
                </c:pt>
                <c:pt idx="27">
                  <c:v>1406</c:v>
                </c:pt>
                <c:pt idx="28">
                  <c:v>1451</c:v>
                </c:pt>
                <c:pt idx="29">
                  <c:v>1517</c:v>
                </c:pt>
                <c:pt idx="30">
                  <c:v>2339</c:v>
                </c:pt>
                <c:pt idx="31" formatCode="0.00">
                  <c:v>456.48387096774195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41-4F76-9B85-CAE015B4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338477"/>
        <c:axId val="1682944415"/>
      </c:scatterChart>
      <c:valAx>
        <c:axId val="1367338477"/>
        <c:scaling>
          <c:orientation val="minMax"/>
          <c:max val="27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Dias (Março)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82944415"/>
        <c:crosses val="autoZero"/>
        <c:crossBetween val="midCat"/>
      </c:valAx>
      <c:valAx>
        <c:axId val="1682944415"/>
        <c:scaling>
          <c:orientation val="minMax"/>
          <c:min val="-2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Número de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6733847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Kaggle_US_Train!$B$3:$B$18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</c:numCache>
            </c:numRef>
          </c:xVal>
          <c:yVal>
            <c:numRef>
              <c:f>Kaggle_US_Train!$C$3:$C$18</c:f>
              <c:numCache>
                <c:formatCode>General</c:formatCode>
                <c:ptCount val="16"/>
                <c:pt idx="0">
                  <c:v>44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944</c:v>
                </c:pt>
                <c:pt idx="9">
                  <c:v>2148</c:v>
                </c:pt>
                <c:pt idx="10">
                  <c:v>4592</c:v>
                </c:pt>
                <c:pt idx="11">
                  <c:v>6352</c:v>
                </c:pt>
                <c:pt idx="12">
                  <c:v>7709</c:v>
                </c:pt>
                <c:pt idx="13">
                  <c:v>13571</c:v>
                </c:pt>
                <c:pt idx="14">
                  <c:v>18967</c:v>
                </c:pt>
                <c:pt idx="15">
                  <c:v>33083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A8-4D5A-88FB-7FC6599A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096553"/>
        <c:axId val="1979468921"/>
      </c:scatterChart>
      <c:valAx>
        <c:axId val="7960965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79468921"/>
        <c:crosses val="autoZero"/>
        <c:crossBetween val="midCat"/>
      </c:valAx>
      <c:valAx>
        <c:axId val="1979468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9609655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800" b="0">
                <a:solidFill>
                  <a:srgbClr val="757575"/>
                </a:solidFill>
                <a:latin typeface="+mn-lt"/>
              </a:defRPr>
            </a:pPr>
            <a:r>
              <a:rPr lang="pt-BR" sz="1800" b="0">
                <a:solidFill>
                  <a:srgbClr val="757575"/>
                </a:solidFill>
                <a:latin typeface="+mn-lt"/>
              </a:rPr>
              <a:t>Holdout cross-validation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Kaggle_US_Train!$C$21</c:f>
              <c:strCache>
                <c:ptCount val="1"/>
                <c:pt idx="0">
                  <c:v>Confirmed Cases</c:v>
                </c:pt>
              </c:strCache>
            </c:strRef>
          </c:tx>
          <c:spPr>
            <a:ln cmpd="sng">
              <a:solidFill>
                <a:srgbClr val="38761D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FF00FF">
                    <a:alpha val="40000"/>
                  </a:srgbClr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cat>
            <c:numRef>
              <c:f>Kaggle_US_Train!$B$22:$B$29</c:f>
              <c:numCache>
                <c:formatCode>General</c:formatCode>
                <c:ptCount val="8"/>
                <c:pt idx="0">
                  <c:v>2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23</c:v>
                </c:pt>
                <c:pt idx="7">
                  <c:v>24</c:v>
                </c:pt>
              </c:numCache>
            </c:numRef>
          </c:cat>
          <c:val>
            <c:numRef>
              <c:f>Kaggle_US_Train!$C$22:$C$29</c:f>
              <c:numCache>
                <c:formatCode>General</c:formatCode>
                <c:ptCount val="8"/>
                <c:pt idx="0">
                  <c:v>45</c:v>
                </c:pt>
                <c:pt idx="1">
                  <c:v>1262</c:v>
                </c:pt>
                <c:pt idx="2">
                  <c:v>1638</c:v>
                </c:pt>
                <c:pt idx="3">
                  <c:v>2694</c:v>
                </c:pt>
                <c:pt idx="4">
                  <c:v>3462</c:v>
                </c:pt>
                <c:pt idx="5">
                  <c:v>25347</c:v>
                </c:pt>
                <c:pt idx="6">
                  <c:v>43442</c:v>
                </c:pt>
                <c:pt idx="7">
                  <c:v>53490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1-4C16-B6BE-F0A55379B450}"/>
            </c:ext>
          </c:extLst>
        </c:ser>
        <c:ser>
          <c:idx val="1"/>
          <c:order val="1"/>
          <c:tx>
            <c:strRef>
              <c:f>Kaggle_US_Train!$E$21</c:f>
              <c:strCache>
                <c:ptCount val="1"/>
                <c:pt idx="0">
                  <c:v>Hipótese</c:v>
                </c:pt>
              </c:strCache>
            </c:strRef>
          </c:tx>
          <c:spPr>
            <a:ln cmpd="sng">
              <a:solidFill>
                <a:srgbClr val="4A86E8"/>
              </a:solidFill>
            </a:ln>
          </c:spPr>
          <c:marker>
            <c:symbol val="none"/>
          </c:marker>
          <c:cat>
            <c:numRef>
              <c:f>Kaggle_US_Train!$B$22:$B$29</c:f>
              <c:numCache>
                <c:formatCode>General</c:formatCode>
                <c:ptCount val="8"/>
                <c:pt idx="0">
                  <c:v>2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23</c:v>
                </c:pt>
                <c:pt idx="7">
                  <c:v>24</c:v>
                </c:pt>
              </c:numCache>
            </c:numRef>
          </c:cat>
          <c:val>
            <c:numRef>
              <c:f>Kaggle_US_Train!$E$22:$E$29</c:f>
              <c:numCache>
                <c:formatCode>#,##0</c:formatCode>
                <c:ptCount val="8"/>
                <c:pt idx="0">
                  <c:v>-4500.9511882998158</c:v>
                </c:pt>
                <c:pt idx="1">
                  <c:v>5349.9321755027431</c:v>
                </c:pt>
                <c:pt idx="2">
                  <c:v>6444.4747714808036</c:v>
                </c:pt>
                <c:pt idx="3">
                  <c:v>8633.5599634369282</c:v>
                </c:pt>
                <c:pt idx="4">
                  <c:v>9728.1025594149905</c:v>
                </c:pt>
                <c:pt idx="5">
                  <c:v>16295.358135283364</c:v>
                </c:pt>
                <c:pt idx="6">
                  <c:v>18484.443327239489</c:v>
                </c:pt>
                <c:pt idx="7">
                  <c:v>19578.985923217548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1-4C16-B6BE-F0A55379B450}"/>
            </c:ext>
          </c:extLst>
        </c:ser>
        <c:ser>
          <c:idx val="2"/>
          <c:order val="2"/>
          <c:tx>
            <c:strRef>
              <c:f>Kaggle_US_Train!$H$21</c:f>
              <c:strCache>
                <c:ptCount val="1"/>
                <c:pt idx="0">
                  <c:v>Ajuste Ótimo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Kaggle_US_Train!$B$22:$B$29</c:f>
              <c:numCache>
                <c:formatCode>General</c:formatCode>
                <c:ptCount val="8"/>
                <c:pt idx="0">
                  <c:v>2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23</c:v>
                </c:pt>
                <c:pt idx="7">
                  <c:v>24</c:v>
                </c:pt>
              </c:numCache>
            </c:numRef>
          </c:cat>
          <c:val>
            <c:numRef>
              <c:f>Kaggle_US_Train!$H$22:$H$29</c:f>
              <c:numCache>
                <c:formatCode>#,##0</c:formatCode>
                <c:ptCount val="8"/>
                <c:pt idx="0">
                  <c:v>-16568</c:v>
                </c:pt>
                <c:pt idx="1">
                  <c:v>5842</c:v>
                </c:pt>
                <c:pt idx="2">
                  <c:v>8332</c:v>
                </c:pt>
                <c:pt idx="3">
                  <c:v>13312</c:v>
                </c:pt>
                <c:pt idx="4">
                  <c:v>15802</c:v>
                </c:pt>
                <c:pt idx="5">
                  <c:v>30742</c:v>
                </c:pt>
                <c:pt idx="6">
                  <c:v>35722</c:v>
                </c:pt>
                <c:pt idx="7">
                  <c:v>38212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21-4C16-B6BE-F0A55379B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942734"/>
        <c:axId val="1877393040"/>
      </c:lineChart>
      <c:catAx>
        <c:axId val="1963942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877393040"/>
        <c:crosses val="autoZero"/>
        <c:auto val="1"/>
        <c:lblAlgn val="ctr"/>
        <c:lblOffset val="100"/>
        <c:noMultiLvlLbl val="1"/>
      </c:catAx>
      <c:valAx>
        <c:axId val="1877393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639427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Kaggle_US_Train!$F$21</c:f>
              <c:strCache>
                <c:ptCount val="1"/>
                <c:pt idx="0">
                  <c:v>Erro Hipótese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Kaggle_US_Train!$B$22:$B$29</c:f>
              <c:numCache>
                <c:formatCode>General</c:formatCode>
                <c:ptCount val="8"/>
                <c:pt idx="0">
                  <c:v>2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23</c:v>
                </c:pt>
                <c:pt idx="7">
                  <c:v>24</c:v>
                </c:pt>
              </c:numCache>
            </c:numRef>
          </c:cat>
          <c:val>
            <c:numRef>
              <c:f>Kaggle_US_Train!$F$22:$F$29</c:f>
              <c:numCache>
                <c:formatCode>#,##0</c:formatCode>
                <c:ptCount val="8"/>
                <c:pt idx="0">
                  <c:v>4545.9511882998158</c:v>
                </c:pt>
                <c:pt idx="1">
                  <c:v>-4087.9321755027431</c:v>
                </c:pt>
                <c:pt idx="2">
                  <c:v>-4806.4747714808036</c:v>
                </c:pt>
                <c:pt idx="3">
                  <c:v>-5939.5599634369282</c:v>
                </c:pt>
                <c:pt idx="4">
                  <c:v>-6266.1025594149905</c:v>
                </c:pt>
                <c:pt idx="5">
                  <c:v>9051.6418647166356</c:v>
                </c:pt>
                <c:pt idx="6">
                  <c:v>24957.556672760511</c:v>
                </c:pt>
                <c:pt idx="7">
                  <c:v>33911.014076782449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C8-42A3-AE5D-894374981D7B}"/>
            </c:ext>
          </c:extLst>
        </c:ser>
        <c:ser>
          <c:idx val="1"/>
          <c:order val="1"/>
          <c:tx>
            <c:strRef>
              <c:f>Kaggle_US_Train!$I$21</c:f>
              <c:strCache>
                <c:ptCount val="1"/>
                <c:pt idx="0">
                  <c:v>Erro Ótimo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Kaggle_US_Train!$B$22:$B$29</c:f>
              <c:numCache>
                <c:formatCode>General</c:formatCode>
                <c:ptCount val="8"/>
                <c:pt idx="0">
                  <c:v>2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23</c:v>
                </c:pt>
                <c:pt idx="7">
                  <c:v>24</c:v>
                </c:pt>
              </c:numCache>
            </c:numRef>
          </c:cat>
          <c:val>
            <c:numRef>
              <c:f>Kaggle_US_Train!$I$22:$I$29</c:f>
              <c:numCache>
                <c:formatCode>#,##0.00</c:formatCode>
                <c:ptCount val="8"/>
                <c:pt idx="0">
                  <c:v>16613</c:v>
                </c:pt>
                <c:pt idx="1">
                  <c:v>-4580</c:v>
                </c:pt>
                <c:pt idx="2">
                  <c:v>-6694</c:v>
                </c:pt>
                <c:pt idx="3">
                  <c:v>-10618</c:v>
                </c:pt>
                <c:pt idx="4">
                  <c:v>-12340</c:v>
                </c:pt>
                <c:pt idx="5">
                  <c:v>-5395</c:v>
                </c:pt>
                <c:pt idx="6">
                  <c:v>7720</c:v>
                </c:pt>
                <c:pt idx="7">
                  <c:v>15278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C8-42A3-AE5D-894374981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498673"/>
        <c:axId val="1225403315"/>
      </c:lineChart>
      <c:catAx>
        <c:axId val="1570498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5403315"/>
        <c:crosses val="autoZero"/>
        <c:auto val="1"/>
        <c:lblAlgn val="ctr"/>
        <c:lblOffset val="100"/>
        <c:noMultiLvlLbl val="1"/>
      </c:catAx>
      <c:valAx>
        <c:axId val="1225403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704986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800" b="0">
                <a:solidFill>
                  <a:srgbClr val="757575"/>
                </a:solidFill>
                <a:latin typeface="+mn-lt"/>
              </a:defRPr>
            </a:pPr>
            <a:r>
              <a:rPr lang="pt-BR" sz="1800" b="0">
                <a:solidFill>
                  <a:srgbClr val="757575"/>
                </a:solidFill>
                <a:latin typeface="+mn-lt"/>
              </a:rPr>
              <a:t>Holdout cross-validation --&gt; R2 = 0.1671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Kaggle_US_Test!$C$3</c:f>
              <c:strCache>
                <c:ptCount val="1"/>
                <c:pt idx="0">
                  <c:v>Confirmed Cases</c:v>
                </c:pt>
              </c:strCache>
            </c:strRef>
          </c:tx>
          <c:spPr>
            <a:ln cmpd="sng">
              <a:solidFill>
                <a:srgbClr val="38761D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cat>
            <c:numRef>
              <c:f>Kaggle_US_Test!$B$4:$B$26</c:f>
              <c:numCache>
                <c:formatCode>General</c:formatCode>
                <c:ptCount val="23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</c:numCache>
            </c:numRef>
          </c:cat>
          <c:val>
            <c:numRef>
              <c:f>Kaggle_US_Test!$C$4:$C$26</c:f>
              <c:numCache>
                <c:formatCode>General</c:formatCode>
                <c:ptCount val="23"/>
                <c:pt idx="0">
                  <c:v>1663</c:v>
                </c:pt>
                <c:pt idx="1">
                  <c:v>2179</c:v>
                </c:pt>
                <c:pt idx="2">
                  <c:v>2727</c:v>
                </c:pt>
                <c:pt idx="3">
                  <c:v>3499</c:v>
                </c:pt>
                <c:pt idx="4">
                  <c:v>4632</c:v>
                </c:pt>
                <c:pt idx="5">
                  <c:v>6421</c:v>
                </c:pt>
                <c:pt idx="6">
                  <c:v>7783</c:v>
                </c:pt>
                <c:pt idx="7">
                  <c:v>13677</c:v>
                </c:pt>
                <c:pt idx="8">
                  <c:v>19100</c:v>
                </c:pt>
                <c:pt idx="9">
                  <c:v>25489</c:v>
                </c:pt>
                <c:pt idx="10">
                  <c:v>33276</c:v>
                </c:pt>
                <c:pt idx="11">
                  <c:v>43847</c:v>
                </c:pt>
                <c:pt idx="12">
                  <c:v>53740</c:v>
                </c:pt>
                <c:pt idx="13">
                  <c:v>65778</c:v>
                </c:pt>
                <c:pt idx="14">
                  <c:v>83836</c:v>
                </c:pt>
                <c:pt idx="15">
                  <c:v>101657</c:v>
                </c:pt>
                <c:pt idx="16">
                  <c:v>121478</c:v>
                </c:pt>
                <c:pt idx="17">
                  <c:v>140886</c:v>
                </c:pt>
                <c:pt idx="18">
                  <c:v>161807</c:v>
                </c:pt>
                <c:pt idx="19">
                  <c:v>188172</c:v>
                </c:pt>
                <c:pt idx="20">
                  <c:v>213372</c:v>
                </c:pt>
                <c:pt idx="21">
                  <c:v>243453</c:v>
                </c:pt>
                <c:pt idx="22">
                  <c:v>275586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3-4FA5-ABFB-3ABCA9FFB75D}"/>
            </c:ext>
          </c:extLst>
        </c:ser>
        <c:ser>
          <c:idx val="1"/>
          <c:order val="1"/>
          <c:tx>
            <c:strRef>
              <c:f>Kaggle_US_Test!$D$3</c:f>
              <c:strCache>
                <c:ptCount val="1"/>
                <c:pt idx="0">
                  <c:v>Hipótese</c:v>
                </c:pt>
              </c:strCache>
            </c:strRef>
          </c:tx>
          <c:spPr>
            <a:ln cmpd="sng">
              <a:solidFill>
                <a:srgbClr val="4A86E8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cat>
            <c:numRef>
              <c:f>Kaggle_US_Test!$B$4:$B$26</c:f>
              <c:numCache>
                <c:formatCode>General</c:formatCode>
                <c:ptCount val="23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</c:numCache>
            </c:numRef>
          </c:cat>
          <c:val>
            <c:numRef>
              <c:f>Kaggle_US_Test!$D$4:$D$26</c:f>
              <c:numCache>
                <c:formatCode>#,##0</c:formatCode>
                <c:ptCount val="23"/>
                <c:pt idx="0">
                  <c:v>57484.672394881163</c:v>
                </c:pt>
                <c:pt idx="1">
                  <c:v>58579.214990859226</c:v>
                </c:pt>
                <c:pt idx="2">
                  <c:v>59673.757586837288</c:v>
                </c:pt>
                <c:pt idx="3">
                  <c:v>60768.30018281535</c:v>
                </c:pt>
                <c:pt idx="4">
                  <c:v>61862.842778793412</c:v>
                </c:pt>
                <c:pt idx="5">
                  <c:v>62957.385374771475</c:v>
                </c:pt>
                <c:pt idx="6">
                  <c:v>64051.927970749537</c:v>
                </c:pt>
                <c:pt idx="7">
                  <c:v>65146.470566727599</c:v>
                </c:pt>
                <c:pt idx="8">
                  <c:v>66241.013162705669</c:v>
                </c:pt>
                <c:pt idx="9">
                  <c:v>67335.555758683724</c:v>
                </c:pt>
                <c:pt idx="10">
                  <c:v>68430.098354661794</c:v>
                </c:pt>
                <c:pt idx="11">
                  <c:v>69524.640950639849</c:v>
                </c:pt>
                <c:pt idx="12">
                  <c:v>70619.183546617918</c:v>
                </c:pt>
                <c:pt idx="13">
                  <c:v>71713.726142595973</c:v>
                </c:pt>
                <c:pt idx="14">
                  <c:v>72808.268738574028</c:v>
                </c:pt>
                <c:pt idx="15">
                  <c:v>73902.811334552098</c:v>
                </c:pt>
                <c:pt idx="16">
                  <c:v>74997.353930530153</c:v>
                </c:pt>
                <c:pt idx="17">
                  <c:v>76091.896526508222</c:v>
                </c:pt>
                <c:pt idx="18">
                  <c:v>77186.439122486277</c:v>
                </c:pt>
                <c:pt idx="19">
                  <c:v>78280.981718464347</c:v>
                </c:pt>
                <c:pt idx="20">
                  <c:v>79375.524314442402</c:v>
                </c:pt>
                <c:pt idx="21">
                  <c:v>80470.066910420472</c:v>
                </c:pt>
                <c:pt idx="22">
                  <c:v>81564.609506398527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33-4FA5-ABFB-3ABCA9FFB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179642"/>
        <c:axId val="781170997"/>
      </c:lineChart>
      <c:catAx>
        <c:axId val="1563179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81170997"/>
        <c:crosses val="autoZero"/>
        <c:auto val="1"/>
        <c:lblAlgn val="ctr"/>
        <c:lblOffset val="100"/>
        <c:noMultiLvlLbl val="1"/>
      </c:catAx>
      <c:valAx>
        <c:axId val="781170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631796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Kaggle_US_Test!$F$3</c:f>
              <c:strCache>
                <c:ptCount val="1"/>
                <c:pt idx="0">
                  <c:v>Erro ˆ 2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Kaggle_US_Test!$B$4:$B$26</c:f>
              <c:numCache>
                <c:formatCode>General</c:formatCode>
                <c:ptCount val="23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</c:numCache>
            </c:numRef>
          </c:cat>
          <c:val>
            <c:numRef>
              <c:f>Kaggle_US_Test!$F$4:$F$26</c:f>
              <c:numCache>
                <c:formatCode>#,##0</c:formatCode>
                <c:ptCount val="23"/>
                <c:pt idx="0">
                  <c:v>3116059108.9614377</c:v>
                </c:pt>
                <c:pt idx="1">
                  <c:v>3180984251.0151415</c:v>
                </c:pt>
                <c:pt idx="2">
                  <c:v>3242933199.6540103</c:v>
                </c:pt>
                <c:pt idx="3">
                  <c:v>3279772743.4294143</c:v>
                </c:pt>
                <c:pt idx="4">
                  <c:v>3275369365.17097</c:v>
                </c:pt>
                <c:pt idx="5">
                  <c:v>3196362871.2446737</c:v>
                </c:pt>
                <c:pt idx="6">
                  <c:v>3166192254.9773998</c:v>
                </c:pt>
                <c:pt idx="7">
                  <c:v>2649106400.4192386</c:v>
                </c:pt>
                <c:pt idx="8">
                  <c:v>2222275122.0063891</c:v>
                </c:pt>
                <c:pt idx="9">
                  <c:v>1751134228.8646259</c:v>
                </c:pt>
                <c:pt idx="10">
                  <c:v>1235810631.129235</c:v>
                </c:pt>
                <c:pt idx="11">
                  <c:v>659341244.78997648</c:v>
                </c:pt>
                <c:pt idx="12">
                  <c:v>284906837.20041704</c:v>
                </c:pt>
                <c:pt idx="13">
                  <c:v>35232844.839897275</c:v>
                </c:pt>
                <c:pt idx="14">
                  <c:v>121610856.77423166</c:v>
                </c:pt>
                <c:pt idx="15">
                  <c:v>770294988.4772768</c:v>
                </c:pt>
                <c:pt idx="16">
                  <c:v>2160450459.0353227</c:v>
                </c:pt>
                <c:pt idx="17">
                  <c:v>4198275844.9335594</c:v>
                </c:pt>
                <c:pt idx="18">
                  <c:v>7160639323.2250061</c:v>
                </c:pt>
                <c:pt idx="19">
                  <c:v>12076035898.952803</c:v>
                </c:pt>
                <c:pt idx="20">
                  <c:v>17955055496.150223</c:v>
                </c:pt>
                <c:pt idx="21">
                  <c:v>26563436478.482353</c:v>
                </c:pt>
                <c:pt idx="22">
                  <c:v>37644299969.070587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DA-403B-AE56-E312C86B4235}"/>
            </c:ext>
          </c:extLst>
        </c:ser>
        <c:ser>
          <c:idx val="1"/>
          <c:order val="1"/>
          <c:tx>
            <c:strRef>
              <c:f>Kaggle_US_Test!$I$3</c:f>
              <c:strCache>
                <c:ptCount val="1"/>
                <c:pt idx="0">
                  <c:v>Erro ˆ 2 Ótimo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Kaggle_US_Test!$B$4:$B$26</c:f>
              <c:numCache>
                <c:formatCode>General</c:formatCode>
                <c:ptCount val="23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</c:numCache>
            </c:numRef>
          </c:cat>
          <c:val>
            <c:numRef>
              <c:f>Kaggle_US_Test!$I$4:$I$26</c:f>
              <c:numCache>
                <c:formatCode>#,##0</c:formatCode>
                <c:ptCount val="23"/>
                <c:pt idx="0">
                  <c:v>2745131236</c:v>
                </c:pt>
                <c:pt idx="1">
                  <c:v>1691676900</c:v>
                </c:pt>
                <c:pt idx="2">
                  <c:v>893890404</c:v>
                </c:pt>
                <c:pt idx="3">
                  <c:v>356832100</c:v>
                </c:pt>
                <c:pt idx="4">
                  <c:v>67947049</c:v>
                </c:pt>
                <c:pt idx="5">
                  <c:v>3055504</c:v>
                </c:pt>
                <c:pt idx="6">
                  <c:v>148011556</c:v>
                </c:pt>
                <c:pt idx="7">
                  <c:v>325874704</c:v>
                </c:pt>
                <c:pt idx="8">
                  <c:v>595799281</c:v>
                </c:pt>
                <c:pt idx="9">
                  <c:v>888040000</c:v>
                </c:pt>
                <c:pt idx="10">
                  <c:v>1141966849</c:v>
                </c:pt>
                <c:pt idx="11">
                  <c:v>1225140004</c:v>
                </c:pt>
                <c:pt idx="12">
                  <c:v>1360798321</c:v>
                </c:pt>
                <c:pt idx="13">
                  <c:v>1341830161</c:v>
                </c:pt>
                <c:pt idx="14">
                  <c:v>921304609</c:v>
                </c:pt>
                <c:pt idx="15">
                  <c:v>591073344</c:v>
                </c:pt>
                <c:pt idx="16">
                  <c:v>264745441</c:v>
                </c:pt>
                <c:pt idx="17">
                  <c:v>74701449</c:v>
                </c:pt>
                <c:pt idx="18">
                  <c:v>248004</c:v>
                </c:pt>
                <c:pt idx="19">
                  <c:v>227496889</c:v>
                </c:pt>
                <c:pt idx="20">
                  <c:v>812421009</c:v>
                </c:pt>
                <c:pt idx="21">
                  <c:v>2190614416</c:v>
                </c:pt>
                <c:pt idx="22">
                  <c:v>4510062649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DA-403B-AE56-E312C86B4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00506"/>
        <c:axId val="972113964"/>
      </c:lineChart>
      <c:catAx>
        <c:axId val="79000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72113964"/>
        <c:crosses val="autoZero"/>
        <c:auto val="1"/>
        <c:lblAlgn val="ctr"/>
        <c:lblOffset val="100"/>
        <c:noMultiLvlLbl val="1"/>
      </c:catAx>
      <c:valAx>
        <c:axId val="972113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90005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image" Target="../media/image1.gif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123825</xdr:colOff>
      <xdr:row>0</xdr:row>
      <xdr:rowOff>76200</xdr:rowOff>
    </xdr:from>
    <xdr:ext cx="6229350" cy="35242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14</xdr:col>
      <xdr:colOff>219075</xdr:colOff>
      <xdr:row>31</xdr:row>
      <xdr:rowOff>90487</xdr:rowOff>
    </xdr:from>
    <xdr:to>
      <xdr:col>21</xdr:col>
      <xdr:colOff>581025</xdr:colOff>
      <xdr:row>48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E933AA-1FFD-A099-84F0-E118C7DEE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1219200</xdr:colOff>
      <xdr:row>3</xdr:row>
      <xdr:rowOff>28575</xdr:rowOff>
    </xdr:from>
    <xdr:ext cx="5705475" cy="3524250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200025</xdr:colOff>
      <xdr:row>32</xdr:row>
      <xdr:rowOff>104775</xdr:rowOff>
    </xdr:from>
    <xdr:ext cx="2505075" cy="1104900"/>
    <xdr:pic>
      <xdr:nvPicPr>
        <xdr:cNvPr id="3" name="image1.gif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72450" y="5286375"/>
          <a:ext cx="2505075" cy="11049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914400</xdr:colOff>
      <xdr:row>7</xdr:row>
      <xdr:rowOff>85725</xdr:rowOff>
    </xdr:from>
    <xdr:ext cx="1600200" cy="200025"/>
    <xdr:pic>
      <xdr:nvPicPr>
        <xdr:cNvPr id="4" name="image2.gif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010400" y="1219200"/>
          <a:ext cx="1600200" cy="2000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314325</xdr:colOff>
      <xdr:row>3</xdr:row>
      <xdr:rowOff>171450</xdr:rowOff>
    </xdr:from>
    <xdr:ext cx="4457700" cy="2752725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247650</xdr:colOff>
      <xdr:row>20</xdr:row>
      <xdr:rowOff>47625</xdr:rowOff>
    </xdr:from>
    <xdr:ext cx="4705350" cy="2933700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247650</xdr:colOff>
      <xdr:row>34</xdr:row>
      <xdr:rowOff>152400</xdr:rowOff>
    </xdr:from>
    <xdr:ext cx="4743450" cy="2933700"/>
    <xdr:graphicFrame macro="">
      <xdr:nvGraphicFramePr>
        <xdr:cNvPr id="5" name="Chart 5" title="Gráfic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381000</xdr:colOff>
      <xdr:row>1</xdr:row>
      <xdr:rowOff>142875</xdr:rowOff>
    </xdr:from>
    <xdr:ext cx="4705350" cy="2933700"/>
    <xdr:graphicFrame macro="">
      <xdr:nvGraphicFramePr>
        <xdr:cNvPr id="6" name="Chart 6" title="Gráfic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361950</xdr:colOff>
      <xdr:row>16</xdr:row>
      <xdr:rowOff>95250</xdr:rowOff>
    </xdr:from>
    <xdr:ext cx="4743450" cy="2933700"/>
    <xdr:graphicFrame macro="">
      <xdr:nvGraphicFramePr>
        <xdr:cNvPr id="7" name="Chart 7" title="Gráfic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54"/>
  <sheetViews>
    <sheetView workbookViewId="0">
      <selection activeCell="F3" sqref="F3"/>
    </sheetView>
  </sheetViews>
  <sheetFormatPr defaultColWidth="11.42578125" defaultRowHeight="12.75" x14ac:dyDescent="0.2"/>
  <cols>
    <col min="1" max="1" width="11.85546875" bestFit="1" customWidth="1"/>
    <col min="2" max="2" width="7.85546875" bestFit="1" customWidth="1"/>
    <col min="3" max="3" width="11.28515625" bestFit="1" customWidth="1"/>
    <col min="4" max="4" width="8.85546875" bestFit="1" customWidth="1"/>
    <col min="5" max="5" width="8.5703125" bestFit="1" customWidth="1"/>
    <col min="6" max="6" width="8.85546875" bestFit="1" customWidth="1"/>
    <col min="7" max="7" width="8.140625" bestFit="1" customWidth="1"/>
    <col min="8" max="8" width="11.7109375" bestFit="1" customWidth="1"/>
    <col min="9" max="9" width="10.5703125" bestFit="1" customWidth="1"/>
    <col min="10" max="10" width="8.140625" bestFit="1" customWidth="1"/>
    <col min="11" max="11" width="11.7109375" bestFit="1" customWidth="1"/>
    <col min="12" max="12" width="11.140625" bestFit="1" customWidth="1"/>
    <col min="13" max="13" width="8.140625" bestFit="1" customWidth="1"/>
    <col min="14" max="14" width="11.7109375" bestFit="1" customWidth="1"/>
    <col min="16" max="16" width="10.5703125" bestFit="1" customWidth="1"/>
    <col min="17" max="17" width="5.5703125" bestFit="1" customWidth="1"/>
    <col min="18" max="18" width="4.5703125" bestFit="1" customWidth="1"/>
    <col min="19" max="19" width="7.5703125" bestFit="1" customWidth="1"/>
    <col min="21" max="21" width="12" bestFit="1" customWidth="1"/>
  </cols>
  <sheetData>
    <row r="1" spans="1:16" x14ac:dyDescent="0.2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9" t="s">
        <v>5</v>
      </c>
      <c r="G1" s="70"/>
      <c r="H1" s="71"/>
      <c r="I1" s="72" t="s">
        <v>6</v>
      </c>
      <c r="J1" s="70"/>
      <c r="K1" s="71"/>
      <c r="L1" s="73" t="s">
        <v>7</v>
      </c>
      <c r="M1" s="70"/>
      <c r="N1" s="71"/>
    </row>
    <row r="2" spans="1:16" ht="25.5" x14ac:dyDescent="0.2">
      <c r="A2" s="68"/>
      <c r="B2" s="68"/>
      <c r="C2" s="68"/>
      <c r="D2" s="68"/>
      <c r="E2" s="68"/>
      <c r="F2" s="2" t="s">
        <v>8</v>
      </c>
      <c r="G2" s="2" t="s">
        <v>9</v>
      </c>
      <c r="H2" s="2" t="s">
        <v>10</v>
      </c>
      <c r="I2" s="3" t="s">
        <v>11</v>
      </c>
      <c r="J2" s="3" t="s">
        <v>12</v>
      </c>
      <c r="K2" s="3" t="s">
        <v>13</v>
      </c>
      <c r="L2" s="4" t="s">
        <v>14</v>
      </c>
      <c r="M2" s="4" t="s">
        <v>15</v>
      </c>
      <c r="N2" s="4" t="s">
        <v>16</v>
      </c>
      <c r="P2" s="5" t="s">
        <v>17</v>
      </c>
    </row>
    <row r="3" spans="1:16" x14ac:dyDescent="0.2">
      <c r="A3" s="6">
        <v>43891</v>
      </c>
      <c r="B3" s="7">
        <v>1</v>
      </c>
      <c r="C3" s="8">
        <v>2</v>
      </c>
      <c r="D3" s="9">
        <f t="shared" ref="D3:D33" si="0">B3-$B$34</f>
        <v>-15</v>
      </c>
      <c r="E3" s="10">
        <f t="shared" ref="E3:E33" si="1">C3-$C$34</f>
        <v>-454.48387096774195</v>
      </c>
      <c r="F3" s="11">
        <f>$Q$23*B3+$R$23</f>
        <v>120</v>
      </c>
      <c r="G3" s="12">
        <f t="shared" ref="G3:G33" si="2">C3-F3</f>
        <v>-118</v>
      </c>
      <c r="H3" s="11">
        <f t="shared" ref="H3:H33" si="3">G3*G3</f>
        <v>13924</v>
      </c>
      <c r="I3" s="11">
        <f t="shared" ref="I3:I33" si="4">$Q$24*B3+$R$24</f>
        <v>-170</v>
      </c>
      <c r="J3" s="11">
        <f t="shared" ref="J3:J33" si="5">C3-I3</f>
        <v>172</v>
      </c>
      <c r="K3" s="11">
        <f t="shared" ref="K3:K33" si="6">J3*J3</f>
        <v>29584</v>
      </c>
      <c r="L3" s="11">
        <f t="shared" ref="L3:L33" si="7">$Q$25*B3+$R$25</f>
        <v>-409.29435483870947</v>
      </c>
      <c r="M3" s="11">
        <f t="shared" ref="M3:M33" si="8">C3-L3</f>
        <v>411.29435483870947</v>
      </c>
      <c r="N3" s="11">
        <f t="shared" ref="N3:N33" si="9">M3*M3</f>
        <v>169163.04632219026</v>
      </c>
    </row>
    <row r="4" spans="1:16" x14ac:dyDescent="0.2">
      <c r="A4" s="6">
        <v>43892</v>
      </c>
      <c r="B4" s="7">
        <v>2</v>
      </c>
      <c r="C4" s="8">
        <v>2</v>
      </c>
      <c r="D4" s="9">
        <f t="shared" si="0"/>
        <v>-14</v>
      </c>
      <c r="E4" s="10">
        <f t="shared" si="1"/>
        <v>-454.48387096774195</v>
      </c>
      <c r="F4" s="11">
        <f t="shared" ref="F3:F33" si="10">$Q$23*B4+$R$23</f>
        <v>140</v>
      </c>
      <c r="G4" s="12">
        <f t="shared" si="2"/>
        <v>-138</v>
      </c>
      <c r="H4" s="11">
        <f t="shared" si="3"/>
        <v>19044</v>
      </c>
      <c r="I4" s="11">
        <f t="shared" si="4"/>
        <v>-140</v>
      </c>
      <c r="J4" s="11">
        <f t="shared" si="5"/>
        <v>142</v>
      </c>
      <c r="K4" s="11">
        <f t="shared" si="6"/>
        <v>20164</v>
      </c>
      <c r="L4" s="11">
        <f t="shared" si="7"/>
        <v>-351.57580645161272</v>
      </c>
      <c r="M4" s="11">
        <f t="shared" si="8"/>
        <v>353.57580645161272</v>
      </c>
      <c r="N4" s="11">
        <f t="shared" si="9"/>
        <v>125015.8509079083</v>
      </c>
      <c r="O4" s="13"/>
    </row>
    <row r="5" spans="1:16" x14ac:dyDescent="0.2">
      <c r="A5" s="6">
        <v>43893</v>
      </c>
      <c r="B5" s="7">
        <v>3</v>
      </c>
      <c r="C5" s="8">
        <v>2</v>
      </c>
      <c r="D5" s="9">
        <f t="shared" si="0"/>
        <v>-13</v>
      </c>
      <c r="E5" s="10">
        <f t="shared" si="1"/>
        <v>-454.48387096774195</v>
      </c>
      <c r="F5" s="11">
        <f t="shared" si="10"/>
        <v>160</v>
      </c>
      <c r="G5" s="12">
        <f t="shared" si="2"/>
        <v>-158</v>
      </c>
      <c r="H5" s="11">
        <f t="shared" si="3"/>
        <v>24964</v>
      </c>
      <c r="I5" s="11">
        <f t="shared" si="4"/>
        <v>-110</v>
      </c>
      <c r="J5" s="11">
        <f t="shared" si="5"/>
        <v>112</v>
      </c>
      <c r="K5" s="11">
        <f t="shared" si="6"/>
        <v>12544</v>
      </c>
      <c r="L5" s="11">
        <f t="shared" si="7"/>
        <v>-293.85725806451592</v>
      </c>
      <c r="M5" s="11">
        <f t="shared" si="8"/>
        <v>295.85725806451592</v>
      </c>
      <c r="N5" s="11">
        <f t="shared" si="9"/>
        <v>87531.517149453575</v>
      </c>
      <c r="O5" s="13"/>
    </row>
    <row r="6" spans="1:16" x14ac:dyDescent="0.2">
      <c r="A6" s="6">
        <v>43894</v>
      </c>
      <c r="B6" s="7">
        <v>4</v>
      </c>
      <c r="C6" s="8">
        <v>3</v>
      </c>
      <c r="D6" s="9">
        <f t="shared" si="0"/>
        <v>-12</v>
      </c>
      <c r="E6" s="10">
        <f t="shared" si="1"/>
        <v>-453.48387096774195</v>
      </c>
      <c r="F6" s="11">
        <f t="shared" si="10"/>
        <v>180</v>
      </c>
      <c r="G6" s="12">
        <f t="shared" si="2"/>
        <v>-177</v>
      </c>
      <c r="H6" s="11">
        <f t="shared" si="3"/>
        <v>31329</v>
      </c>
      <c r="I6" s="11">
        <f t="shared" si="4"/>
        <v>-80</v>
      </c>
      <c r="J6" s="11">
        <f t="shared" si="5"/>
        <v>83</v>
      </c>
      <c r="K6" s="11">
        <f t="shared" si="6"/>
        <v>6889</v>
      </c>
      <c r="L6" s="11">
        <f t="shared" si="7"/>
        <v>-236.13870967741917</v>
      </c>
      <c r="M6" s="11">
        <f t="shared" si="8"/>
        <v>239.13870967741917</v>
      </c>
      <c r="N6" s="11">
        <f t="shared" si="9"/>
        <v>57187.322466180973</v>
      </c>
      <c r="O6" s="13"/>
    </row>
    <row r="7" spans="1:16" x14ac:dyDescent="0.2">
      <c r="A7" s="6">
        <v>43895</v>
      </c>
      <c r="B7" s="7">
        <v>5</v>
      </c>
      <c r="C7" s="8">
        <v>6</v>
      </c>
      <c r="D7" s="9">
        <f t="shared" si="0"/>
        <v>-11</v>
      </c>
      <c r="E7" s="10">
        <f t="shared" si="1"/>
        <v>-450.48387096774195</v>
      </c>
      <c r="F7" s="11">
        <f t="shared" si="10"/>
        <v>200</v>
      </c>
      <c r="G7" s="12">
        <f t="shared" si="2"/>
        <v>-194</v>
      </c>
      <c r="H7" s="11">
        <f t="shared" si="3"/>
        <v>37636</v>
      </c>
      <c r="I7" s="11">
        <f t="shared" si="4"/>
        <v>-50</v>
      </c>
      <c r="J7" s="11">
        <f t="shared" si="5"/>
        <v>56</v>
      </c>
      <c r="K7" s="11">
        <f t="shared" si="6"/>
        <v>3136</v>
      </c>
      <c r="L7" s="11">
        <f t="shared" si="7"/>
        <v>-178.42016129032243</v>
      </c>
      <c r="M7" s="11">
        <f t="shared" si="8"/>
        <v>184.42016129032243</v>
      </c>
      <c r="N7" s="11">
        <f t="shared" si="9"/>
        <v>34010.795890348541</v>
      </c>
      <c r="O7" s="13"/>
    </row>
    <row r="8" spans="1:16" x14ac:dyDescent="0.2">
      <c r="A8" s="6">
        <v>43896</v>
      </c>
      <c r="B8" s="7">
        <v>6</v>
      </c>
      <c r="C8" s="8">
        <v>10</v>
      </c>
      <c r="D8" s="9">
        <f t="shared" si="0"/>
        <v>-10</v>
      </c>
      <c r="E8" s="10">
        <f t="shared" si="1"/>
        <v>-446.48387096774195</v>
      </c>
      <c r="F8" s="11">
        <f t="shared" si="10"/>
        <v>220</v>
      </c>
      <c r="G8" s="12">
        <f t="shared" si="2"/>
        <v>-210</v>
      </c>
      <c r="H8" s="11">
        <f t="shared" si="3"/>
        <v>44100</v>
      </c>
      <c r="I8" s="11">
        <f t="shared" si="4"/>
        <v>-20</v>
      </c>
      <c r="J8" s="11">
        <f t="shared" si="5"/>
        <v>30</v>
      </c>
      <c r="K8" s="11">
        <f t="shared" si="6"/>
        <v>900</v>
      </c>
      <c r="L8" s="11">
        <f t="shared" si="7"/>
        <v>-120.70161290322562</v>
      </c>
      <c r="M8" s="11">
        <f t="shared" si="8"/>
        <v>130.70161290322562</v>
      </c>
      <c r="N8" s="11">
        <f t="shared" si="9"/>
        <v>17082.911615504636</v>
      </c>
      <c r="O8" s="13"/>
    </row>
    <row r="9" spans="1:16" x14ac:dyDescent="0.2">
      <c r="A9" s="6">
        <v>43897</v>
      </c>
      <c r="B9" s="7">
        <v>7</v>
      </c>
      <c r="C9" s="8">
        <v>13</v>
      </c>
      <c r="D9" s="9">
        <f t="shared" si="0"/>
        <v>-9</v>
      </c>
      <c r="E9" s="10">
        <f t="shared" si="1"/>
        <v>-443.48387096774195</v>
      </c>
      <c r="F9" s="11">
        <f t="shared" si="10"/>
        <v>240</v>
      </c>
      <c r="G9" s="12">
        <f t="shared" si="2"/>
        <v>-227</v>
      </c>
      <c r="H9" s="11">
        <f t="shared" si="3"/>
        <v>51529</v>
      </c>
      <c r="I9" s="11">
        <f t="shared" si="4"/>
        <v>10</v>
      </c>
      <c r="J9" s="11">
        <f t="shared" si="5"/>
        <v>3</v>
      </c>
      <c r="K9" s="11">
        <f t="shared" si="6"/>
        <v>9</v>
      </c>
      <c r="L9" s="11">
        <f t="shared" si="7"/>
        <v>-62.983064516128877</v>
      </c>
      <c r="M9" s="11">
        <f t="shared" si="8"/>
        <v>75.983064516128877</v>
      </c>
      <c r="N9" s="11">
        <f t="shared" si="9"/>
        <v>5773.4260932622037</v>
      </c>
      <c r="O9" s="13"/>
    </row>
    <row r="10" spans="1:16" x14ac:dyDescent="0.2">
      <c r="A10" s="6">
        <v>43898</v>
      </c>
      <c r="B10" s="7">
        <v>8</v>
      </c>
      <c r="C10" s="8">
        <v>16</v>
      </c>
      <c r="D10" s="9">
        <f t="shared" si="0"/>
        <v>-8</v>
      </c>
      <c r="E10" s="10">
        <f t="shared" si="1"/>
        <v>-440.48387096774195</v>
      </c>
      <c r="F10" s="11">
        <f t="shared" si="10"/>
        <v>260</v>
      </c>
      <c r="G10" s="12">
        <f t="shared" si="2"/>
        <v>-244</v>
      </c>
      <c r="H10" s="11">
        <f t="shared" si="3"/>
        <v>59536</v>
      </c>
      <c r="I10" s="11">
        <f t="shared" si="4"/>
        <v>40</v>
      </c>
      <c r="J10" s="11">
        <f t="shared" si="5"/>
        <v>-24</v>
      </c>
      <c r="K10" s="11">
        <f t="shared" si="6"/>
        <v>576</v>
      </c>
      <c r="L10" s="11">
        <f t="shared" si="7"/>
        <v>-5.2645161290321312</v>
      </c>
      <c r="M10" s="11">
        <f t="shared" si="8"/>
        <v>21.264516129032131</v>
      </c>
      <c r="N10" s="11">
        <f t="shared" si="9"/>
        <v>452.17964620186763</v>
      </c>
      <c r="O10" s="13"/>
    </row>
    <row r="11" spans="1:16" x14ac:dyDescent="0.2">
      <c r="A11" s="6">
        <v>43899</v>
      </c>
      <c r="B11" s="7">
        <v>9</v>
      </c>
      <c r="C11" s="8">
        <v>16</v>
      </c>
      <c r="D11" s="9">
        <f t="shared" si="0"/>
        <v>-7</v>
      </c>
      <c r="E11" s="10">
        <f t="shared" si="1"/>
        <v>-440.48387096774195</v>
      </c>
      <c r="F11" s="11">
        <f t="shared" si="10"/>
        <v>280</v>
      </c>
      <c r="G11" s="12">
        <f t="shared" si="2"/>
        <v>-264</v>
      </c>
      <c r="H11" s="11">
        <f t="shared" si="3"/>
        <v>69696</v>
      </c>
      <c r="I11" s="11">
        <f t="shared" si="4"/>
        <v>70</v>
      </c>
      <c r="J11" s="11">
        <f t="shared" si="5"/>
        <v>-54</v>
      </c>
      <c r="K11" s="11">
        <f t="shared" si="6"/>
        <v>2916</v>
      </c>
      <c r="L11" s="11">
        <f t="shared" si="7"/>
        <v>52.454032258064672</v>
      </c>
      <c r="M11" s="11">
        <f t="shared" si="8"/>
        <v>-36.454032258064672</v>
      </c>
      <c r="N11" s="11">
        <f t="shared" si="9"/>
        <v>1328.8964678720197</v>
      </c>
      <c r="O11" s="13"/>
    </row>
    <row r="12" spans="1:16" x14ac:dyDescent="0.2">
      <c r="A12" s="6">
        <v>43900</v>
      </c>
      <c r="B12" s="7">
        <v>10</v>
      </c>
      <c r="C12" s="8">
        <v>19</v>
      </c>
      <c r="D12" s="9">
        <f t="shared" si="0"/>
        <v>-6</v>
      </c>
      <c r="E12" s="10">
        <f t="shared" si="1"/>
        <v>-437.48387096774195</v>
      </c>
      <c r="F12" s="11">
        <f t="shared" si="10"/>
        <v>300</v>
      </c>
      <c r="G12" s="12">
        <f t="shared" si="2"/>
        <v>-281</v>
      </c>
      <c r="H12" s="11">
        <f t="shared" si="3"/>
        <v>78961</v>
      </c>
      <c r="I12" s="11">
        <f t="shared" si="4"/>
        <v>100</v>
      </c>
      <c r="J12" s="11">
        <f t="shared" si="5"/>
        <v>-81</v>
      </c>
      <c r="K12" s="11">
        <f t="shared" si="6"/>
        <v>6561</v>
      </c>
      <c r="L12" s="11">
        <f t="shared" si="7"/>
        <v>110.17258064516136</v>
      </c>
      <c r="M12" s="11">
        <f t="shared" si="8"/>
        <v>-91.172580645161361</v>
      </c>
      <c r="N12" s="11">
        <f t="shared" si="9"/>
        <v>8312.4394614984521</v>
      </c>
      <c r="O12" s="13"/>
    </row>
    <row r="13" spans="1:16" x14ac:dyDescent="0.2">
      <c r="A13" s="6">
        <v>43901</v>
      </c>
      <c r="B13" s="7">
        <v>11</v>
      </c>
      <c r="C13" s="8">
        <v>30</v>
      </c>
      <c r="D13" s="9">
        <f t="shared" si="0"/>
        <v>-5</v>
      </c>
      <c r="E13" s="10">
        <f t="shared" si="1"/>
        <v>-426.48387096774195</v>
      </c>
      <c r="F13" s="11">
        <f t="shared" si="10"/>
        <v>320</v>
      </c>
      <c r="G13" s="12">
        <f t="shared" si="2"/>
        <v>-290</v>
      </c>
      <c r="H13" s="11">
        <f t="shared" si="3"/>
        <v>84100</v>
      </c>
      <c r="I13" s="11">
        <f t="shared" si="4"/>
        <v>130</v>
      </c>
      <c r="J13" s="11">
        <f t="shared" si="5"/>
        <v>-100</v>
      </c>
      <c r="K13" s="11">
        <f t="shared" si="6"/>
        <v>10000</v>
      </c>
      <c r="L13" s="11">
        <f t="shared" si="7"/>
        <v>167.89112903225816</v>
      </c>
      <c r="M13" s="11">
        <f t="shared" si="8"/>
        <v>-137.89112903225816</v>
      </c>
      <c r="N13" s="11">
        <f t="shared" si="9"/>
        <v>19013.963465790872</v>
      </c>
      <c r="O13" s="13"/>
    </row>
    <row r="14" spans="1:16" x14ac:dyDescent="0.2">
      <c r="A14" s="6">
        <v>43902</v>
      </c>
      <c r="B14" s="7">
        <v>12</v>
      </c>
      <c r="C14" s="8">
        <v>42</v>
      </c>
      <c r="D14" s="9">
        <f t="shared" si="0"/>
        <v>-4</v>
      </c>
      <c r="E14" s="10">
        <f t="shared" si="1"/>
        <v>-414.48387096774195</v>
      </c>
      <c r="F14" s="11">
        <f t="shared" si="10"/>
        <v>340</v>
      </c>
      <c r="G14" s="12">
        <f t="shared" si="2"/>
        <v>-298</v>
      </c>
      <c r="H14" s="11">
        <f t="shared" si="3"/>
        <v>88804</v>
      </c>
      <c r="I14" s="11">
        <f t="shared" si="4"/>
        <v>160</v>
      </c>
      <c r="J14" s="11">
        <f t="shared" si="5"/>
        <v>-118</v>
      </c>
      <c r="K14" s="11">
        <f t="shared" si="6"/>
        <v>13924</v>
      </c>
      <c r="L14" s="11">
        <f t="shared" si="7"/>
        <v>225.60967741935497</v>
      </c>
      <c r="M14" s="11">
        <f t="shared" si="8"/>
        <v>-183.60967741935497</v>
      </c>
      <c r="N14" s="11">
        <f t="shared" si="9"/>
        <v>33712.513642039587</v>
      </c>
      <c r="O14" s="13"/>
    </row>
    <row r="15" spans="1:16" x14ac:dyDescent="0.2">
      <c r="A15" s="6">
        <v>43903</v>
      </c>
      <c r="B15" s="7">
        <v>13</v>
      </c>
      <c r="C15" s="8">
        <v>56</v>
      </c>
      <c r="D15" s="9">
        <f t="shared" si="0"/>
        <v>-3</v>
      </c>
      <c r="E15" s="10">
        <f t="shared" si="1"/>
        <v>-400.48387096774195</v>
      </c>
      <c r="F15" s="11">
        <f t="shared" si="10"/>
        <v>360</v>
      </c>
      <c r="G15" s="12">
        <f t="shared" si="2"/>
        <v>-304</v>
      </c>
      <c r="H15" s="11">
        <f t="shared" si="3"/>
        <v>92416</v>
      </c>
      <c r="I15" s="11">
        <f t="shared" si="4"/>
        <v>190</v>
      </c>
      <c r="J15" s="11">
        <f t="shared" si="5"/>
        <v>-134</v>
      </c>
      <c r="K15" s="11">
        <f t="shared" si="6"/>
        <v>17956</v>
      </c>
      <c r="L15" s="11">
        <f t="shared" si="7"/>
        <v>283.32822580645166</v>
      </c>
      <c r="M15" s="11">
        <f t="shared" si="8"/>
        <v>-227.32822580645166</v>
      </c>
      <c r="N15" s="11">
        <f t="shared" si="9"/>
        <v>51678.122248309075</v>
      </c>
      <c r="O15" s="13"/>
    </row>
    <row r="16" spans="1:16" x14ac:dyDescent="0.2">
      <c r="A16" s="6">
        <v>43904</v>
      </c>
      <c r="B16" s="7">
        <v>14</v>
      </c>
      <c r="C16" s="8">
        <v>65</v>
      </c>
      <c r="D16" s="9">
        <f t="shared" si="0"/>
        <v>-2</v>
      </c>
      <c r="E16" s="10">
        <f t="shared" si="1"/>
        <v>-391.48387096774195</v>
      </c>
      <c r="F16" s="11">
        <f t="shared" si="10"/>
        <v>380</v>
      </c>
      <c r="G16" s="12">
        <f t="shared" si="2"/>
        <v>-315</v>
      </c>
      <c r="H16" s="11">
        <f t="shared" si="3"/>
        <v>99225</v>
      </c>
      <c r="I16" s="11">
        <f t="shared" si="4"/>
        <v>220</v>
      </c>
      <c r="J16" s="11">
        <f t="shared" si="5"/>
        <v>-155</v>
      </c>
      <c r="K16" s="11">
        <f t="shared" si="6"/>
        <v>24025</v>
      </c>
      <c r="L16" s="11">
        <f t="shared" si="7"/>
        <v>341.04677419354846</v>
      </c>
      <c r="M16" s="11">
        <f t="shared" si="8"/>
        <v>-276.04677419354846</v>
      </c>
      <c r="N16" s="11">
        <f t="shared" si="9"/>
        <v>76201.821542663936</v>
      </c>
      <c r="O16" s="13"/>
    </row>
    <row r="17" spans="1:21" x14ac:dyDescent="0.2">
      <c r="A17" s="6">
        <v>43905</v>
      </c>
      <c r="B17" s="7">
        <v>15</v>
      </c>
      <c r="C17" s="8">
        <v>136</v>
      </c>
      <c r="D17" s="9">
        <f t="shared" si="0"/>
        <v>-1</v>
      </c>
      <c r="E17" s="10">
        <f t="shared" si="1"/>
        <v>-320.48387096774195</v>
      </c>
      <c r="F17" s="11">
        <f t="shared" si="10"/>
        <v>400</v>
      </c>
      <c r="G17" s="12">
        <f t="shared" si="2"/>
        <v>-264</v>
      </c>
      <c r="H17" s="11">
        <f t="shared" si="3"/>
        <v>69696</v>
      </c>
      <c r="I17" s="11">
        <f t="shared" si="4"/>
        <v>250</v>
      </c>
      <c r="J17" s="11">
        <f t="shared" si="5"/>
        <v>-114</v>
      </c>
      <c r="K17" s="11">
        <f t="shared" si="6"/>
        <v>12996</v>
      </c>
      <c r="L17" s="11">
        <f t="shared" si="7"/>
        <v>398.76532258064515</v>
      </c>
      <c r="M17" s="11">
        <f t="shared" si="8"/>
        <v>-262.76532258064515</v>
      </c>
      <c r="N17" s="11">
        <f t="shared" si="9"/>
        <v>69045.614750910507</v>
      </c>
      <c r="O17" s="13"/>
    </row>
    <row r="18" spans="1:21" x14ac:dyDescent="0.2">
      <c r="A18" s="6">
        <v>43906</v>
      </c>
      <c r="B18" s="7">
        <v>16</v>
      </c>
      <c r="C18" s="8">
        <v>152</v>
      </c>
      <c r="D18" s="9">
        <f t="shared" si="0"/>
        <v>0</v>
      </c>
      <c r="E18" s="10">
        <f t="shared" si="1"/>
        <v>-304.48387096774195</v>
      </c>
      <c r="F18" s="11">
        <f t="shared" si="10"/>
        <v>420</v>
      </c>
      <c r="G18" s="12">
        <f t="shared" si="2"/>
        <v>-268</v>
      </c>
      <c r="H18" s="11">
        <f t="shared" si="3"/>
        <v>71824</v>
      </c>
      <c r="I18" s="11">
        <f t="shared" si="4"/>
        <v>280</v>
      </c>
      <c r="J18" s="11">
        <f t="shared" si="5"/>
        <v>-128</v>
      </c>
      <c r="K18" s="11">
        <f t="shared" si="6"/>
        <v>16384</v>
      </c>
      <c r="L18" s="11">
        <f t="shared" si="7"/>
        <v>456.48387096774195</v>
      </c>
      <c r="M18" s="11">
        <f t="shared" si="8"/>
        <v>-304.48387096774195</v>
      </c>
      <c r="N18" s="11">
        <f t="shared" si="9"/>
        <v>92710.427679500528</v>
      </c>
      <c r="O18" s="13"/>
    </row>
    <row r="19" spans="1:21" x14ac:dyDescent="0.2">
      <c r="A19" s="6">
        <v>43907</v>
      </c>
      <c r="B19" s="7">
        <v>17</v>
      </c>
      <c r="C19" s="8">
        <v>164</v>
      </c>
      <c r="D19" s="9">
        <f t="shared" si="0"/>
        <v>1</v>
      </c>
      <c r="E19" s="10">
        <f t="shared" si="1"/>
        <v>-292.48387096774195</v>
      </c>
      <c r="F19" s="11">
        <f t="shared" si="10"/>
        <v>440</v>
      </c>
      <c r="G19" s="12">
        <f t="shared" si="2"/>
        <v>-276</v>
      </c>
      <c r="H19" s="11">
        <f t="shared" si="3"/>
        <v>76176</v>
      </c>
      <c r="I19" s="11">
        <f t="shared" si="4"/>
        <v>310</v>
      </c>
      <c r="J19" s="11">
        <f t="shared" si="5"/>
        <v>-146</v>
      </c>
      <c r="K19" s="11">
        <f t="shared" si="6"/>
        <v>21316</v>
      </c>
      <c r="L19" s="11">
        <f t="shared" si="7"/>
        <v>514.20241935483875</v>
      </c>
      <c r="M19" s="11">
        <f t="shared" si="8"/>
        <v>-350.20241935483875</v>
      </c>
      <c r="N19" s="11">
        <f t="shared" si="9"/>
        <v>122641.73452198235</v>
      </c>
      <c r="O19" s="13"/>
    </row>
    <row r="20" spans="1:21" x14ac:dyDescent="0.2">
      <c r="A20" s="6">
        <v>43908</v>
      </c>
      <c r="B20" s="7">
        <v>18</v>
      </c>
      <c r="C20" s="8">
        <v>240</v>
      </c>
      <c r="D20" s="9">
        <f t="shared" si="0"/>
        <v>2</v>
      </c>
      <c r="E20" s="10">
        <f t="shared" si="1"/>
        <v>-216.48387096774195</v>
      </c>
      <c r="F20" s="11">
        <f t="shared" si="10"/>
        <v>460</v>
      </c>
      <c r="G20" s="12">
        <f t="shared" si="2"/>
        <v>-220</v>
      </c>
      <c r="H20" s="11">
        <f t="shared" si="3"/>
        <v>48400</v>
      </c>
      <c r="I20" s="11">
        <f t="shared" si="4"/>
        <v>340</v>
      </c>
      <c r="J20" s="11">
        <f t="shared" si="5"/>
        <v>-100</v>
      </c>
      <c r="K20" s="11">
        <f t="shared" si="6"/>
        <v>10000</v>
      </c>
      <c r="L20" s="11">
        <f t="shared" si="7"/>
        <v>571.92096774193556</v>
      </c>
      <c r="M20" s="11">
        <f t="shared" si="8"/>
        <v>-331.92096774193556</v>
      </c>
      <c r="N20" s="11">
        <f t="shared" si="9"/>
        <v>110171.52882674303</v>
      </c>
      <c r="O20" s="13"/>
    </row>
    <row r="21" spans="1:21" x14ac:dyDescent="0.2">
      <c r="A21" s="6">
        <v>43909</v>
      </c>
      <c r="B21" s="7">
        <v>19</v>
      </c>
      <c r="C21" s="8">
        <v>286</v>
      </c>
      <c r="D21" s="9">
        <f t="shared" si="0"/>
        <v>3</v>
      </c>
      <c r="E21" s="10">
        <f t="shared" si="1"/>
        <v>-170.48387096774195</v>
      </c>
      <c r="F21" s="11">
        <f t="shared" si="10"/>
        <v>480</v>
      </c>
      <c r="G21" s="12">
        <f t="shared" si="2"/>
        <v>-194</v>
      </c>
      <c r="H21" s="11">
        <f t="shared" si="3"/>
        <v>37636</v>
      </c>
      <c r="I21" s="11">
        <f t="shared" si="4"/>
        <v>370</v>
      </c>
      <c r="J21" s="11">
        <f t="shared" si="5"/>
        <v>-84</v>
      </c>
      <c r="K21" s="11">
        <f t="shared" si="6"/>
        <v>7056</v>
      </c>
      <c r="L21" s="11">
        <f t="shared" si="7"/>
        <v>629.63951612903224</v>
      </c>
      <c r="M21" s="11">
        <f t="shared" si="8"/>
        <v>-343.63951612903224</v>
      </c>
      <c r="N21" s="11">
        <f t="shared" si="9"/>
        <v>118088.11704539541</v>
      </c>
      <c r="O21" s="13"/>
    </row>
    <row r="22" spans="1:21" x14ac:dyDescent="0.2">
      <c r="A22" s="6">
        <v>43910</v>
      </c>
      <c r="B22" s="7">
        <v>20</v>
      </c>
      <c r="C22" s="8">
        <v>396</v>
      </c>
      <c r="D22" s="9">
        <f t="shared" si="0"/>
        <v>4</v>
      </c>
      <c r="E22" s="10">
        <f t="shared" si="1"/>
        <v>-60.48387096774195</v>
      </c>
      <c r="F22" s="11">
        <f t="shared" si="10"/>
        <v>500</v>
      </c>
      <c r="G22" s="12">
        <f t="shared" si="2"/>
        <v>-104</v>
      </c>
      <c r="H22" s="11">
        <f t="shared" si="3"/>
        <v>10816</v>
      </c>
      <c r="I22" s="11">
        <f t="shared" si="4"/>
        <v>400</v>
      </c>
      <c r="J22" s="11">
        <f t="shared" si="5"/>
        <v>-4</v>
      </c>
      <c r="K22" s="11">
        <f t="shared" si="6"/>
        <v>16</v>
      </c>
      <c r="L22" s="11">
        <f t="shared" si="7"/>
        <v>687.35806451612893</v>
      </c>
      <c r="M22" s="11">
        <f t="shared" si="8"/>
        <v>-291.35806451612893</v>
      </c>
      <c r="N22" s="11">
        <f t="shared" si="9"/>
        <v>84889.521758584757</v>
      </c>
      <c r="O22" s="13"/>
      <c r="P22" s="14" t="s">
        <v>18</v>
      </c>
      <c r="Q22" s="14" t="s">
        <v>19</v>
      </c>
      <c r="R22" s="14" t="s">
        <v>20</v>
      </c>
      <c r="S22" s="15" t="s">
        <v>21</v>
      </c>
    </row>
    <row r="23" spans="1:21" x14ac:dyDescent="0.2">
      <c r="A23" s="6">
        <v>43911</v>
      </c>
      <c r="B23" s="7">
        <v>21</v>
      </c>
      <c r="C23" s="8">
        <v>459</v>
      </c>
      <c r="D23" s="9">
        <f t="shared" si="0"/>
        <v>5</v>
      </c>
      <c r="E23" s="10">
        <f t="shared" si="1"/>
        <v>2.5161290322580498</v>
      </c>
      <c r="F23" s="11">
        <f t="shared" si="10"/>
        <v>520</v>
      </c>
      <c r="G23" s="12">
        <f t="shared" si="2"/>
        <v>-61</v>
      </c>
      <c r="H23" s="11">
        <f t="shared" si="3"/>
        <v>3721</v>
      </c>
      <c r="I23" s="11">
        <f t="shared" si="4"/>
        <v>430</v>
      </c>
      <c r="J23" s="11">
        <f t="shared" si="5"/>
        <v>29</v>
      </c>
      <c r="K23" s="11">
        <f t="shared" si="6"/>
        <v>841</v>
      </c>
      <c r="L23" s="11">
        <f t="shared" si="7"/>
        <v>745.07661290322585</v>
      </c>
      <c r="M23" s="11">
        <f t="shared" si="8"/>
        <v>-286.07661290322585</v>
      </c>
      <c r="N23" s="11">
        <f t="shared" si="9"/>
        <v>81839.828450182133</v>
      </c>
      <c r="O23" s="13"/>
      <c r="P23" s="16" t="s">
        <v>22</v>
      </c>
      <c r="Q23" s="16">
        <v>20</v>
      </c>
      <c r="R23" s="16">
        <v>100</v>
      </c>
      <c r="S23" s="17">
        <f>H34</f>
        <v>201409.77419354839</v>
      </c>
    </row>
    <row r="24" spans="1:21" x14ac:dyDescent="0.2">
      <c r="A24" s="6">
        <v>43912</v>
      </c>
      <c r="B24" s="7">
        <v>22</v>
      </c>
      <c r="C24" s="8">
        <v>631</v>
      </c>
      <c r="D24" s="9">
        <f t="shared" si="0"/>
        <v>6</v>
      </c>
      <c r="E24" s="10">
        <f t="shared" si="1"/>
        <v>174.51612903225805</v>
      </c>
      <c r="F24" s="11">
        <f t="shared" si="10"/>
        <v>540</v>
      </c>
      <c r="G24" s="12">
        <f t="shared" si="2"/>
        <v>91</v>
      </c>
      <c r="H24" s="11">
        <f t="shared" si="3"/>
        <v>8281</v>
      </c>
      <c r="I24" s="11">
        <f t="shared" si="4"/>
        <v>460</v>
      </c>
      <c r="J24" s="11">
        <f t="shared" si="5"/>
        <v>171</v>
      </c>
      <c r="K24" s="11">
        <f t="shared" si="6"/>
        <v>29241</v>
      </c>
      <c r="L24" s="11">
        <f t="shared" si="7"/>
        <v>802.79516129032254</v>
      </c>
      <c r="M24" s="11">
        <f t="shared" si="8"/>
        <v>-171.79516129032254</v>
      </c>
      <c r="N24" s="11">
        <f t="shared" si="9"/>
        <v>29513.577442767935</v>
      </c>
      <c r="O24" s="13"/>
      <c r="P24" s="16" t="s">
        <v>23</v>
      </c>
      <c r="Q24" s="16">
        <v>30</v>
      </c>
      <c r="R24" s="16">
        <v>-200</v>
      </c>
      <c r="S24" s="18">
        <f>K34</f>
        <v>178875.5806451613</v>
      </c>
    </row>
    <row r="25" spans="1:21" x14ac:dyDescent="0.2">
      <c r="A25" s="6">
        <v>43913</v>
      </c>
      <c r="B25" s="7">
        <v>23</v>
      </c>
      <c r="C25" s="8">
        <v>745</v>
      </c>
      <c r="D25" s="9">
        <f t="shared" si="0"/>
        <v>7</v>
      </c>
      <c r="E25" s="10">
        <f t="shared" si="1"/>
        <v>288.51612903225805</v>
      </c>
      <c r="F25" s="11">
        <f t="shared" si="10"/>
        <v>560</v>
      </c>
      <c r="G25" s="12">
        <f t="shared" si="2"/>
        <v>185</v>
      </c>
      <c r="H25" s="11">
        <f t="shared" si="3"/>
        <v>34225</v>
      </c>
      <c r="I25" s="11">
        <f t="shared" si="4"/>
        <v>490</v>
      </c>
      <c r="J25" s="11">
        <f t="shared" si="5"/>
        <v>255</v>
      </c>
      <c r="K25" s="11">
        <f t="shared" si="6"/>
        <v>65025</v>
      </c>
      <c r="L25" s="11">
        <f t="shared" si="7"/>
        <v>860.51370967741923</v>
      </c>
      <c r="M25" s="11">
        <f t="shared" si="8"/>
        <v>-115.51370967741923</v>
      </c>
      <c r="N25" s="11">
        <f t="shared" si="9"/>
        <v>13343.417123439096</v>
      </c>
      <c r="O25" s="13"/>
      <c r="P25" s="16" t="s">
        <v>24</v>
      </c>
      <c r="Q25" s="19">
        <f>COVID_SP_DERIVATIVE!I26</f>
        <v>57.71854838709676</v>
      </c>
      <c r="R25" s="20">
        <f>COVID_SP_DERIVATIVE!J26</f>
        <v>-467.01290322580621</v>
      </c>
      <c r="S25" s="18">
        <f>N34</f>
        <v>86263.589958376702</v>
      </c>
      <c r="U25" s="21">
        <v>97395.580645161288</v>
      </c>
    </row>
    <row r="26" spans="1:21" x14ac:dyDescent="0.2">
      <c r="A26" s="6">
        <v>43914</v>
      </c>
      <c r="B26" s="7">
        <v>24</v>
      </c>
      <c r="C26" s="8">
        <v>810</v>
      </c>
      <c r="D26" s="9">
        <f t="shared" si="0"/>
        <v>8</v>
      </c>
      <c r="E26" s="10">
        <f t="shared" si="1"/>
        <v>353.51612903225805</v>
      </c>
      <c r="F26" s="11">
        <f t="shared" si="10"/>
        <v>580</v>
      </c>
      <c r="G26" s="12">
        <f t="shared" si="2"/>
        <v>230</v>
      </c>
      <c r="H26" s="11">
        <f t="shared" si="3"/>
        <v>52900</v>
      </c>
      <c r="I26" s="11">
        <f t="shared" si="4"/>
        <v>520</v>
      </c>
      <c r="J26" s="11">
        <f t="shared" si="5"/>
        <v>290</v>
      </c>
      <c r="K26" s="11">
        <f t="shared" si="6"/>
        <v>84100</v>
      </c>
      <c r="L26" s="11">
        <f t="shared" si="7"/>
        <v>918.23225806451615</v>
      </c>
      <c r="M26" s="11">
        <f t="shared" si="8"/>
        <v>-108.23225806451615</v>
      </c>
      <c r="N26" s="11">
        <f t="shared" si="9"/>
        <v>11714.22168574402</v>
      </c>
      <c r="O26" s="13"/>
    </row>
    <row r="27" spans="1:21" x14ac:dyDescent="0.2">
      <c r="A27" s="6">
        <v>43915</v>
      </c>
      <c r="B27" s="7">
        <v>25</v>
      </c>
      <c r="C27" s="8">
        <v>862</v>
      </c>
      <c r="D27" s="9">
        <f t="shared" si="0"/>
        <v>9</v>
      </c>
      <c r="E27" s="10">
        <f t="shared" si="1"/>
        <v>405.51612903225805</v>
      </c>
      <c r="F27" s="11">
        <f t="shared" si="10"/>
        <v>600</v>
      </c>
      <c r="G27" s="12">
        <f t="shared" si="2"/>
        <v>262</v>
      </c>
      <c r="H27" s="11">
        <f t="shared" si="3"/>
        <v>68644</v>
      </c>
      <c r="I27" s="11">
        <f t="shared" si="4"/>
        <v>550</v>
      </c>
      <c r="J27" s="11">
        <f t="shared" si="5"/>
        <v>312</v>
      </c>
      <c r="K27" s="11">
        <f t="shared" si="6"/>
        <v>97344</v>
      </c>
      <c r="L27" s="11">
        <f t="shared" si="7"/>
        <v>975.95080645161283</v>
      </c>
      <c r="M27" s="11">
        <f t="shared" si="8"/>
        <v>-113.95080645161283</v>
      </c>
      <c r="N27" s="11">
        <f t="shared" si="9"/>
        <v>12984.786290972928</v>
      </c>
      <c r="O27" s="13"/>
    </row>
    <row r="28" spans="1:21" x14ac:dyDescent="0.2">
      <c r="A28" s="6">
        <v>43916</v>
      </c>
      <c r="B28" s="7">
        <v>26</v>
      </c>
      <c r="C28" s="8">
        <v>1052</v>
      </c>
      <c r="D28" s="9">
        <f t="shared" si="0"/>
        <v>10</v>
      </c>
      <c r="E28" s="10">
        <f t="shared" si="1"/>
        <v>595.51612903225805</v>
      </c>
      <c r="F28" s="11">
        <f t="shared" si="10"/>
        <v>620</v>
      </c>
      <c r="G28" s="12">
        <f t="shared" si="2"/>
        <v>432</v>
      </c>
      <c r="H28" s="11">
        <f t="shared" si="3"/>
        <v>186624</v>
      </c>
      <c r="I28" s="11">
        <f t="shared" si="4"/>
        <v>580</v>
      </c>
      <c r="J28" s="11">
        <f t="shared" si="5"/>
        <v>472</v>
      </c>
      <c r="K28" s="11">
        <f t="shared" si="6"/>
        <v>222784</v>
      </c>
      <c r="L28" s="11">
        <f t="shared" si="7"/>
        <v>1033.6693548387095</v>
      </c>
      <c r="M28" s="11">
        <f t="shared" si="8"/>
        <v>18.330645161290477</v>
      </c>
      <c r="N28" s="11">
        <f t="shared" si="9"/>
        <v>336.01255202914194</v>
      </c>
      <c r="O28" s="13"/>
    </row>
    <row r="29" spans="1:21" x14ac:dyDescent="0.2">
      <c r="A29" s="6">
        <v>43917</v>
      </c>
      <c r="B29" s="7">
        <v>27</v>
      </c>
      <c r="C29" s="8">
        <v>1223</v>
      </c>
      <c r="D29" s="9">
        <f t="shared" si="0"/>
        <v>11</v>
      </c>
      <c r="E29" s="10">
        <f t="shared" si="1"/>
        <v>766.51612903225805</v>
      </c>
      <c r="F29" s="11">
        <f t="shared" si="10"/>
        <v>640</v>
      </c>
      <c r="G29" s="12">
        <f t="shared" si="2"/>
        <v>583</v>
      </c>
      <c r="H29" s="11">
        <f t="shared" si="3"/>
        <v>339889</v>
      </c>
      <c r="I29" s="11">
        <f t="shared" si="4"/>
        <v>610</v>
      </c>
      <c r="J29" s="11">
        <f t="shared" si="5"/>
        <v>613</v>
      </c>
      <c r="K29" s="11">
        <f t="shared" si="6"/>
        <v>375769</v>
      </c>
      <c r="L29" s="11">
        <f t="shared" si="7"/>
        <v>1091.3879032258062</v>
      </c>
      <c r="M29" s="11">
        <f t="shared" si="8"/>
        <v>131.61209677419379</v>
      </c>
      <c r="N29" s="11">
        <f t="shared" si="9"/>
        <v>17321.744017299752</v>
      </c>
      <c r="O29" s="13"/>
    </row>
    <row r="30" spans="1:21" x14ac:dyDescent="0.2">
      <c r="A30" s="6">
        <v>43918</v>
      </c>
      <c r="B30" s="7">
        <v>28</v>
      </c>
      <c r="C30" s="8">
        <v>1406</v>
      </c>
      <c r="D30" s="9">
        <f t="shared" si="0"/>
        <v>12</v>
      </c>
      <c r="E30" s="10">
        <f t="shared" si="1"/>
        <v>949.51612903225805</v>
      </c>
      <c r="F30" s="11">
        <f t="shared" si="10"/>
        <v>660</v>
      </c>
      <c r="G30" s="12">
        <f t="shared" si="2"/>
        <v>746</v>
      </c>
      <c r="H30" s="11">
        <f t="shared" si="3"/>
        <v>556516</v>
      </c>
      <c r="I30" s="11">
        <f t="shared" si="4"/>
        <v>640</v>
      </c>
      <c r="J30" s="11">
        <f t="shared" si="5"/>
        <v>766</v>
      </c>
      <c r="K30" s="11">
        <f t="shared" si="6"/>
        <v>586756</v>
      </c>
      <c r="L30" s="11">
        <f t="shared" si="7"/>
        <v>1149.1064516129031</v>
      </c>
      <c r="M30" s="11">
        <f t="shared" si="8"/>
        <v>256.89354838709687</v>
      </c>
      <c r="N30" s="11">
        <f t="shared" si="9"/>
        <v>65994.29520291368</v>
      </c>
      <c r="O30" s="13"/>
    </row>
    <row r="31" spans="1:21" x14ac:dyDescent="0.2">
      <c r="A31" s="6">
        <v>43919</v>
      </c>
      <c r="B31" s="7">
        <v>29</v>
      </c>
      <c r="C31" s="8">
        <v>1451</v>
      </c>
      <c r="D31" s="9">
        <f t="shared" si="0"/>
        <v>13</v>
      </c>
      <c r="E31" s="10">
        <f t="shared" si="1"/>
        <v>994.51612903225805</v>
      </c>
      <c r="F31" s="11">
        <f t="shared" si="10"/>
        <v>680</v>
      </c>
      <c r="G31" s="12">
        <f t="shared" si="2"/>
        <v>771</v>
      </c>
      <c r="H31" s="11">
        <f t="shared" si="3"/>
        <v>594441</v>
      </c>
      <c r="I31" s="11">
        <f t="shared" si="4"/>
        <v>670</v>
      </c>
      <c r="J31" s="11">
        <f t="shared" si="5"/>
        <v>781</v>
      </c>
      <c r="K31" s="11">
        <f t="shared" si="6"/>
        <v>609961</v>
      </c>
      <c r="L31" s="11">
        <f t="shared" si="7"/>
        <v>1206.8249999999998</v>
      </c>
      <c r="M31" s="11">
        <f t="shared" si="8"/>
        <v>244.17500000000018</v>
      </c>
      <c r="N31" s="11">
        <f t="shared" si="9"/>
        <v>59621.430625000088</v>
      </c>
      <c r="O31" s="13"/>
    </row>
    <row r="32" spans="1:21" x14ac:dyDescent="0.2">
      <c r="A32" s="6">
        <v>43920</v>
      </c>
      <c r="B32" s="7">
        <v>30</v>
      </c>
      <c r="C32" s="8">
        <v>1517</v>
      </c>
      <c r="D32" s="9">
        <f t="shared" si="0"/>
        <v>14</v>
      </c>
      <c r="E32" s="10">
        <f t="shared" si="1"/>
        <v>1060.516129032258</v>
      </c>
      <c r="F32" s="11">
        <f t="shared" si="10"/>
        <v>700</v>
      </c>
      <c r="G32" s="12">
        <f t="shared" si="2"/>
        <v>817</v>
      </c>
      <c r="H32" s="11">
        <f t="shared" si="3"/>
        <v>667489</v>
      </c>
      <c r="I32" s="11">
        <f t="shared" si="4"/>
        <v>700</v>
      </c>
      <c r="J32" s="11">
        <f t="shared" si="5"/>
        <v>817</v>
      </c>
      <c r="K32" s="11">
        <f t="shared" si="6"/>
        <v>667489</v>
      </c>
      <c r="L32" s="11">
        <f t="shared" si="7"/>
        <v>1264.5435483870965</v>
      </c>
      <c r="M32" s="11">
        <f t="shared" si="8"/>
        <v>252.45645161290349</v>
      </c>
      <c r="N32" s="11">
        <f t="shared" si="9"/>
        <v>63734.259960978285</v>
      </c>
      <c r="O32" s="13"/>
    </row>
    <row r="33" spans="1:14" x14ac:dyDescent="0.2">
      <c r="A33" s="6">
        <v>43921</v>
      </c>
      <c r="B33" s="7">
        <v>31</v>
      </c>
      <c r="C33" s="8">
        <v>2339</v>
      </c>
      <c r="D33" s="9">
        <f t="shared" si="0"/>
        <v>15</v>
      </c>
      <c r="E33" s="10">
        <f t="shared" si="1"/>
        <v>1882.516129032258</v>
      </c>
      <c r="F33" s="11">
        <f t="shared" si="10"/>
        <v>720</v>
      </c>
      <c r="G33" s="12">
        <f t="shared" si="2"/>
        <v>1619</v>
      </c>
      <c r="H33" s="11">
        <f t="shared" si="3"/>
        <v>2621161</v>
      </c>
      <c r="I33" s="11">
        <f t="shared" si="4"/>
        <v>730</v>
      </c>
      <c r="J33" s="11">
        <f t="shared" si="5"/>
        <v>1609</v>
      </c>
      <c r="K33" s="11">
        <f t="shared" si="6"/>
        <v>2588881</v>
      </c>
      <c r="L33" s="11">
        <f t="shared" si="7"/>
        <v>1322.2620967741934</v>
      </c>
      <c r="M33" s="11">
        <f t="shared" si="8"/>
        <v>1016.7379032258066</v>
      </c>
      <c r="N33" s="11">
        <f t="shared" si="9"/>
        <v>1033755.9638560097</v>
      </c>
    </row>
    <row r="34" spans="1:14" x14ac:dyDescent="0.2">
      <c r="A34" s="22" t="s">
        <v>25</v>
      </c>
      <c r="B34" s="23">
        <f t="shared" ref="B34:C34" si="11">AVERAGE(B3:B33)</f>
        <v>16</v>
      </c>
      <c r="C34" s="23">
        <f t="shared" si="11"/>
        <v>456.48387096774195</v>
      </c>
      <c r="G34" s="22" t="s">
        <v>26</v>
      </c>
      <c r="H34" s="24">
        <f>AVERAGE(H3:H33)</f>
        <v>201409.77419354839</v>
      </c>
      <c r="I34" s="25"/>
      <c r="J34" s="22" t="s">
        <v>26</v>
      </c>
      <c r="K34" s="24">
        <f>AVERAGE(K3:K33)</f>
        <v>178875.5806451613</v>
      </c>
      <c r="L34" s="26"/>
      <c r="M34" s="22" t="s">
        <v>26</v>
      </c>
      <c r="N34" s="24">
        <f>AVERAGE(N3:N33)</f>
        <v>86263.589958376702</v>
      </c>
    </row>
    <row r="35" spans="1:14" x14ac:dyDescent="0.2">
      <c r="G35" s="27">
        <f>SUM(G3:G33)</f>
        <v>1131</v>
      </c>
      <c r="H35" s="28"/>
      <c r="I35" s="28"/>
      <c r="J35" s="27">
        <f>SUM(J3:J33)</f>
        <v>5471</v>
      </c>
      <c r="K35" s="28"/>
      <c r="M35" s="27">
        <f>SUM(M3:M33)</f>
        <v>0</v>
      </c>
    </row>
    <row r="36" spans="1:14" x14ac:dyDescent="0.2">
      <c r="G36" s="28"/>
      <c r="H36" s="28"/>
      <c r="I36" s="28"/>
      <c r="J36" s="28"/>
      <c r="K36" s="28"/>
    </row>
    <row r="37" spans="1:14" x14ac:dyDescent="0.2">
      <c r="G37" s="28"/>
      <c r="H37" s="28"/>
      <c r="I37" s="28"/>
      <c r="J37" s="28"/>
      <c r="K37" s="28"/>
    </row>
    <row r="38" spans="1:14" x14ac:dyDescent="0.2">
      <c r="G38" s="28"/>
      <c r="H38" s="28"/>
      <c r="I38" s="28"/>
      <c r="J38" s="28"/>
      <c r="K38" s="28"/>
    </row>
    <row r="39" spans="1:14" x14ac:dyDescent="0.2">
      <c r="G39" s="28"/>
      <c r="H39" s="28"/>
      <c r="I39" s="28"/>
      <c r="J39" s="28"/>
      <c r="K39" s="28"/>
    </row>
    <row r="40" spans="1:14" x14ac:dyDescent="0.2">
      <c r="G40" s="28"/>
      <c r="H40" s="28"/>
      <c r="I40" s="28"/>
      <c r="J40" s="28"/>
      <c r="K40" s="28"/>
    </row>
    <row r="41" spans="1:14" x14ac:dyDescent="0.2">
      <c r="G41" s="28"/>
      <c r="H41" s="28"/>
      <c r="I41" s="28"/>
      <c r="J41" s="28"/>
      <c r="K41" s="28"/>
    </row>
    <row r="42" spans="1:14" x14ac:dyDescent="0.2">
      <c r="G42" s="28"/>
      <c r="H42" s="28"/>
      <c r="I42" s="28"/>
      <c r="J42" s="28"/>
      <c r="K42" s="28"/>
    </row>
    <row r="43" spans="1:14" x14ac:dyDescent="0.2">
      <c r="G43" s="28"/>
      <c r="H43" s="28"/>
      <c r="I43" s="28"/>
      <c r="J43" s="28"/>
      <c r="K43" s="28"/>
    </row>
    <row r="44" spans="1:14" x14ac:dyDescent="0.2">
      <c r="G44" s="28"/>
      <c r="H44" s="28"/>
      <c r="I44" s="28"/>
      <c r="J44" s="28"/>
      <c r="K44" s="28"/>
    </row>
    <row r="45" spans="1:14" x14ac:dyDescent="0.2">
      <c r="G45" s="28"/>
      <c r="H45" s="28"/>
      <c r="I45" s="28"/>
      <c r="J45" s="28"/>
      <c r="K45" s="28"/>
    </row>
    <row r="46" spans="1:14" x14ac:dyDescent="0.2">
      <c r="G46" s="28"/>
      <c r="H46" s="28"/>
      <c r="I46" s="28"/>
      <c r="J46" s="28"/>
      <c r="K46" s="28"/>
    </row>
    <row r="47" spans="1:14" x14ac:dyDescent="0.2">
      <c r="G47" s="28"/>
      <c r="H47" s="28"/>
      <c r="I47" s="28"/>
      <c r="J47" s="28"/>
      <c r="K47" s="28"/>
    </row>
    <row r="48" spans="1:14" x14ac:dyDescent="0.2">
      <c r="G48" s="28"/>
      <c r="H48" s="28"/>
      <c r="I48" s="28"/>
      <c r="J48" s="28"/>
      <c r="K48" s="28"/>
    </row>
    <row r="49" spans="7:11" x14ac:dyDescent="0.2">
      <c r="G49" s="28"/>
      <c r="H49" s="28"/>
      <c r="I49" s="28"/>
      <c r="J49" s="28"/>
      <c r="K49" s="28"/>
    </row>
    <row r="50" spans="7:11" x14ac:dyDescent="0.2">
      <c r="G50" s="28"/>
      <c r="H50" s="28"/>
      <c r="I50" s="28"/>
      <c r="J50" s="28"/>
      <c r="K50" s="28"/>
    </row>
    <row r="51" spans="7:11" x14ac:dyDescent="0.2">
      <c r="G51" s="28"/>
      <c r="H51" s="28"/>
      <c r="I51" s="28"/>
      <c r="J51" s="28"/>
      <c r="K51" s="28"/>
    </row>
    <row r="52" spans="7:11" x14ac:dyDescent="0.2">
      <c r="G52" s="28"/>
      <c r="H52" s="28"/>
      <c r="I52" s="28"/>
      <c r="J52" s="28"/>
      <c r="K52" s="28"/>
    </row>
    <row r="53" spans="7:11" x14ac:dyDescent="0.2">
      <c r="G53" s="28"/>
      <c r="H53" s="28"/>
      <c r="I53" s="28"/>
      <c r="J53" s="28"/>
      <c r="K53" s="28"/>
    </row>
    <row r="54" spans="7:11" x14ac:dyDescent="0.2">
      <c r="G54" s="29"/>
      <c r="H54" s="29"/>
      <c r="I54" s="29"/>
      <c r="J54" s="29"/>
      <c r="K54" s="29"/>
    </row>
  </sheetData>
  <mergeCells count="8">
    <mergeCell ref="L1:N1"/>
    <mergeCell ref="D1:D2"/>
    <mergeCell ref="E1:E2"/>
    <mergeCell ref="A1:A2"/>
    <mergeCell ref="B1:B2"/>
    <mergeCell ref="C1:C2"/>
    <mergeCell ref="F1:H1"/>
    <mergeCell ref="I1:K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4"/>
  <sheetViews>
    <sheetView workbookViewId="0">
      <selection activeCell="J26" sqref="J26"/>
    </sheetView>
  </sheetViews>
  <sheetFormatPr defaultColWidth="12.5703125" defaultRowHeight="12.75" x14ac:dyDescent="0.2"/>
  <cols>
    <col min="1" max="1" width="11.85546875" bestFit="1" customWidth="1"/>
    <col min="2" max="2" width="7.85546875" bestFit="1" customWidth="1"/>
    <col min="3" max="3" width="21.42578125" bestFit="1" customWidth="1"/>
    <col min="4" max="4" width="10" bestFit="1" customWidth="1"/>
    <col min="5" max="5" width="9.7109375" bestFit="1" customWidth="1"/>
    <col min="6" max="6" width="19" bestFit="1" customWidth="1"/>
    <col min="7" max="7" width="11.5703125" bestFit="1" customWidth="1"/>
    <col min="8" max="8" width="16.140625" customWidth="1"/>
    <col min="9" max="9" width="12" bestFit="1" customWidth="1"/>
    <col min="10" max="10" width="7.140625" bestFit="1" customWidth="1"/>
    <col min="11" max="11" width="24.42578125" customWidth="1"/>
  </cols>
  <sheetData>
    <row r="1" spans="1:9" x14ac:dyDescent="0.2">
      <c r="A1" s="67" t="s">
        <v>0</v>
      </c>
      <c r="B1" s="67" t="s">
        <v>1</v>
      </c>
      <c r="C1" s="67" t="s">
        <v>27</v>
      </c>
      <c r="D1" s="67" t="s">
        <v>28</v>
      </c>
      <c r="E1" s="67" t="s">
        <v>29</v>
      </c>
      <c r="F1" s="67" t="s">
        <v>30</v>
      </c>
      <c r="G1" s="67" t="s">
        <v>31</v>
      </c>
    </row>
    <row r="2" spans="1:9" x14ac:dyDescent="0.2">
      <c r="A2" s="68"/>
      <c r="B2" s="68"/>
      <c r="C2" s="68"/>
      <c r="D2" s="68"/>
      <c r="E2" s="68"/>
      <c r="F2" s="68"/>
      <c r="G2" s="68"/>
      <c r="I2" s="5"/>
    </row>
    <row r="3" spans="1:9" x14ac:dyDescent="0.2">
      <c r="A3" s="6">
        <v>43891</v>
      </c>
      <c r="B3" s="7">
        <v>1</v>
      </c>
      <c r="C3" s="8">
        <v>2</v>
      </c>
      <c r="D3" s="9">
        <f t="shared" ref="D3:D33" si="0">B3-$B$34</f>
        <v>-15</v>
      </c>
      <c r="E3" s="10">
        <f t="shared" ref="E3:E33" si="1">C3-$C$34</f>
        <v>-454.48387096774195</v>
      </c>
      <c r="F3" s="10">
        <f t="shared" ref="F3:F33" si="2">D3*E3</f>
        <v>6817.2580645161288</v>
      </c>
      <c r="G3" s="10">
        <f t="shared" ref="G3:G33" si="3">D3*D3</f>
        <v>225</v>
      </c>
    </row>
    <row r="4" spans="1:9" x14ac:dyDescent="0.2">
      <c r="A4" s="6">
        <v>43892</v>
      </c>
      <c r="B4" s="7">
        <v>2</v>
      </c>
      <c r="C4" s="8">
        <v>2</v>
      </c>
      <c r="D4" s="9">
        <f t="shared" si="0"/>
        <v>-14</v>
      </c>
      <c r="E4" s="10">
        <f t="shared" si="1"/>
        <v>-454.48387096774195</v>
      </c>
      <c r="F4" s="10">
        <f t="shared" si="2"/>
        <v>6362.7741935483873</v>
      </c>
      <c r="G4" s="10">
        <f t="shared" si="3"/>
        <v>196</v>
      </c>
    </row>
    <row r="5" spans="1:9" x14ac:dyDescent="0.2">
      <c r="A5" s="6">
        <v>43893</v>
      </c>
      <c r="B5" s="7">
        <v>3</v>
      </c>
      <c r="C5" s="8">
        <v>2</v>
      </c>
      <c r="D5" s="9">
        <f t="shared" si="0"/>
        <v>-13</v>
      </c>
      <c r="E5" s="10">
        <f t="shared" si="1"/>
        <v>-454.48387096774195</v>
      </c>
      <c r="F5" s="10">
        <f t="shared" si="2"/>
        <v>5908.2903225806458</v>
      </c>
      <c r="G5" s="10">
        <f t="shared" si="3"/>
        <v>169</v>
      </c>
    </row>
    <row r="6" spans="1:9" x14ac:dyDescent="0.2">
      <c r="A6" s="6">
        <v>43894</v>
      </c>
      <c r="B6" s="7">
        <v>4</v>
      </c>
      <c r="C6" s="8">
        <v>3</v>
      </c>
      <c r="D6" s="9">
        <f t="shared" si="0"/>
        <v>-12</v>
      </c>
      <c r="E6" s="10">
        <f t="shared" si="1"/>
        <v>-453.48387096774195</v>
      </c>
      <c r="F6" s="10">
        <f t="shared" si="2"/>
        <v>5441.8064516129034</v>
      </c>
      <c r="G6" s="10">
        <f t="shared" si="3"/>
        <v>144</v>
      </c>
    </row>
    <row r="7" spans="1:9" x14ac:dyDescent="0.2">
      <c r="A7" s="6">
        <v>43895</v>
      </c>
      <c r="B7" s="7">
        <v>5</v>
      </c>
      <c r="C7" s="8">
        <v>6</v>
      </c>
      <c r="D7" s="9">
        <f t="shared" si="0"/>
        <v>-11</v>
      </c>
      <c r="E7" s="10">
        <f t="shared" si="1"/>
        <v>-450.48387096774195</v>
      </c>
      <c r="F7" s="10">
        <f t="shared" si="2"/>
        <v>4955.322580645161</v>
      </c>
      <c r="G7" s="10">
        <f t="shared" si="3"/>
        <v>121</v>
      </c>
    </row>
    <row r="8" spans="1:9" x14ac:dyDescent="0.2">
      <c r="A8" s="6">
        <v>43896</v>
      </c>
      <c r="B8" s="7">
        <v>6</v>
      </c>
      <c r="C8" s="8">
        <v>10</v>
      </c>
      <c r="D8" s="9">
        <f t="shared" si="0"/>
        <v>-10</v>
      </c>
      <c r="E8" s="10">
        <f t="shared" si="1"/>
        <v>-446.48387096774195</v>
      </c>
      <c r="F8" s="10">
        <f t="shared" si="2"/>
        <v>4464.8387096774195</v>
      </c>
      <c r="G8" s="10">
        <f t="shared" si="3"/>
        <v>100</v>
      </c>
    </row>
    <row r="9" spans="1:9" x14ac:dyDescent="0.2">
      <c r="A9" s="6">
        <v>43897</v>
      </c>
      <c r="B9" s="7">
        <v>7</v>
      </c>
      <c r="C9" s="8">
        <v>13</v>
      </c>
      <c r="D9" s="9">
        <f t="shared" si="0"/>
        <v>-9</v>
      </c>
      <c r="E9" s="10">
        <f t="shared" si="1"/>
        <v>-443.48387096774195</v>
      </c>
      <c r="F9" s="10">
        <f t="shared" si="2"/>
        <v>3991.3548387096776</v>
      </c>
      <c r="G9" s="10">
        <f t="shared" si="3"/>
        <v>81</v>
      </c>
    </row>
    <row r="10" spans="1:9" x14ac:dyDescent="0.2">
      <c r="A10" s="6">
        <v>43898</v>
      </c>
      <c r="B10" s="7">
        <v>8</v>
      </c>
      <c r="C10" s="8">
        <v>16</v>
      </c>
      <c r="D10" s="9">
        <f t="shared" si="0"/>
        <v>-8</v>
      </c>
      <c r="E10" s="10">
        <f t="shared" si="1"/>
        <v>-440.48387096774195</v>
      </c>
      <c r="F10" s="10">
        <f t="shared" si="2"/>
        <v>3523.8709677419356</v>
      </c>
      <c r="G10" s="10">
        <f t="shared" si="3"/>
        <v>64</v>
      </c>
    </row>
    <row r="11" spans="1:9" x14ac:dyDescent="0.2">
      <c r="A11" s="6">
        <v>43899</v>
      </c>
      <c r="B11" s="7">
        <v>9</v>
      </c>
      <c r="C11" s="8">
        <v>16</v>
      </c>
      <c r="D11" s="9">
        <f t="shared" si="0"/>
        <v>-7</v>
      </c>
      <c r="E11" s="10">
        <f t="shared" si="1"/>
        <v>-440.48387096774195</v>
      </c>
      <c r="F11" s="10">
        <f t="shared" si="2"/>
        <v>3083.3870967741937</v>
      </c>
      <c r="G11" s="10">
        <f t="shared" si="3"/>
        <v>49</v>
      </c>
    </row>
    <row r="12" spans="1:9" x14ac:dyDescent="0.2">
      <c r="A12" s="6">
        <v>43900</v>
      </c>
      <c r="B12" s="7">
        <v>10</v>
      </c>
      <c r="C12" s="8">
        <v>19</v>
      </c>
      <c r="D12" s="9">
        <f t="shared" si="0"/>
        <v>-6</v>
      </c>
      <c r="E12" s="10">
        <f t="shared" si="1"/>
        <v>-437.48387096774195</v>
      </c>
      <c r="F12" s="10">
        <f t="shared" si="2"/>
        <v>2624.9032258064517</v>
      </c>
      <c r="G12" s="10">
        <f t="shared" si="3"/>
        <v>36</v>
      </c>
    </row>
    <row r="13" spans="1:9" x14ac:dyDescent="0.2">
      <c r="A13" s="6">
        <v>43901</v>
      </c>
      <c r="B13" s="7">
        <v>11</v>
      </c>
      <c r="C13" s="8">
        <v>30</v>
      </c>
      <c r="D13" s="9">
        <f t="shared" si="0"/>
        <v>-5</v>
      </c>
      <c r="E13" s="10">
        <f t="shared" si="1"/>
        <v>-426.48387096774195</v>
      </c>
      <c r="F13" s="10">
        <f t="shared" si="2"/>
        <v>2132.4193548387098</v>
      </c>
      <c r="G13" s="10">
        <f t="shared" si="3"/>
        <v>25</v>
      </c>
    </row>
    <row r="14" spans="1:9" x14ac:dyDescent="0.2">
      <c r="A14" s="6">
        <v>43902</v>
      </c>
      <c r="B14" s="7">
        <v>12</v>
      </c>
      <c r="C14" s="8">
        <v>42</v>
      </c>
      <c r="D14" s="9">
        <f t="shared" si="0"/>
        <v>-4</v>
      </c>
      <c r="E14" s="10">
        <f t="shared" si="1"/>
        <v>-414.48387096774195</v>
      </c>
      <c r="F14" s="10">
        <f t="shared" si="2"/>
        <v>1657.9354838709678</v>
      </c>
      <c r="G14" s="10">
        <f t="shared" si="3"/>
        <v>16</v>
      </c>
    </row>
    <row r="15" spans="1:9" x14ac:dyDescent="0.2">
      <c r="A15" s="6">
        <v>43903</v>
      </c>
      <c r="B15" s="7">
        <v>13</v>
      </c>
      <c r="C15" s="8">
        <v>56</v>
      </c>
      <c r="D15" s="9">
        <f t="shared" si="0"/>
        <v>-3</v>
      </c>
      <c r="E15" s="10">
        <f t="shared" si="1"/>
        <v>-400.48387096774195</v>
      </c>
      <c r="F15" s="10">
        <f t="shared" si="2"/>
        <v>1201.4516129032259</v>
      </c>
      <c r="G15" s="10">
        <f t="shared" si="3"/>
        <v>9</v>
      </c>
    </row>
    <row r="16" spans="1:9" x14ac:dyDescent="0.2">
      <c r="A16" s="6">
        <v>43904</v>
      </c>
      <c r="B16" s="7">
        <v>14</v>
      </c>
      <c r="C16" s="8">
        <v>65</v>
      </c>
      <c r="D16" s="9">
        <f t="shared" si="0"/>
        <v>-2</v>
      </c>
      <c r="E16" s="10">
        <f t="shared" si="1"/>
        <v>-391.48387096774195</v>
      </c>
      <c r="F16" s="10">
        <f t="shared" si="2"/>
        <v>782.9677419354839</v>
      </c>
      <c r="G16" s="10">
        <f t="shared" si="3"/>
        <v>4</v>
      </c>
    </row>
    <row r="17" spans="1:10" x14ac:dyDescent="0.2">
      <c r="A17" s="6">
        <v>43905</v>
      </c>
      <c r="B17" s="7">
        <v>15</v>
      </c>
      <c r="C17" s="8">
        <v>136</v>
      </c>
      <c r="D17" s="9">
        <f t="shared" si="0"/>
        <v>-1</v>
      </c>
      <c r="E17" s="10">
        <f t="shared" si="1"/>
        <v>-320.48387096774195</v>
      </c>
      <c r="F17" s="10">
        <f t="shared" si="2"/>
        <v>320.48387096774195</v>
      </c>
      <c r="G17" s="10">
        <f t="shared" si="3"/>
        <v>1</v>
      </c>
    </row>
    <row r="18" spans="1:10" x14ac:dyDescent="0.2">
      <c r="A18" s="6">
        <v>43906</v>
      </c>
      <c r="B18" s="7">
        <v>16</v>
      </c>
      <c r="C18" s="8">
        <v>152</v>
      </c>
      <c r="D18" s="9">
        <f t="shared" si="0"/>
        <v>0</v>
      </c>
      <c r="E18" s="10">
        <f t="shared" si="1"/>
        <v>-304.48387096774195</v>
      </c>
      <c r="F18" s="10">
        <f t="shared" si="2"/>
        <v>0</v>
      </c>
      <c r="G18" s="10">
        <f t="shared" si="3"/>
        <v>0</v>
      </c>
    </row>
    <row r="19" spans="1:10" x14ac:dyDescent="0.2">
      <c r="A19" s="6">
        <v>43907</v>
      </c>
      <c r="B19" s="7">
        <v>17</v>
      </c>
      <c r="C19" s="8">
        <v>164</v>
      </c>
      <c r="D19" s="9">
        <f t="shared" si="0"/>
        <v>1</v>
      </c>
      <c r="E19" s="10">
        <f t="shared" si="1"/>
        <v>-292.48387096774195</v>
      </c>
      <c r="F19" s="10">
        <f t="shared" si="2"/>
        <v>-292.48387096774195</v>
      </c>
      <c r="G19" s="10">
        <f t="shared" si="3"/>
        <v>1</v>
      </c>
    </row>
    <row r="20" spans="1:10" x14ac:dyDescent="0.2">
      <c r="A20" s="6">
        <v>43908</v>
      </c>
      <c r="B20" s="7">
        <v>18</v>
      </c>
      <c r="C20" s="8">
        <v>240</v>
      </c>
      <c r="D20" s="9">
        <f t="shared" si="0"/>
        <v>2</v>
      </c>
      <c r="E20" s="10">
        <f t="shared" si="1"/>
        <v>-216.48387096774195</v>
      </c>
      <c r="F20" s="10">
        <f t="shared" si="2"/>
        <v>-432.9677419354839</v>
      </c>
      <c r="G20" s="10">
        <f t="shared" si="3"/>
        <v>4</v>
      </c>
    </row>
    <row r="21" spans="1:10" x14ac:dyDescent="0.2">
      <c r="A21" s="6">
        <v>43909</v>
      </c>
      <c r="B21" s="7">
        <v>19</v>
      </c>
      <c r="C21" s="8">
        <v>286</v>
      </c>
      <c r="D21" s="9">
        <f t="shared" si="0"/>
        <v>3</v>
      </c>
      <c r="E21" s="10">
        <f t="shared" si="1"/>
        <v>-170.48387096774195</v>
      </c>
      <c r="F21" s="10">
        <f t="shared" si="2"/>
        <v>-511.45161290322585</v>
      </c>
      <c r="G21" s="10">
        <f t="shared" si="3"/>
        <v>9</v>
      </c>
    </row>
    <row r="22" spans="1:10" x14ac:dyDescent="0.2">
      <c r="A22" s="6">
        <v>43910</v>
      </c>
      <c r="B22" s="7">
        <v>20</v>
      </c>
      <c r="C22" s="8">
        <v>396</v>
      </c>
      <c r="D22" s="9">
        <f t="shared" si="0"/>
        <v>4</v>
      </c>
      <c r="E22" s="10">
        <f t="shared" si="1"/>
        <v>-60.48387096774195</v>
      </c>
      <c r="F22" s="10">
        <f t="shared" si="2"/>
        <v>-241.9354838709678</v>
      </c>
      <c r="G22" s="10">
        <f t="shared" si="3"/>
        <v>16</v>
      </c>
    </row>
    <row r="23" spans="1:10" x14ac:dyDescent="0.2">
      <c r="A23" s="6">
        <v>43911</v>
      </c>
      <c r="B23" s="7">
        <v>21</v>
      </c>
      <c r="C23" s="8">
        <v>459</v>
      </c>
      <c r="D23" s="9">
        <f t="shared" si="0"/>
        <v>5</v>
      </c>
      <c r="E23" s="10">
        <f t="shared" si="1"/>
        <v>2.5161290322580498</v>
      </c>
      <c r="F23" s="10">
        <f t="shared" si="2"/>
        <v>12.580645161290249</v>
      </c>
      <c r="G23" s="10">
        <f t="shared" si="3"/>
        <v>25</v>
      </c>
      <c r="I23" s="22" t="s">
        <v>19</v>
      </c>
      <c r="J23" s="22" t="s">
        <v>20</v>
      </c>
    </row>
    <row r="24" spans="1:10" x14ac:dyDescent="0.2">
      <c r="A24" s="6">
        <v>43912</v>
      </c>
      <c r="B24" s="7">
        <v>22</v>
      </c>
      <c r="C24" s="8">
        <v>631</v>
      </c>
      <c r="D24" s="9">
        <f t="shared" si="0"/>
        <v>6</v>
      </c>
      <c r="E24" s="10">
        <f t="shared" si="1"/>
        <v>174.51612903225805</v>
      </c>
      <c r="F24" s="10">
        <f t="shared" si="2"/>
        <v>1047.0967741935483</v>
      </c>
      <c r="G24" s="10">
        <f t="shared" si="3"/>
        <v>36</v>
      </c>
      <c r="I24" s="74"/>
      <c r="J24" s="74"/>
    </row>
    <row r="25" spans="1:10" x14ac:dyDescent="0.2">
      <c r="A25" s="6">
        <v>43913</v>
      </c>
      <c r="B25" s="7">
        <v>23</v>
      </c>
      <c r="C25" s="8">
        <v>745</v>
      </c>
      <c r="D25" s="9">
        <f t="shared" si="0"/>
        <v>7</v>
      </c>
      <c r="E25" s="10">
        <f t="shared" si="1"/>
        <v>288.51612903225805</v>
      </c>
      <c r="F25" s="10">
        <f t="shared" si="2"/>
        <v>2019.6129032258063</v>
      </c>
      <c r="G25" s="10">
        <f t="shared" si="3"/>
        <v>49</v>
      </c>
      <c r="I25" s="68"/>
      <c r="J25" s="68"/>
    </row>
    <row r="26" spans="1:10" x14ac:dyDescent="0.2">
      <c r="A26" s="6">
        <v>43914</v>
      </c>
      <c r="B26" s="7">
        <v>24</v>
      </c>
      <c r="C26" s="8">
        <v>810</v>
      </c>
      <c r="D26" s="9">
        <f t="shared" si="0"/>
        <v>8</v>
      </c>
      <c r="E26" s="10">
        <f t="shared" si="1"/>
        <v>353.51612903225805</v>
      </c>
      <c r="F26" s="10">
        <f t="shared" si="2"/>
        <v>2828.1290322580644</v>
      </c>
      <c r="G26" s="10">
        <f t="shared" si="3"/>
        <v>64</v>
      </c>
      <c r="I26" s="30">
        <f>F34/G34</f>
        <v>57.71854838709676</v>
      </c>
      <c r="J26" s="31">
        <f>C34-(I26*B34)</f>
        <v>-467.01290322580621</v>
      </c>
    </row>
    <row r="27" spans="1:10" x14ac:dyDescent="0.2">
      <c r="A27" s="6">
        <v>43915</v>
      </c>
      <c r="B27" s="7">
        <v>25</v>
      </c>
      <c r="C27" s="8">
        <v>862</v>
      </c>
      <c r="D27" s="9">
        <f t="shared" si="0"/>
        <v>9</v>
      </c>
      <c r="E27" s="10">
        <f t="shared" si="1"/>
        <v>405.51612903225805</v>
      </c>
      <c r="F27" s="10">
        <f t="shared" si="2"/>
        <v>3649.6451612903224</v>
      </c>
      <c r="G27" s="10">
        <f t="shared" si="3"/>
        <v>81</v>
      </c>
    </row>
    <row r="28" spans="1:10" x14ac:dyDescent="0.2">
      <c r="A28" s="6">
        <v>43916</v>
      </c>
      <c r="B28" s="7">
        <v>26</v>
      </c>
      <c r="C28" s="8">
        <v>1052</v>
      </c>
      <c r="D28" s="9">
        <f t="shared" si="0"/>
        <v>10</v>
      </c>
      <c r="E28" s="10">
        <f t="shared" si="1"/>
        <v>595.51612903225805</v>
      </c>
      <c r="F28" s="10">
        <f t="shared" si="2"/>
        <v>5955.1612903225805</v>
      </c>
      <c r="G28" s="10">
        <f t="shared" si="3"/>
        <v>100</v>
      </c>
    </row>
    <row r="29" spans="1:10" x14ac:dyDescent="0.2">
      <c r="A29" s="6">
        <v>43917</v>
      </c>
      <c r="B29" s="7">
        <v>27</v>
      </c>
      <c r="C29" s="8">
        <v>1223</v>
      </c>
      <c r="D29" s="9">
        <f t="shared" si="0"/>
        <v>11</v>
      </c>
      <c r="E29" s="10">
        <f t="shared" si="1"/>
        <v>766.51612903225805</v>
      </c>
      <c r="F29" s="10">
        <f t="shared" si="2"/>
        <v>8431.677419354839</v>
      </c>
      <c r="G29" s="10">
        <f t="shared" si="3"/>
        <v>121</v>
      </c>
    </row>
    <row r="30" spans="1:10" x14ac:dyDescent="0.2">
      <c r="A30" s="6">
        <v>43918</v>
      </c>
      <c r="B30" s="7">
        <v>28</v>
      </c>
      <c r="C30" s="8">
        <v>1406</v>
      </c>
      <c r="D30" s="9">
        <f t="shared" si="0"/>
        <v>12</v>
      </c>
      <c r="E30" s="10">
        <f t="shared" si="1"/>
        <v>949.51612903225805</v>
      </c>
      <c r="F30" s="10">
        <f t="shared" si="2"/>
        <v>11394.193548387097</v>
      </c>
      <c r="G30" s="10">
        <f t="shared" si="3"/>
        <v>144</v>
      </c>
    </row>
    <row r="31" spans="1:10" x14ac:dyDescent="0.2">
      <c r="A31" s="6">
        <v>43919</v>
      </c>
      <c r="B31" s="7">
        <v>29</v>
      </c>
      <c r="C31" s="8">
        <v>1451</v>
      </c>
      <c r="D31" s="9">
        <f t="shared" si="0"/>
        <v>13</v>
      </c>
      <c r="E31" s="10">
        <f t="shared" si="1"/>
        <v>994.51612903225805</v>
      </c>
      <c r="F31" s="10">
        <f t="shared" si="2"/>
        <v>12928.709677419354</v>
      </c>
      <c r="G31" s="10">
        <f t="shared" si="3"/>
        <v>169</v>
      </c>
    </row>
    <row r="32" spans="1:10" x14ac:dyDescent="0.2">
      <c r="A32" s="6">
        <v>43920</v>
      </c>
      <c r="B32" s="7">
        <v>30</v>
      </c>
      <c r="C32" s="8">
        <v>1517</v>
      </c>
      <c r="D32" s="9">
        <f t="shared" si="0"/>
        <v>14</v>
      </c>
      <c r="E32" s="10">
        <f t="shared" si="1"/>
        <v>1060.516129032258</v>
      </c>
      <c r="F32" s="10">
        <f t="shared" si="2"/>
        <v>14847.225806451614</v>
      </c>
      <c r="G32" s="10">
        <f t="shared" si="3"/>
        <v>196</v>
      </c>
    </row>
    <row r="33" spans="1:7" x14ac:dyDescent="0.2">
      <c r="A33" s="6">
        <v>43921</v>
      </c>
      <c r="B33" s="7">
        <v>31</v>
      </c>
      <c r="C33" s="8">
        <v>2339</v>
      </c>
      <c r="D33" s="9">
        <f t="shared" si="0"/>
        <v>15</v>
      </c>
      <c r="E33" s="10">
        <f t="shared" si="1"/>
        <v>1882.516129032258</v>
      </c>
      <c r="F33" s="10">
        <f t="shared" si="2"/>
        <v>28237.741935483871</v>
      </c>
      <c r="G33" s="10">
        <f t="shared" si="3"/>
        <v>225</v>
      </c>
    </row>
    <row r="34" spans="1:7" x14ac:dyDescent="0.2">
      <c r="A34" s="22" t="s">
        <v>25</v>
      </c>
      <c r="B34" s="23">
        <f t="shared" ref="B34:C34" si="4">AVERAGE(B3:B33)</f>
        <v>16</v>
      </c>
      <c r="C34" s="23">
        <f t="shared" si="4"/>
        <v>456.48387096774195</v>
      </c>
      <c r="F34" s="32">
        <f t="shared" ref="F34:G34" si="5">SUM(F3:F33)</f>
        <v>143141.99999999997</v>
      </c>
      <c r="G34" s="32">
        <f t="shared" si="5"/>
        <v>2480</v>
      </c>
    </row>
  </sheetData>
  <mergeCells count="9">
    <mergeCell ref="I24:I25"/>
    <mergeCell ref="J24:J25"/>
    <mergeCell ref="A1:A2"/>
    <mergeCell ref="B1:B2"/>
    <mergeCell ref="C1:C2"/>
    <mergeCell ref="D1:D2"/>
    <mergeCell ref="E1:E2"/>
    <mergeCell ref="F1:F2"/>
    <mergeCell ref="G1:G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61"/>
  <sheetViews>
    <sheetView workbookViewId="0">
      <pane ySplit="3" topLeftCell="A4" activePane="bottomLeft" state="frozen"/>
      <selection pane="bottomLeft" activeCell="B5" sqref="B5"/>
    </sheetView>
  </sheetViews>
  <sheetFormatPr defaultColWidth="12.5703125" defaultRowHeight="15.75" customHeight="1" x14ac:dyDescent="0.2"/>
  <cols>
    <col min="2" max="2" width="5.140625" customWidth="1"/>
    <col min="3" max="3" width="9.85546875" customWidth="1"/>
    <col min="4" max="4" width="8" customWidth="1"/>
    <col min="5" max="5" width="8.5703125" customWidth="1"/>
    <col min="6" max="6" width="9.5703125" customWidth="1"/>
    <col min="7" max="7" width="16.5703125" customWidth="1"/>
    <col min="10" max="10" width="13.85546875" customWidth="1"/>
    <col min="11" max="11" width="9.42578125" customWidth="1"/>
    <col min="12" max="12" width="13.5703125" customWidth="1"/>
    <col min="13" max="13" width="13.7109375" customWidth="1"/>
  </cols>
  <sheetData>
    <row r="1" spans="1:13" x14ac:dyDescent="0.2">
      <c r="A1" s="75" t="s">
        <v>32</v>
      </c>
      <c r="B1" s="76"/>
      <c r="C1" s="76"/>
      <c r="D1" s="76"/>
      <c r="E1" s="76"/>
      <c r="F1" s="76"/>
      <c r="G1" s="76"/>
      <c r="H1" s="76"/>
    </row>
    <row r="2" spans="1:13" x14ac:dyDescent="0.2">
      <c r="A2" s="1" t="s">
        <v>0</v>
      </c>
      <c r="B2" s="1" t="s">
        <v>33</v>
      </c>
      <c r="C2" s="1" t="s">
        <v>34</v>
      </c>
      <c r="D2" s="1" t="s">
        <v>35</v>
      </c>
      <c r="E2" s="1" t="s">
        <v>28</v>
      </c>
      <c r="F2" s="1" t="s">
        <v>29</v>
      </c>
      <c r="G2" s="1" t="s">
        <v>30</v>
      </c>
      <c r="H2" s="1" t="s">
        <v>31</v>
      </c>
      <c r="I2" s="33" t="s">
        <v>19</v>
      </c>
      <c r="J2" s="33" t="s">
        <v>20</v>
      </c>
      <c r="K2" s="34" t="s">
        <v>18</v>
      </c>
      <c r="L2" s="34" t="s">
        <v>36</v>
      </c>
      <c r="M2" s="34" t="s">
        <v>37</v>
      </c>
    </row>
    <row r="3" spans="1:13" x14ac:dyDescent="0.2">
      <c r="A3" s="35">
        <v>43891</v>
      </c>
      <c r="B3" s="36">
        <v>1</v>
      </c>
      <c r="C3" s="36">
        <v>44</v>
      </c>
      <c r="D3" s="36">
        <v>0</v>
      </c>
      <c r="E3" s="37">
        <f t="shared" ref="E3:E18" si="0">B3-$B$19</f>
        <v>-10.125</v>
      </c>
      <c r="F3" s="37">
        <f t="shared" ref="F3:F18" si="1">C3-$C$19</f>
        <v>-5442.75</v>
      </c>
      <c r="G3" s="37">
        <f t="shared" ref="G3:G18" si="2">E3*F3</f>
        <v>55107.84375</v>
      </c>
      <c r="H3" s="37">
        <f t="shared" ref="H3:H18" si="3">E3*E3</f>
        <v>102.515625</v>
      </c>
      <c r="I3" s="38">
        <f>G19/H19</f>
        <v>1094.5425959780621</v>
      </c>
      <c r="J3" s="39">
        <f>C19-I3*B19</f>
        <v>-6690.0363802559405</v>
      </c>
      <c r="K3" s="40">
        <f t="shared" ref="K3:K18" si="4">$I$3*B3+$J$3</f>
        <v>-5595.4937842778781</v>
      </c>
      <c r="L3" s="40">
        <f t="shared" ref="L3:L18" si="5">C3-K3</f>
        <v>5639.4937842778781</v>
      </c>
      <c r="M3" s="40">
        <f t="shared" ref="M3:M18" si="6">L3*L3</f>
        <v>31803890.142908823</v>
      </c>
    </row>
    <row r="4" spans="1:13" x14ac:dyDescent="0.2">
      <c r="A4" s="35">
        <v>43893</v>
      </c>
      <c r="B4" s="36">
        <v>3</v>
      </c>
      <c r="C4" s="36">
        <v>45</v>
      </c>
      <c r="D4" s="36">
        <v>0</v>
      </c>
      <c r="E4" s="37">
        <f t="shared" si="0"/>
        <v>-8.125</v>
      </c>
      <c r="F4" s="37">
        <f t="shared" si="1"/>
        <v>-5441.75</v>
      </c>
      <c r="G4" s="37">
        <f t="shared" si="2"/>
        <v>44214.21875</v>
      </c>
      <c r="H4" s="37">
        <f t="shared" si="3"/>
        <v>66.015625</v>
      </c>
      <c r="K4" s="40">
        <f t="shared" si="4"/>
        <v>-3406.4085923217544</v>
      </c>
      <c r="L4" s="40">
        <f t="shared" si="5"/>
        <v>3451.4085923217544</v>
      </c>
      <c r="M4" s="40">
        <f t="shared" si="6"/>
        <v>11912221.271152435</v>
      </c>
    </row>
    <row r="5" spans="1:13" x14ac:dyDescent="0.2">
      <c r="A5" s="35">
        <v>43894</v>
      </c>
      <c r="B5" s="36">
        <v>4</v>
      </c>
      <c r="C5" s="36">
        <v>45</v>
      </c>
      <c r="D5" s="36">
        <v>0</v>
      </c>
      <c r="E5" s="37">
        <f t="shared" si="0"/>
        <v>-7.125</v>
      </c>
      <c r="F5" s="37">
        <f t="shared" si="1"/>
        <v>-5441.75</v>
      </c>
      <c r="G5" s="37">
        <f t="shared" si="2"/>
        <v>38772.46875</v>
      </c>
      <c r="H5" s="37">
        <f t="shared" si="3"/>
        <v>50.765625</v>
      </c>
      <c r="K5" s="40">
        <f t="shared" si="4"/>
        <v>-2311.8659963436921</v>
      </c>
      <c r="L5" s="40">
        <f t="shared" si="5"/>
        <v>2356.8659963436921</v>
      </c>
      <c r="M5" s="40">
        <f t="shared" si="6"/>
        <v>5554817.3247211445</v>
      </c>
    </row>
    <row r="6" spans="1:13" x14ac:dyDescent="0.2">
      <c r="A6" s="35">
        <v>43895</v>
      </c>
      <c r="B6" s="36">
        <v>5</v>
      </c>
      <c r="C6" s="36">
        <v>45</v>
      </c>
      <c r="D6" s="36">
        <v>0</v>
      </c>
      <c r="E6" s="37">
        <f t="shared" si="0"/>
        <v>-6.125</v>
      </c>
      <c r="F6" s="37">
        <f t="shared" si="1"/>
        <v>-5441.75</v>
      </c>
      <c r="G6" s="37">
        <f t="shared" si="2"/>
        <v>33330.71875</v>
      </c>
      <c r="H6" s="37">
        <f t="shared" si="3"/>
        <v>37.515625</v>
      </c>
      <c r="K6" s="40">
        <f t="shared" si="4"/>
        <v>-1217.3234003656298</v>
      </c>
      <c r="L6" s="40">
        <f t="shared" si="5"/>
        <v>1262.3234003656298</v>
      </c>
      <c r="M6" s="40">
        <f t="shared" si="6"/>
        <v>1593460.3671106461</v>
      </c>
    </row>
    <row r="7" spans="1:13" x14ac:dyDescent="0.2">
      <c r="A7" s="35">
        <v>43896</v>
      </c>
      <c r="B7" s="36">
        <v>6</v>
      </c>
      <c r="C7" s="36">
        <v>45</v>
      </c>
      <c r="D7" s="36">
        <v>0</v>
      </c>
      <c r="E7" s="37">
        <f t="shared" si="0"/>
        <v>-5.125</v>
      </c>
      <c r="F7" s="37">
        <f t="shared" si="1"/>
        <v>-5441.75</v>
      </c>
      <c r="G7" s="37">
        <f t="shared" si="2"/>
        <v>27888.96875</v>
      </c>
      <c r="H7" s="37">
        <f t="shared" si="3"/>
        <v>26.265625</v>
      </c>
      <c r="K7" s="40">
        <f t="shared" si="4"/>
        <v>-122.78080438756842</v>
      </c>
      <c r="L7" s="40">
        <f t="shared" si="5"/>
        <v>167.78080438756842</v>
      </c>
      <c r="M7" s="40">
        <f t="shared" si="6"/>
        <v>28150.398320939501</v>
      </c>
    </row>
    <row r="8" spans="1:13" x14ac:dyDescent="0.2">
      <c r="A8" s="35">
        <v>43897</v>
      </c>
      <c r="B8" s="36">
        <v>7</v>
      </c>
      <c r="C8" s="36">
        <v>66</v>
      </c>
      <c r="D8" s="36">
        <v>0</v>
      </c>
      <c r="E8" s="37">
        <f t="shared" si="0"/>
        <v>-4.125</v>
      </c>
      <c r="F8" s="37">
        <f t="shared" si="1"/>
        <v>-5420.75</v>
      </c>
      <c r="G8" s="37">
        <f t="shared" si="2"/>
        <v>22360.59375</v>
      </c>
      <c r="H8" s="37">
        <f t="shared" si="3"/>
        <v>17.015625</v>
      </c>
      <c r="K8" s="40">
        <f t="shared" si="4"/>
        <v>971.76179159049389</v>
      </c>
      <c r="L8" s="40">
        <f t="shared" si="5"/>
        <v>-905.76179159049389</v>
      </c>
      <c r="M8" s="40">
        <f t="shared" si="6"/>
        <v>820404.42310522124</v>
      </c>
    </row>
    <row r="9" spans="1:13" x14ac:dyDescent="0.2">
      <c r="A9" s="35">
        <v>43898</v>
      </c>
      <c r="B9" s="36">
        <v>8</v>
      </c>
      <c r="C9" s="36">
        <v>66</v>
      </c>
      <c r="D9" s="36">
        <v>0</v>
      </c>
      <c r="E9" s="37">
        <f t="shared" si="0"/>
        <v>-3.125</v>
      </c>
      <c r="F9" s="37">
        <f t="shared" si="1"/>
        <v>-5420.75</v>
      </c>
      <c r="G9" s="37">
        <f t="shared" si="2"/>
        <v>16939.84375</v>
      </c>
      <c r="H9" s="37">
        <f t="shared" si="3"/>
        <v>9.765625</v>
      </c>
      <c r="K9" s="40">
        <f t="shared" si="4"/>
        <v>2066.3043875685562</v>
      </c>
      <c r="L9" s="40">
        <f t="shared" si="5"/>
        <v>-2000.3043875685562</v>
      </c>
      <c r="M9" s="40">
        <f t="shared" si="6"/>
        <v>4001217.6429260168</v>
      </c>
    </row>
    <row r="10" spans="1:13" x14ac:dyDescent="0.2">
      <c r="A10" s="35">
        <v>43899</v>
      </c>
      <c r="B10" s="36">
        <v>9</v>
      </c>
      <c r="C10" s="36">
        <v>66</v>
      </c>
      <c r="D10" s="36">
        <v>0</v>
      </c>
      <c r="E10" s="37">
        <f t="shared" si="0"/>
        <v>-2.125</v>
      </c>
      <c r="F10" s="37">
        <f t="shared" si="1"/>
        <v>-5420.75</v>
      </c>
      <c r="G10" s="37">
        <f t="shared" si="2"/>
        <v>11519.09375</v>
      </c>
      <c r="H10" s="37">
        <f t="shared" si="3"/>
        <v>4.515625</v>
      </c>
      <c r="K10" s="40">
        <f t="shared" si="4"/>
        <v>3160.8469835466185</v>
      </c>
      <c r="L10" s="40">
        <f t="shared" si="5"/>
        <v>-3094.8469835466185</v>
      </c>
      <c r="M10" s="40">
        <f t="shared" si="6"/>
        <v>9578077.8515676036</v>
      </c>
    </row>
    <row r="11" spans="1:13" x14ac:dyDescent="0.2">
      <c r="A11" s="35">
        <v>43900</v>
      </c>
      <c r="B11" s="36">
        <v>10</v>
      </c>
      <c r="C11" s="36">
        <v>944</v>
      </c>
      <c r="D11" s="36">
        <v>28</v>
      </c>
      <c r="E11" s="37">
        <f t="shared" si="0"/>
        <v>-1.125</v>
      </c>
      <c r="F11" s="37">
        <f t="shared" si="1"/>
        <v>-4542.75</v>
      </c>
      <c r="G11" s="37">
        <f t="shared" si="2"/>
        <v>5110.59375</v>
      </c>
      <c r="H11" s="37">
        <f t="shared" si="3"/>
        <v>1.265625</v>
      </c>
      <c r="K11" s="40">
        <f t="shared" si="4"/>
        <v>4255.3895795246808</v>
      </c>
      <c r="L11" s="40">
        <f t="shared" si="5"/>
        <v>-3311.3895795246808</v>
      </c>
      <c r="M11" s="40">
        <f t="shared" si="6"/>
        <v>10965300.947384642</v>
      </c>
    </row>
    <row r="12" spans="1:13" x14ac:dyDescent="0.2">
      <c r="A12" s="35">
        <v>43903</v>
      </c>
      <c r="B12" s="36">
        <v>13</v>
      </c>
      <c r="C12" s="36">
        <v>2148</v>
      </c>
      <c r="D12" s="36">
        <v>47</v>
      </c>
      <c r="E12" s="37">
        <f t="shared" si="0"/>
        <v>1.875</v>
      </c>
      <c r="F12" s="37">
        <f t="shared" si="1"/>
        <v>-3338.75</v>
      </c>
      <c r="G12" s="37">
        <f t="shared" si="2"/>
        <v>-6260.15625</v>
      </c>
      <c r="H12" s="37">
        <f t="shared" si="3"/>
        <v>3.515625</v>
      </c>
      <c r="K12" s="40">
        <f t="shared" si="4"/>
        <v>7539.0173674588659</v>
      </c>
      <c r="L12" s="40">
        <f t="shared" si="5"/>
        <v>-5391.0173674588659</v>
      </c>
      <c r="M12" s="40">
        <f t="shared" si="6"/>
        <v>29063068.256243121</v>
      </c>
    </row>
    <row r="13" spans="1:13" x14ac:dyDescent="0.2">
      <c r="A13" s="35">
        <v>43906</v>
      </c>
      <c r="B13" s="36">
        <v>16</v>
      </c>
      <c r="C13" s="36">
        <v>4592</v>
      </c>
      <c r="D13" s="36">
        <v>84</v>
      </c>
      <c r="E13" s="37">
        <f t="shared" si="0"/>
        <v>4.875</v>
      </c>
      <c r="F13" s="37">
        <f t="shared" si="1"/>
        <v>-894.75</v>
      </c>
      <c r="G13" s="37">
        <f t="shared" si="2"/>
        <v>-4361.90625</v>
      </c>
      <c r="H13" s="37">
        <f t="shared" si="3"/>
        <v>23.765625</v>
      </c>
      <c r="K13" s="40">
        <f t="shared" si="4"/>
        <v>10822.645155393053</v>
      </c>
      <c r="L13" s="40">
        <f t="shared" si="5"/>
        <v>-6230.6451553930528</v>
      </c>
      <c r="M13" s="40">
        <f t="shared" si="6"/>
        <v>38820939.052422918</v>
      </c>
    </row>
    <row r="14" spans="1:13" x14ac:dyDescent="0.2">
      <c r="A14" s="35">
        <v>43907</v>
      </c>
      <c r="B14" s="36">
        <v>17</v>
      </c>
      <c r="C14" s="36">
        <v>6352</v>
      </c>
      <c r="D14" s="36">
        <v>107</v>
      </c>
      <c r="E14" s="37">
        <f t="shared" si="0"/>
        <v>5.875</v>
      </c>
      <c r="F14" s="37">
        <f t="shared" si="1"/>
        <v>865.25</v>
      </c>
      <c r="G14" s="37">
        <f t="shared" si="2"/>
        <v>5083.34375</v>
      </c>
      <c r="H14" s="37">
        <f t="shared" si="3"/>
        <v>34.515625</v>
      </c>
      <c r="K14" s="40">
        <f t="shared" si="4"/>
        <v>11917.187751371115</v>
      </c>
      <c r="L14" s="40">
        <f t="shared" si="5"/>
        <v>-5565.1877513711152</v>
      </c>
      <c r="M14" s="40">
        <f t="shared" si="6"/>
        <v>30971314.708011091</v>
      </c>
    </row>
    <row r="15" spans="1:13" x14ac:dyDescent="0.2">
      <c r="A15" s="35">
        <v>43908</v>
      </c>
      <c r="B15" s="36">
        <v>18</v>
      </c>
      <c r="C15" s="36">
        <v>7709</v>
      </c>
      <c r="D15" s="36">
        <v>116</v>
      </c>
      <c r="E15" s="37">
        <f t="shared" si="0"/>
        <v>6.875</v>
      </c>
      <c r="F15" s="37">
        <f t="shared" si="1"/>
        <v>2222.25</v>
      </c>
      <c r="G15" s="37">
        <f t="shared" si="2"/>
        <v>15277.96875</v>
      </c>
      <c r="H15" s="37">
        <f t="shared" si="3"/>
        <v>47.265625</v>
      </c>
      <c r="K15" s="40">
        <f t="shared" si="4"/>
        <v>13011.730347349177</v>
      </c>
      <c r="L15" s="40">
        <f t="shared" si="5"/>
        <v>-5302.7303473491775</v>
      </c>
      <c r="M15" s="40">
        <f t="shared" si="6"/>
        <v>28118949.136697929</v>
      </c>
    </row>
    <row r="16" spans="1:13" x14ac:dyDescent="0.2">
      <c r="A16" s="35">
        <v>43909</v>
      </c>
      <c r="B16" s="36">
        <v>19</v>
      </c>
      <c r="C16" s="36">
        <v>13571</v>
      </c>
      <c r="D16" s="36">
        <v>197</v>
      </c>
      <c r="E16" s="37">
        <f t="shared" si="0"/>
        <v>7.875</v>
      </c>
      <c r="F16" s="37">
        <f t="shared" si="1"/>
        <v>8084.25</v>
      </c>
      <c r="G16" s="37">
        <f t="shared" si="2"/>
        <v>63663.46875</v>
      </c>
      <c r="H16" s="37">
        <f t="shared" si="3"/>
        <v>62.015625</v>
      </c>
      <c r="K16" s="40">
        <f t="shared" si="4"/>
        <v>14106.27294332724</v>
      </c>
      <c r="L16" s="40">
        <f t="shared" si="5"/>
        <v>-535.27294332723977</v>
      </c>
      <c r="M16" s="40">
        <f t="shared" si="6"/>
        <v>286517.12385820644</v>
      </c>
    </row>
    <row r="17" spans="1:13" x14ac:dyDescent="0.2">
      <c r="A17" s="35">
        <v>43910</v>
      </c>
      <c r="B17" s="36">
        <v>20</v>
      </c>
      <c r="C17" s="36">
        <v>18967</v>
      </c>
      <c r="D17" s="36">
        <v>241</v>
      </c>
      <c r="E17" s="37">
        <f t="shared" si="0"/>
        <v>8.875</v>
      </c>
      <c r="F17" s="37">
        <f t="shared" si="1"/>
        <v>13480.25</v>
      </c>
      <c r="G17" s="37">
        <f t="shared" si="2"/>
        <v>119637.21875</v>
      </c>
      <c r="H17" s="37">
        <f t="shared" si="3"/>
        <v>78.765625</v>
      </c>
      <c r="K17" s="40">
        <f t="shared" si="4"/>
        <v>15200.815539305302</v>
      </c>
      <c r="L17" s="40">
        <f t="shared" si="5"/>
        <v>3766.1844606946979</v>
      </c>
      <c r="M17" s="40">
        <f t="shared" si="6"/>
        <v>14184145.391978212</v>
      </c>
    </row>
    <row r="18" spans="1:13" x14ac:dyDescent="0.2">
      <c r="A18" s="35">
        <v>43912</v>
      </c>
      <c r="B18" s="36">
        <v>22</v>
      </c>
      <c r="C18" s="36">
        <v>33083</v>
      </c>
      <c r="D18" s="36">
        <v>413</v>
      </c>
      <c r="E18" s="37">
        <f t="shared" si="0"/>
        <v>10.875</v>
      </c>
      <c r="F18" s="37">
        <f t="shared" si="1"/>
        <v>27596.25</v>
      </c>
      <c r="G18" s="37">
        <f t="shared" si="2"/>
        <v>300109.21875</v>
      </c>
      <c r="H18" s="37">
        <f t="shared" si="3"/>
        <v>118.265625</v>
      </c>
      <c r="K18" s="40">
        <f t="shared" si="4"/>
        <v>17389.900731261427</v>
      </c>
      <c r="L18" s="40">
        <f t="shared" si="5"/>
        <v>15693.099268738573</v>
      </c>
      <c r="M18" s="40">
        <f t="shared" si="6"/>
        <v>246273364.65848315</v>
      </c>
    </row>
    <row r="19" spans="1:13" x14ac:dyDescent="0.2">
      <c r="A19" s="41" t="s">
        <v>25</v>
      </c>
      <c r="B19" s="42">
        <f t="shared" ref="B19:C19" si="7">AVERAGE(B3:B18)</f>
        <v>11.125</v>
      </c>
      <c r="C19" s="42">
        <f t="shared" si="7"/>
        <v>5486.75</v>
      </c>
      <c r="D19" s="43"/>
      <c r="E19" s="44"/>
      <c r="F19" s="41" t="s">
        <v>38</v>
      </c>
      <c r="G19" s="45">
        <f t="shared" ref="G19:H19" si="8">SUM(G3:G18)</f>
        <v>748393.5</v>
      </c>
      <c r="H19" s="45">
        <f t="shared" si="8"/>
        <v>683.75</v>
      </c>
      <c r="L19" s="46" t="s">
        <v>39</v>
      </c>
      <c r="M19" s="18">
        <f>AVERAGE(M3:M18)</f>
        <v>28998489.918555755</v>
      </c>
    </row>
    <row r="20" spans="1:13" x14ac:dyDescent="0.2">
      <c r="A20" s="75" t="s">
        <v>40</v>
      </c>
      <c r="B20" s="76"/>
      <c r="C20" s="76"/>
      <c r="D20" s="76"/>
      <c r="E20" s="76"/>
      <c r="F20" s="76"/>
      <c r="G20" s="76"/>
      <c r="H20" s="76"/>
    </row>
    <row r="21" spans="1:13" x14ac:dyDescent="0.2">
      <c r="A21" s="1" t="s">
        <v>0</v>
      </c>
      <c r="B21" s="1" t="s">
        <v>33</v>
      </c>
      <c r="C21" s="1" t="s">
        <v>34</v>
      </c>
      <c r="D21" s="1" t="s">
        <v>35</v>
      </c>
      <c r="E21" s="34" t="s">
        <v>18</v>
      </c>
      <c r="F21" s="34" t="s">
        <v>36</v>
      </c>
      <c r="G21" s="34" t="s">
        <v>37</v>
      </c>
      <c r="H21" s="47" t="s">
        <v>41</v>
      </c>
      <c r="I21" s="47" t="s">
        <v>42</v>
      </c>
      <c r="J21" s="47" t="s">
        <v>43</v>
      </c>
    </row>
    <row r="22" spans="1:13" x14ac:dyDescent="0.2">
      <c r="A22" s="48">
        <v>43892</v>
      </c>
      <c r="B22" s="49">
        <v>2</v>
      </c>
      <c r="C22" s="49">
        <v>45</v>
      </c>
      <c r="D22" s="49">
        <v>0</v>
      </c>
      <c r="E22" s="40">
        <f t="shared" ref="E22:E29" si="9">$I$3*B22+$J$3</f>
        <v>-4500.9511882998158</v>
      </c>
      <c r="F22" s="40">
        <f t="shared" ref="F22:F29" si="10">C22-E22</f>
        <v>4545.9511882998158</v>
      </c>
      <c r="G22" s="40">
        <f t="shared" ref="G22:G29" si="11">F22*F22</f>
        <v>20665672.206404507</v>
      </c>
      <c r="H22" s="50">
        <f t="shared" ref="H22:H29" si="12">2490*B22-21548</f>
        <v>-16568</v>
      </c>
      <c r="I22" s="51">
        <f t="shared" ref="I22:I29" si="13">C22-H22</f>
        <v>16613</v>
      </c>
      <c r="J22" s="51">
        <f t="shared" ref="J22:J29" si="14">I22*I22</f>
        <v>275991769</v>
      </c>
    </row>
    <row r="23" spans="1:13" x14ac:dyDescent="0.2">
      <c r="A23" s="48">
        <v>43901</v>
      </c>
      <c r="B23" s="49">
        <v>11</v>
      </c>
      <c r="C23" s="49">
        <v>1262</v>
      </c>
      <c r="D23" s="49">
        <v>36</v>
      </c>
      <c r="E23" s="40">
        <f t="shared" si="9"/>
        <v>5349.9321755027431</v>
      </c>
      <c r="F23" s="40">
        <f t="shared" si="10"/>
        <v>-4087.9321755027431</v>
      </c>
      <c r="G23" s="40">
        <f t="shared" si="11"/>
        <v>16711189.471510591</v>
      </c>
      <c r="H23" s="50">
        <f t="shared" si="12"/>
        <v>5842</v>
      </c>
      <c r="I23" s="51">
        <f t="shared" si="13"/>
        <v>-4580</v>
      </c>
      <c r="J23" s="51">
        <f t="shared" si="14"/>
        <v>20976400</v>
      </c>
    </row>
    <row r="24" spans="1:13" x14ac:dyDescent="0.2">
      <c r="A24" s="48">
        <v>43902</v>
      </c>
      <c r="B24" s="49">
        <v>12</v>
      </c>
      <c r="C24" s="49">
        <v>1638</v>
      </c>
      <c r="D24" s="49">
        <v>40</v>
      </c>
      <c r="E24" s="40">
        <f t="shared" si="9"/>
        <v>6444.4747714808036</v>
      </c>
      <c r="F24" s="40">
        <f t="shared" si="10"/>
        <v>-4806.4747714808036</v>
      </c>
      <c r="G24" s="40">
        <f t="shared" si="11"/>
        <v>23102199.728881445</v>
      </c>
      <c r="H24" s="50">
        <f t="shared" si="12"/>
        <v>8332</v>
      </c>
      <c r="I24" s="51">
        <f t="shared" si="13"/>
        <v>-6694</v>
      </c>
      <c r="J24" s="51">
        <f t="shared" si="14"/>
        <v>44809636</v>
      </c>
    </row>
    <row r="25" spans="1:13" x14ac:dyDescent="0.2">
      <c r="A25" s="48">
        <v>43904</v>
      </c>
      <c r="B25" s="49">
        <v>14</v>
      </c>
      <c r="C25" s="49">
        <v>2694</v>
      </c>
      <c r="D25" s="49">
        <v>54</v>
      </c>
      <c r="E25" s="40">
        <f t="shared" si="9"/>
        <v>8633.5599634369282</v>
      </c>
      <c r="F25" s="40">
        <f t="shared" si="10"/>
        <v>-5939.5599634369282</v>
      </c>
      <c r="G25" s="40">
        <f t="shared" si="11"/>
        <v>35278372.559262887</v>
      </c>
      <c r="H25" s="50">
        <f t="shared" si="12"/>
        <v>13312</v>
      </c>
      <c r="I25" s="51">
        <f t="shared" si="13"/>
        <v>-10618</v>
      </c>
      <c r="J25" s="51">
        <f t="shared" si="14"/>
        <v>112741924</v>
      </c>
    </row>
    <row r="26" spans="1:13" x14ac:dyDescent="0.2">
      <c r="A26" s="48">
        <v>43905</v>
      </c>
      <c r="B26" s="49">
        <v>15</v>
      </c>
      <c r="C26" s="49">
        <v>3462</v>
      </c>
      <c r="D26" s="49">
        <v>62</v>
      </c>
      <c r="E26" s="40">
        <f t="shared" si="9"/>
        <v>9728.1025594149905</v>
      </c>
      <c r="F26" s="40">
        <f t="shared" si="10"/>
        <v>-6266.1025594149905</v>
      </c>
      <c r="G26" s="40">
        <f t="shared" si="11"/>
        <v>39264041.285107099</v>
      </c>
      <c r="H26" s="50">
        <f t="shared" si="12"/>
        <v>15802</v>
      </c>
      <c r="I26" s="51">
        <f t="shared" si="13"/>
        <v>-12340</v>
      </c>
      <c r="J26" s="51">
        <f t="shared" si="14"/>
        <v>152275600</v>
      </c>
    </row>
    <row r="27" spans="1:13" x14ac:dyDescent="0.2">
      <c r="A27" s="48">
        <v>43911</v>
      </c>
      <c r="B27" s="49">
        <v>21</v>
      </c>
      <c r="C27" s="49">
        <v>25347</v>
      </c>
      <c r="D27" s="49">
        <v>302</v>
      </c>
      <c r="E27" s="40">
        <f t="shared" si="9"/>
        <v>16295.358135283364</v>
      </c>
      <c r="F27" s="40">
        <f t="shared" si="10"/>
        <v>9051.6418647166356</v>
      </c>
      <c r="G27" s="40">
        <f t="shared" si="11"/>
        <v>81932220.447090849</v>
      </c>
      <c r="H27" s="50">
        <f t="shared" si="12"/>
        <v>30742</v>
      </c>
      <c r="I27" s="51">
        <f t="shared" si="13"/>
        <v>-5395</v>
      </c>
      <c r="J27" s="51">
        <f t="shared" si="14"/>
        <v>29106025</v>
      </c>
    </row>
    <row r="28" spans="1:13" x14ac:dyDescent="0.2">
      <c r="A28" s="48">
        <v>43913</v>
      </c>
      <c r="B28" s="49">
        <v>23</v>
      </c>
      <c r="C28" s="49">
        <v>43442</v>
      </c>
      <c r="D28" s="49">
        <v>547</v>
      </c>
      <c r="E28" s="40">
        <f t="shared" si="9"/>
        <v>18484.443327239489</v>
      </c>
      <c r="F28" s="40">
        <f t="shared" si="10"/>
        <v>24957.556672760511</v>
      </c>
      <c r="G28" s="40">
        <f t="shared" si="11"/>
        <v>622879635.07405269</v>
      </c>
      <c r="H28" s="50">
        <f t="shared" si="12"/>
        <v>35722</v>
      </c>
      <c r="I28" s="51">
        <f t="shared" si="13"/>
        <v>7720</v>
      </c>
      <c r="J28" s="51">
        <f t="shared" si="14"/>
        <v>59598400</v>
      </c>
    </row>
    <row r="29" spans="1:13" x14ac:dyDescent="0.2">
      <c r="A29" s="48">
        <v>43914</v>
      </c>
      <c r="B29" s="49">
        <v>24</v>
      </c>
      <c r="C29" s="49">
        <v>53490</v>
      </c>
      <c r="D29" s="49">
        <v>698</v>
      </c>
      <c r="E29" s="40">
        <f t="shared" si="9"/>
        <v>19578.985923217548</v>
      </c>
      <c r="F29" s="40">
        <f t="shared" si="10"/>
        <v>33911.014076782449</v>
      </c>
      <c r="G29" s="40">
        <f t="shared" si="11"/>
        <v>1149956875.7157373</v>
      </c>
      <c r="H29" s="50">
        <f t="shared" si="12"/>
        <v>38212</v>
      </c>
      <c r="I29" s="51">
        <f t="shared" si="13"/>
        <v>15278</v>
      </c>
      <c r="J29" s="51">
        <f t="shared" si="14"/>
        <v>233417284</v>
      </c>
    </row>
    <row r="30" spans="1:13" x14ac:dyDescent="0.2">
      <c r="E30" s="77" t="s">
        <v>44</v>
      </c>
      <c r="F30" s="71"/>
      <c r="G30" s="52">
        <f>AVERAGE(G22:G29)</f>
        <v>248723775.81100592</v>
      </c>
      <c r="H30" s="53"/>
      <c r="I30" s="54" t="s">
        <v>26</v>
      </c>
      <c r="J30" s="52">
        <f>AVERAGE(J22:J29)</f>
        <v>116114629.75</v>
      </c>
    </row>
    <row r="38" spans="1:4" x14ac:dyDescent="0.2">
      <c r="A38" s="55"/>
      <c r="D38" s="56"/>
    </row>
    <row r="39" spans="1:4" x14ac:dyDescent="0.2">
      <c r="A39" s="55"/>
      <c r="D39" s="56"/>
    </row>
    <row r="40" spans="1:4" x14ac:dyDescent="0.2">
      <c r="A40" s="55"/>
      <c r="D40" s="56"/>
    </row>
    <row r="41" spans="1:4" x14ac:dyDescent="0.2">
      <c r="A41" s="55"/>
      <c r="D41" s="56"/>
    </row>
    <row r="42" spans="1:4" x14ac:dyDescent="0.2">
      <c r="A42" s="55"/>
      <c r="D42" s="56"/>
    </row>
    <row r="43" spans="1:4" x14ac:dyDescent="0.2">
      <c r="A43" s="55"/>
      <c r="D43" s="56"/>
    </row>
    <row r="44" spans="1:4" x14ac:dyDescent="0.2">
      <c r="A44" s="55"/>
      <c r="D44" s="56"/>
    </row>
    <row r="45" spans="1:4" x14ac:dyDescent="0.2">
      <c r="A45" s="55"/>
      <c r="D45" s="56"/>
    </row>
    <row r="46" spans="1:4" x14ac:dyDescent="0.2">
      <c r="A46" s="55"/>
      <c r="D46" s="56"/>
    </row>
    <row r="47" spans="1:4" x14ac:dyDescent="0.2">
      <c r="A47" s="55"/>
      <c r="D47" s="56"/>
    </row>
    <row r="48" spans="1:4" x14ac:dyDescent="0.2">
      <c r="A48" s="55"/>
      <c r="D48" s="56"/>
    </row>
    <row r="49" spans="1:4" x14ac:dyDescent="0.2">
      <c r="A49" s="55"/>
      <c r="D49" s="56"/>
    </row>
    <row r="50" spans="1:4" x14ac:dyDescent="0.2">
      <c r="A50" s="55"/>
      <c r="D50" s="56"/>
    </row>
    <row r="51" spans="1:4" x14ac:dyDescent="0.2">
      <c r="A51" s="55"/>
      <c r="D51" s="56"/>
    </row>
    <row r="52" spans="1:4" x14ac:dyDescent="0.2">
      <c r="A52" s="55"/>
      <c r="D52" s="56"/>
    </row>
    <row r="53" spans="1:4" x14ac:dyDescent="0.2">
      <c r="A53" s="55"/>
      <c r="D53" s="56"/>
    </row>
    <row r="54" spans="1:4" x14ac:dyDescent="0.2">
      <c r="A54" s="55"/>
    </row>
    <row r="55" spans="1:4" x14ac:dyDescent="0.2">
      <c r="A55" s="55"/>
    </row>
    <row r="56" spans="1:4" x14ac:dyDescent="0.2">
      <c r="A56" s="55"/>
    </row>
    <row r="57" spans="1:4" x14ac:dyDescent="0.2">
      <c r="A57" s="55"/>
    </row>
    <row r="58" spans="1:4" x14ac:dyDescent="0.2">
      <c r="A58" s="55"/>
    </row>
    <row r="59" spans="1:4" x14ac:dyDescent="0.2">
      <c r="A59" s="55"/>
    </row>
    <row r="60" spans="1:4" x14ac:dyDescent="0.2">
      <c r="A60" s="55"/>
    </row>
    <row r="61" spans="1:4" x14ac:dyDescent="0.2">
      <c r="A61" s="55"/>
    </row>
  </sheetData>
  <mergeCells count="3">
    <mergeCell ref="A1:H1"/>
    <mergeCell ref="A20:H20"/>
    <mergeCell ref="E30:F30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60"/>
  <sheetViews>
    <sheetView tabSelected="1" workbookViewId="0">
      <selection sqref="A1:G2"/>
    </sheetView>
  </sheetViews>
  <sheetFormatPr defaultColWidth="12.5703125" defaultRowHeight="15.75" customHeight="1" x14ac:dyDescent="0.2"/>
  <cols>
    <col min="2" max="2" width="5.140625" customWidth="1"/>
    <col min="3" max="3" width="9.85546875" customWidth="1"/>
    <col min="4" max="4" width="8.5703125" customWidth="1"/>
    <col min="5" max="5" width="9.5703125" customWidth="1"/>
    <col min="6" max="6" width="16.5703125" customWidth="1"/>
    <col min="9" max="9" width="16.140625" customWidth="1"/>
    <col min="10" max="10" width="9.42578125" customWidth="1"/>
    <col min="11" max="11" width="13.5703125" customWidth="1"/>
    <col min="12" max="12" width="13.7109375" customWidth="1"/>
  </cols>
  <sheetData>
    <row r="1" spans="1:11" x14ac:dyDescent="0.2">
      <c r="A1" s="75" t="s">
        <v>45</v>
      </c>
      <c r="B1" s="76"/>
      <c r="C1" s="76"/>
      <c r="D1" s="76"/>
      <c r="E1" s="76"/>
      <c r="F1" s="76"/>
      <c r="G1" s="76"/>
      <c r="H1" s="33" t="s">
        <v>19</v>
      </c>
      <c r="I1" s="33" t="s">
        <v>20</v>
      </c>
    </row>
    <row r="2" spans="1:11" x14ac:dyDescent="0.2">
      <c r="A2" s="76"/>
      <c r="B2" s="76"/>
      <c r="C2" s="76"/>
      <c r="D2" s="76"/>
      <c r="E2" s="76"/>
      <c r="F2" s="76"/>
      <c r="G2" s="76"/>
      <c r="H2" s="10">
        <f>Kaggle_US_Train!I3</f>
        <v>1094.5425959780621</v>
      </c>
      <c r="I2" s="57">
        <f>Kaggle_US_Train!J3</f>
        <v>-6690.0363802559405</v>
      </c>
    </row>
    <row r="3" spans="1:11" x14ac:dyDescent="0.2">
      <c r="A3" s="58" t="s">
        <v>0</v>
      </c>
      <c r="B3" s="58" t="s">
        <v>33</v>
      </c>
      <c r="C3" s="58" t="s">
        <v>34</v>
      </c>
      <c r="D3" s="59" t="s">
        <v>18</v>
      </c>
      <c r="E3" s="59" t="s">
        <v>36</v>
      </c>
      <c r="F3" s="59" t="s">
        <v>37</v>
      </c>
      <c r="G3" s="47" t="s">
        <v>41</v>
      </c>
      <c r="H3" s="47" t="s">
        <v>42</v>
      </c>
      <c r="I3" s="47" t="s">
        <v>43</v>
      </c>
      <c r="J3" s="60" t="s">
        <v>46</v>
      </c>
    </row>
    <row r="4" spans="1:11" x14ac:dyDescent="0.2">
      <c r="A4" s="61">
        <v>43902</v>
      </c>
      <c r="B4" s="7">
        <v>51</v>
      </c>
      <c r="C4" s="7">
        <v>1663</v>
      </c>
      <c r="D4" s="40">
        <f t="shared" ref="D4:D26" si="0">$H$2*B4+$C$4</f>
        <v>57484.672394881163</v>
      </c>
      <c r="E4" s="40">
        <f t="shared" ref="E4:E26" si="1">C4-D4</f>
        <v>-55821.672394881163</v>
      </c>
      <c r="F4" s="40">
        <f t="shared" ref="F4:F26" si="2">E4*E4</f>
        <v>3116059108.9614377</v>
      </c>
      <c r="G4" s="50">
        <f t="shared" ref="G4:G26" si="3">11780*B4-651511</f>
        <v>-50731</v>
      </c>
      <c r="H4" s="50">
        <f t="shared" ref="H4:H26" si="4">C4-G4</f>
        <v>52394</v>
      </c>
      <c r="I4" s="50">
        <f t="shared" ref="I4:I26" si="5">H4*H4</f>
        <v>2745131236</v>
      </c>
      <c r="J4" s="53">
        <f t="shared" ref="J4:J26" si="6">(E4-H4)/H4</f>
        <v>-2.0654210862862383</v>
      </c>
      <c r="K4" s="13"/>
    </row>
    <row r="5" spans="1:11" x14ac:dyDescent="0.2">
      <c r="A5" s="61">
        <v>43903</v>
      </c>
      <c r="B5" s="7">
        <v>52</v>
      </c>
      <c r="C5" s="7">
        <v>2179</v>
      </c>
      <c r="D5" s="40">
        <f t="shared" si="0"/>
        <v>58579.214990859226</v>
      </c>
      <c r="E5" s="40">
        <f t="shared" si="1"/>
        <v>-56400.214990859226</v>
      </c>
      <c r="F5" s="40">
        <f t="shared" si="2"/>
        <v>3180984251.0151415</v>
      </c>
      <c r="G5" s="50">
        <f t="shared" si="3"/>
        <v>-38951</v>
      </c>
      <c r="H5" s="50">
        <f t="shared" si="4"/>
        <v>41130</v>
      </c>
      <c r="I5" s="50">
        <f t="shared" si="5"/>
        <v>1691676900</v>
      </c>
      <c r="J5" s="53">
        <f t="shared" si="6"/>
        <v>-2.3712670797680335</v>
      </c>
    </row>
    <row r="6" spans="1:11" x14ac:dyDescent="0.2">
      <c r="A6" s="61">
        <v>43904</v>
      </c>
      <c r="B6" s="7">
        <v>53</v>
      </c>
      <c r="C6" s="7">
        <v>2727</v>
      </c>
      <c r="D6" s="40">
        <f t="shared" si="0"/>
        <v>59673.757586837288</v>
      </c>
      <c r="E6" s="40">
        <f t="shared" si="1"/>
        <v>-56946.757586837288</v>
      </c>
      <c r="F6" s="40">
        <f t="shared" si="2"/>
        <v>3242933199.6540103</v>
      </c>
      <c r="G6" s="50">
        <f t="shared" si="3"/>
        <v>-27171</v>
      </c>
      <c r="H6" s="50">
        <f t="shared" si="4"/>
        <v>29898</v>
      </c>
      <c r="I6" s="50">
        <f t="shared" si="5"/>
        <v>893890404</v>
      </c>
      <c r="J6" s="53">
        <f t="shared" si="6"/>
        <v>-2.9047012371007184</v>
      </c>
    </row>
    <row r="7" spans="1:11" x14ac:dyDescent="0.2">
      <c r="A7" s="61">
        <v>43905</v>
      </c>
      <c r="B7" s="7">
        <v>54</v>
      </c>
      <c r="C7" s="7">
        <v>3499</v>
      </c>
      <c r="D7" s="40">
        <f t="shared" si="0"/>
        <v>60768.30018281535</v>
      </c>
      <c r="E7" s="40">
        <f t="shared" si="1"/>
        <v>-57269.30018281535</v>
      </c>
      <c r="F7" s="40">
        <f t="shared" si="2"/>
        <v>3279772743.4294143</v>
      </c>
      <c r="G7" s="50">
        <f t="shared" si="3"/>
        <v>-15391</v>
      </c>
      <c r="H7" s="50">
        <f t="shared" si="4"/>
        <v>18890</v>
      </c>
      <c r="I7" s="50">
        <f t="shared" si="5"/>
        <v>356832100</v>
      </c>
      <c r="J7" s="53">
        <f t="shared" si="6"/>
        <v>-4.0317257905143116</v>
      </c>
    </row>
    <row r="8" spans="1:11" x14ac:dyDescent="0.2">
      <c r="A8" s="61">
        <v>43906</v>
      </c>
      <c r="B8" s="7">
        <v>55</v>
      </c>
      <c r="C8" s="7">
        <v>4632</v>
      </c>
      <c r="D8" s="40">
        <f t="shared" si="0"/>
        <v>61862.842778793412</v>
      </c>
      <c r="E8" s="40">
        <f t="shared" si="1"/>
        <v>-57230.842778793412</v>
      </c>
      <c r="F8" s="40">
        <f t="shared" si="2"/>
        <v>3275369365.17097</v>
      </c>
      <c r="G8" s="50">
        <f t="shared" si="3"/>
        <v>-3611</v>
      </c>
      <c r="H8" s="50">
        <f t="shared" si="4"/>
        <v>8243</v>
      </c>
      <c r="I8" s="50">
        <f t="shared" si="5"/>
        <v>67947049</v>
      </c>
      <c r="J8" s="53">
        <f t="shared" si="6"/>
        <v>-7.9429628507574197</v>
      </c>
    </row>
    <row r="9" spans="1:11" x14ac:dyDescent="0.2">
      <c r="A9" s="61">
        <v>43907</v>
      </c>
      <c r="B9" s="7">
        <v>56</v>
      </c>
      <c r="C9" s="7">
        <v>6421</v>
      </c>
      <c r="D9" s="40">
        <f t="shared" si="0"/>
        <v>62957.385374771475</v>
      </c>
      <c r="E9" s="40">
        <f t="shared" si="1"/>
        <v>-56536.385374771475</v>
      </c>
      <c r="F9" s="40">
        <f t="shared" si="2"/>
        <v>3196362871.2446737</v>
      </c>
      <c r="G9" s="50">
        <f t="shared" si="3"/>
        <v>8169</v>
      </c>
      <c r="H9" s="50">
        <f t="shared" si="4"/>
        <v>-1748</v>
      </c>
      <c r="I9" s="50">
        <f t="shared" si="5"/>
        <v>3055504</v>
      </c>
      <c r="J9" s="53">
        <f t="shared" si="6"/>
        <v>31.343469894034026</v>
      </c>
    </row>
    <row r="10" spans="1:11" x14ac:dyDescent="0.2">
      <c r="A10" s="61">
        <v>43908</v>
      </c>
      <c r="B10" s="7">
        <v>57</v>
      </c>
      <c r="C10" s="7">
        <v>7783</v>
      </c>
      <c r="D10" s="40">
        <f t="shared" si="0"/>
        <v>64051.927970749537</v>
      </c>
      <c r="E10" s="40">
        <f t="shared" si="1"/>
        <v>-56268.927970749537</v>
      </c>
      <c r="F10" s="40">
        <f t="shared" si="2"/>
        <v>3166192254.9773998</v>
      </c>
      <c r="G10" s="50">
        <f t="shared" si="3"/>
        <v>19949</v>
      </c>
      <c r="H10" s="50">
        <f t="shared" si="4"/>
        <v>-12166</v>
      </c>
      <c r="I10" s="50">
        <f t="shared" si="5"/>
        <v>148011556</v>
      </c>
      <c r="J10" s="53">
        <f t="shared" si="6"/>
        <v>3.62509682481913</v>
      </c>
    </row>
    <row r="11" spans="1:11" x14ac:dyDescent="0.2">
      <c r="A11" s="61">
        <v>43909</v>
      </c>
      <c r="B11" s="7">
        <v>58</v>
      </c>
      <c r="C11" s="7">
        <v>13677</v>
      </c>
      <c r="D11" s="40">
        <f t="shared" si="0"/>
        <v>65146.470566727599</v>
      </c>
      <c r="E11" s="40">
        <f t="shared" si="1"/>
        <v>-51469.470566727599</v>
      </c>
      <c r="F11" s="40">
        <f t="shared" si="2"/>
        <v>2649106400.4192386</v>
      </c>
      <c r="G11" s="50">
        <f t="shared" si="3"/>
        <v>31729</v>
      </c>
      <c r="H11" s="50">
        <f t="shared" si="4"/>
        <v>-18052</v>
      </c>
      <c r="I11" s="50">
        <f t="shared" si="5"/>
        <v>325874704</v>
      </c>
      <c r="J11" s="53">
        <f t="shared" si="6"/>
        <v>1.8511782941905384</v>
      </c>
    </row>
    <row r="12" spans="1:11" x14ac:dyDescent="0.2">
      <c r="A12" s="61">
        <v>43910</v>
      </c>
      <c r="B12" s="7">
        <v>59</v>
      </c>
      <c r="C12" s="7">
        <v>19100</v>
      </c>
      <c r="D12" s="40">
        <f t="shared" si="0"/>
        <v>66241.013162705669</v>
      </c>
      <c r="E12" s="40">
        <f t="shared" si="1"/>
        <v>-47141.013162705669</v>
      </c>
      <c r="F12" s="40">
        <f t="shared" si="2"/>
        <v>2222275122.0063891</v>
      </c>
      <c r="G12" s="50">
        <f t="shared" si="3"/>
        <v>43509</v>
      </c>
      <c r="H12" s="50">
        <f t="shared" si="4"/>
        <v>-24409</v>
      </c>
      <c r="I12" s="50">
        <f t="shared" si="5"/>
        <v>595799281</v>
      </c>
      <c r="J12" s="53">
        <f t="shared" si="6"/>
        <v>0.93129637276027977</v>
      </c>
    </row>
    <row r="13" spans="1:11" x14ac:dyDescent="0.2">
      <c r="A13" s="61">
        <v>43911</v>
      </c>
      <c r="B13" s="7">
        <v>60</v>
      </c>
      <c r="C13" s="7">
        <v>25489</v>
      </c>
      <c r="D13" s="40">
        <f t="shared" si="0"/>
        <v>67335.555758683724</v>
      </c>
      <c r="E13" s="40">
        <f t="shared" si="1"/>
        <v>-41846.555758683724</v>
      </c>
      <c r="F13" s="40">
        <f t="shared" si="2"/>
        <v>1751134228.8646259</v>
      </c>
      <c r="G13" s="50">
        <f t="shared" si="3"/>
        <v>55289</v>
      </c>
      <c r="H13" s="50">
        <f t="shared" si="4"/>
        <v>-29800</v>
      </c>
      <c r="I13" s="50">
        <f t="shared" si="5"/>
        <v>888040000</v>
      </c>
      <c r="J13" s="53">
        <f t="shared" si="6"/>
        <v>0.40424683753972229</v>
      </c>
    </row>
    <row r="14" spans="1:11" x14ac:dyDescent="0.2">
      <c r="A14" s="61">
        <v>43912</v>
      </c>
      <c r="B14" s="7">
        <v>61</v>
      </c>
      <c r="C14" s="7">
        <v>33276</v>
      </c>
      <c r="D14" s="40">
        <f t="shared" si="0"/>
        <v>68430.098354661794</v>
      </c>
      <c r="E14" s="40">
        <f t="shared" si="1"/>
        <v>-35154.098354661794</v>
      </c>
      <c r="F14" s="40">
        <f t="shared" si="2"/>
        <v>1235810631.129235</v>
      </c>
      <c r="G14" s="50">
        <f t="shared" si="3"/>
        <v>67069</v>
      </c>
      <c r="H14" s="50">
        <f t="shared" si="4"/>
        <v>-33793</v>
      </c>
      <c r="I14" s="50">
        <f t="shared" si="5"/>
        <v>1141966849</v>
      </c>
      <c r="J14" s="53">
        <f t="shared" si="6"/>
        <v>4.027752358955386E-2</v>
      </c>
    </row>
    <row r="15" spans="1:11" x14ac:dyDescent="0.2">
      <c r="A15" s="61">
        <v>43913</v>
      </c>
      <c r="B15" s="7">
        <v>62</v>
      </c>
      <c r="C15" s="7">
        <v>43847</v>
      </c>
      <c r="D15" s="40">
        <f t="shared" si="0"/>
        <v>69524.640950639849</v>
      </c>
      <c r="E15" s="40">
        <f t="shared" si="1"/>
        <v>-25677.640950639849</v>
      </c>
      <c r="F15" s="40">
        <f t="shared" si="2"/>
        <v>659341244.78997648</v>
      </c>
      <c r="G15" s="50">
        <f t="shared" si="3"/>
        <v>78849</v>
      </c>
      <c r="H15" s="50">
        <f t="shared" si="4"/>
        <v>-35002</v>
      </c>
      <c r="I15" s="50">
        <f t="shared" si="5"/>
        <v>1225140004</v>
      </c>
      <c r="J15" s="53">
        <f t="shared" si="6"/>
        <v>-0.26639503597966263</v>
      </c>
    </row>
    <row r="16" spans="1:11" x14ac:dyDescent="0.2">
      <c r="A16" s="61">
        <v>43914</v>
      </c>
      <c r="B16" s="7">
        <v>63</v>
      </c>
      <c r="C16" s="7">
        <v>53740</v>
      </c>
      <c r="D16" s="40">
        <f t="shared" si="0"/>
        <v>70619.183546617918</v>
      </c>
      <c r="E16" s="40">
        <f t="shared" si="1"/>
        <v>-16879.183546617918</v>
      </c>
      <c r="F16" s="40">
        <f t="shared" si="2"/>
        <v>284906837.20041704</v>
      </c>
      <c r="G16" s="50">
        <f t="shared" si="3"/>
        <v>90629</v>
      </c>
      <c r="H16" s="50">
        <f t="shared" si="4"/>
        <v>-36889</v>
      </c>
      <c r="I16" s="50">
        <f t="shared" si="5"/>
        <v>1360798321</v>
      </c>
      <c r="J16" s="53">
        <f t="shared" si="6"/>
        <v>-0.54243314954002775</v>
      </c>
    </row>
    <row r="17" spans="1:10" x14ac:dyDescent="0.2">
      <c r="A17" s="61">
        <v>43915</v>
      </c>
      <c r="B17" s="7">
        <v>64</v>
      </c>
      <c r="C17" s="7">
        <v>65778</v>
      </c>
      <c r="D17" s="40">
        <f t="shared" si="0"/>
        <v>71713.726142595973</v>
      </c>
      <c r="E17" s="40">
        <f t="shared" si="1"/>
        <v>-5935.7261425959732</v>
      </c>
      <c r="F17" s="40">
        <f t="shared" si="2"/>
        <v>35232844.839897275</v>
      </c>
      <c r="G17" s="50">
        <f t="shared" si="3"/>
        <v>102409</v>
      </c>
      <c r="H17" s="50">
        <f t="shared" si="4"/>
        <v>-36631</v>
      </c>
      <c r="I17" s="50">
        <f t="shared" si="5"/>
        <v>1341830161</v>
      </c>
      <c r="J17" s="53">
        <f t="shared" si="6"/>
        <v>-0.83795893798706089</v>
      </c>
    </row>
    <row r="18" spans="1:10" x14ac:dyDescent="0.2">
      <c r="A18" s="61">
        <v>43916</v>
      </c>
      <c r="B18" s="7">
        <v>65</v>
      </c>
      <c r="C18" s="7">
        <v>83836</v>
      </c>
      <c r="D18" s="40">
        <f t="shared" si="0"/>
        <v>72808.268738574028</v>
      </c>
      <c r="E18" s="40">
        <f t="shared" si="1"/>
        <v>11027.731261425972</v>
      </c>
      <c r="F18" s="40">
        <f t="shared" si="2"/>
        <v>121610856.77423166</v>
      </c>
      <c r="G18" s="50">
        <f t="shared" si="3"/>
        <v>114189</v>
      </c>
      <c r="H18" s="50">
        <f t="shared" si="4"/>
        <v>-30353</v>
      </c>
      <c r="I18" s="50">
        <f t="shared" si="5"/>
        <v>921304609</v>
      </c>
      <c r="J18" s="53">
        <f t="shared" si="6"/>
        <v>-1.3633160235042985</v>
      </c>
    </row>
    <row r="19" spans="1:10" x14ac:dyDescent="0.2">
      <c r="A19" s="61">
        <v>43917</v>
      </c>
      <c r="B19" s="7">
        <v>66</v>
      </c>
      <c r="C19" s="7">
        <v>101657</v>
      </c>
      <c r="D19" s="40">
        <f t="shared" si="0"/>
        <v>73902.811334552098</v>
      </c>
      <c r="E19" s="40">
        <f t="shared" si="1"/>
        <v>27754.188665447902</v>
      </c>
      <c r="F19" s="40">
        <f t="shared" si="2"/>
        <v>770294988.4772768</v>
      </c>
      <c r="G19" s="50">
        <f t="shared" si="3"/>
        <v>125969</v>
      </c>
      <c r="H19" s="50">
        <f t="shared" si="4"/>
        <v>-24312</v>
      </c>
      <c r="I19" s="50">
        <f t="shared" si="5"/>
        <v>591073344</v>
      </c>
      <c r="J19" s="53">
        <f t="shared" si="6"/>
        <v>-2.1415839365518221</v>
      </c>
    </row>
    <row r="20" spans="1:10" x14ac:dyDescent="0.2">
      <c r="A20" s="61">
        <v>43918</v>
      </c>
      <c r="B20" s="7">
        <v>67</v>
      </c>
      <c r="C20" s="7">
        <v>121478</v>
      </c>
      <c r="D20" s="40">
        <f t="shared" si="0"/>
        <v>74997.353930530153</v>
      </c>
      <c r="E20" s="40">
        <f t="shared" si="1"/>
        <v>46480.646069469847</v>
      </c>
      <c r="F20" s="40">
        <f t="shared" si="2"/>
        <v>2160450459.0353227</v>
      </c>
      <c r="G20" s="50">
        <f t="shared" si="3"/>
        <v>137749</v>
      </c>
      <c r="H20" s="50">
        <f t="shared" si="4"/>
        <v>-16271</v>
      </c>
      <c r="I20" s="50">
        <f t="shared" si="5"/>
        <v>264745441</v>
      </c>
      <c r="J20" s="53">
        <f t="shared" si="6"/>
        <v>-3.8566557722002242</v>
      </c>
    </row>
    <row r="21" spans="1:10" x14ac:dyDescent="0.2">
      <c r="A21" s="61">
        <v>43919</v>
      </c>
      <c r="B21" s="7">
        <v>68</v>
      </c>
      <c r="C21" s="7">
        <v>140886</v>
      </c>
      <c r="D21" s="40">
        <f t="shared" si="0"/>
        <v>76091.896526508222</v>
      </c>
      <c r="E21" s="40">
        <f t="shared" si="1"/>
        <v>64794.103473491778</v>
      </c>
      <c r="F21" s="40">
        <f t="shared" si="2"/>
        <v>4198275844.9335594</v>
      </c>
      <c r="G21" s="50">
        <f t="shared" si="3"/>
        <v>149529</v>
      </c>
      <c r="H21" s="50">
        <f t="shared" si="4"/>
        <v>-8643</v>
      </c>
      <c r="I21" s="50">
        <f t="shared" si="5"/>
        <v>74701449</v>
      </c>
      <c r="J21" s="53">
        <f t="shared" si="6"/>
        <v>-8.4967145057840767</v>
      </c>
    </row>
    <row r="22" spans="1:10" x14ac:dyDescent="0.2">
      <c r="A22" s="61">
        <v>43920</v>
      </c>
      <c r="B22" s="7">
        <v>69</v>
      </c>
      <c r="C22" s="7">
        <v>161807</v>
      </c>
      <c r="D22" s="40">
        <f t="shared" si="0"/>
        <v>77186.439122486277</v>
      </c>
      <c r="E22" s="40">
        <f t="shared" si="1"/>
        <v>84620.560877513723</v>
      </c>
      <c r="F22" s="40">
        <f t="shared" si="2"/>
        <v>7160639323.2250061</v>
      </c>
      <c r="G22" s="50">
        <f t="shared" si="3"/>
        <v>161309</v>
      </c>
      <c r="H22" s="50">
        <f t="shared" si="4"/>
        <v>498</v>
      </c>
      <c r="I22" s="50">
        <f t="shared" si="5"/>
        <v>248004</v>
      </c>
      <c r="J22" s="53">
        <f t="shared" si="6"/>
        <v>168.92080497492717</v>
      </c>
    </row>
    <row r="23" spans="1:10" x14ac:dyDescent="0.2">
      <c r="A23" s="61">
        <v>43921</v>
      </c>
      <c r="B23" s="7">
        <v>70</v>
      </c>
      <c r="C23" s="7">
        <v>188172</v>
      </c>
      <c r="D23" s="40">
        <f t="shared" si="0"/>
        <v>78280.981718464347</v>
      </c>
      <c r="E23" s="40">
        <f t="shared" si="1"/>
        <v>109891.01828153565</v>
      </c>
      <c r="F23" s="40">
        <f t="shared" si="2"/>
        <v>12076035898.952803</v>
      </c>
      <c r="G23" s="50">
        <f t="shared" si="3"/>
        <v>173089</v>
      </c>
      <c r="H23" s="50">
        <f t="shared" si="4"/>
        <v>15083</v>
      </c>
      <c r="I23" s="50">
        <f t="shared" si="5"/>
        <v>227496889</v>
      </c>
      <c r="J23" s="53">
        <f t="shared" si="6"/>
        <v>6.2857533833810022</v>
      </c>
    </row>
    <row r="24" spans="1:10" x14ac:dyDescent="0.2">
      <c r="A24" s="61">
        <v>43922</v>
      </c>
      <c r="B24" s="7">
        <v>71</v>
      </c>
      <c r="C24" s="7">
        <v>213372</v>
      </c>
      <c r="D24" s="40">
        <f t="shared" si="0"/>
        <v>79375.524314442402</v>
      </c>
      <c r="E24" s="40">
        <f t="shared" si="1"/>
        <v>133996.47568555758</v>
      </c>
      <c r="F24" s="40">
        <f t="shared" si="2"/>
        <v>17955055496.150223</v>
      </c>
      <c r="G24" s="50">
        <f t="shared" si="3"/>
        <v>184869</v>
      </c>
      <c r="H24" s="50">
        <f t="shared" si="4"/>
        <v>28503</v>
      </c>
      <c r="I24" s="50">
        <f t="shared" si="5"/>
        <v>812421009</v>
      </c>
      <c r="J24" s="53">
        <f t="shared" si="6"/>
        <v>3.7011358694017327</v>
      </c>
    </row>
    <row r="25" spans="1:10" x14ac:dyDescent="0.2">
      <c r="A25" s="61">
        <v>43923</v>
      </c>
      <c r="B25" s="7">
        <v>72</v>
      </c>
      <c r="C25" s="7">
        <v>243453</v>
      </c>
      <c r="D25" s="40">
        <f t="shared" si="0"/>
        <v>80470.066910420472</v>
      </c>
      <c r="E25" s="40">
        <f t="shared" si="1"/>
        <v>162982.93308957951</v>
      </c>
      <c r="F25" s="40">
        <f t="shared" si="2"/>
        <v>26563436478.482353</v>
      </c>
      <c r="G25" s="50">
        <f t="shared" si="3"/>
        <v>196649</v>
      </c>
      <c r="H25" s="50">
        <f t="shared" si="4"/>
        <v>46804</v>
      </c>
      <c r="I25" s="50">
        <f t="shared" si="5"/>
        <v>2190614416</v>
      </c>
      <c r="J25" s="53">
        <f t="shared" si="6"/>
        <v>2.4822436776681376</v>
      </c>
    </row>
    <row r="26" spans="1:10" x14ac:dyDescent="0.2">
      <c r="A26" s="61">
        <v>43924</v>
      </c>
      <c r="B26" s="7">
        <v>73</v>
      </c>
      <c r="C26" s="7">
        <v>275586</v>
      </c>
      <c r="D26" s="40">
        <f t="shared" si="0"/>
        <v>81564.609506398527</v>
      </c>
      <c r="E26" s="40">
        <f t="shared" si="1"/>
        <v>194021.39049360147</v>
      </c>
      <c r="F26" s="40">
        <f t="shared" si="2"/>
        <v>37644299969.070587</v>
      </c>
      <c r="G26" s="50">
        <f t="shared" si="3"/>
        <v>208429</v>
      </c>
      <c r="H26" s="50">
        <f t="shared" si="4"/>
        <v>67157</v>
      </c>
      <c r="I26" s="50">
        <f t="shared" si="5"/>
        <v>4510062649</v>
      </c>
      <c r="J26" s="53">
        <f t="shared" si="6"/>
        <v>1.8890717347946078</v>
      </c>
    </row>
    <row r="27" spans="1:10" x14ac:dyDescent="0.2">
      <c r="A27" s="54" t="s">
        <v>25</v>
      </c>
      <c r="B27" s="25">
        <f t="shared" ref="B27:C27" si="7">AVERAGE(B4:B26)</f>
        <v>62</v>
      </c>
      <c r="C27" s="32">
        <f t="shared" si="7"/>
        <v>78872.086956521744</v>
      </c>
      <c r="D27" s="78" t="s">
        <v>47</v>
      </c>
      <c r="E27" s="71"/>
      <c r="F27" s="62">
        <f>AVERAGE(F4:F26)</f>
        <v>6084590452.9914865</v>
      </c>
      <c r="G27" s="53"/>
      <c r="H27" s="63" t="s">
        <v>26</v>
      </c>
      <c r="I27" s="52">
        <f t="shared" ref="I27:J27" si="8">AVERAGE(I4:I26)</f>
        <v>972985299.0869565</v>
      </c>
      <c r="J27" s="64">
        <f t="shared" si="8"/>
        <v>8.0284104339622608</v>
      </c>
    </row>
    <row r="28" spans="1:10" x14ac:dyDescent="0.2">
      <c r="A28" s="55"/>
    </row>
    <row r="29" spans="1:10" x14ac:dyDescent="0.2">
      <c r="A29" s="55"/>
    </row>
    <row r="30" spans="1:10" x14ac:dyDescent="0.2">
      <c r="B30" s="55"/>
    </row>
    <row r="31" spans="1:10" x14ac:dyDescent="0.2">
      <c r="B31" s="55"/>
    </row>
    <row r="32" spans="1:10" x14ac:dyDescent="0.2">
      <c r="B32" s="55"/>
    </row>
    <row r="33" spans="1:3" x14ac:dyDescent="0.2">
      <c r="B33" s="55"/>
    </row>
    <row r="34" spans="1:3" x14ac:dyDescent="0.2">
      <c r="B34" s="55"/>
    </row>
    <row r="35" spans="1:3" x14ac:dyDescent="0.2">
      <c r="B35" s="55"/>
    </row>
    <row r="36" spans="1:3" x14ac:dyDescent="0.2">
      <c r="B36" s="55"/>
    </row>
    <row r="37" spans="1:3" x14ac:dyDescent="0.2">
      <c r="B37" s="55"/>
    </row>
    <row r="38" spans="1:3" x14ac:dyDescent="0.2">
      <c r="B38" s="55"/>
    </row>
    <row r="39" spans="1:3" x14ac:dyDescent="0.2">
      <c r="A39" s="65" t="s">
        <v>0</v>
      </c>
      <c r="B39" s="65" t="s">
        <v>33</v>
      </c>
    </row>
    <row r="40" spans="1:3" x14ac:dyDescent="0.2">
      <c r="A40" s="55">
        <v>43902</v>
      </c>
      <c r="B40" s="65">
        <v>1</v>
      </c>
      <c r="C40" s="65">
        <v>1663</v>
      </c>
    </row>
    <row r="41" spans="1:3" x14ac:dyDescent="0.2">
      <c r="A41" s="55">
        <v>43903</v>
      </c>
      <c r="B41" s="65">
        <v>2</v>
      </c>
      <c r="C41" s="65">
        <v>2179</v>
      </c>
    </row>
    <row r="42" spans="1:3" x14ac:dyDescent="0.2">
      <c r="A42" s="55">
        <v>43904</v>
      </c>
      <c r="B42" s="65">
        <v>3</v>
      </c>
      <c r="C42" s="65">
        <v>2727</v>
      </c>
    </row>
    <row r="43" spans="1:3" x14ac:dyDescent="0.2">
      <c r="A43" s="55">
        <v>43905</v>
      </c>
      <c r="B43" s="65">
        <v>4</v>
      </c>
      <c r="C43" s="65">
        <v>3499</v>
      </c>
    </row>
    <row r="44" spans="1:3" x14ac:dyDescent="0.2">
      <c r="A44" s="55">
        <v>43906</v>
      </c>
      <c r="B44" s="65">
        <v>5</v>
      </c>
      <c r="C44" s="65">
        <v>4632</v>
      </c>
    </row>
    <row r="45" spans="1:3" x14ac:dyDescent="0.2">
      <c r="A45" s="55">
        <v>43907</v>
      </c>
      <c r="B45" s="65">
        <v>6</v>
      </c>
      <c r="C45" s="65">
        <v>6421</v>
      </c>
    </row>
    <row r="46" spans="1:3" x14ac:dyDescent="0.2">
      <c r="A46" s="55">
        <v>43908</v>
      </c>
      <c r="B46" s="65">
        <v>7</v>
      </c>
      <c r="C46" s="65">
        <v>7783</v>
      </c>
    </row>
    <row r="47" spans="1:3" x14ac:dyDescent="0.2">
      <c r="A47" s="55">
        <v>43909</v>
      </c>
      <c r="B47" s="65">
        <v>8</v>
      </c>
      <c r="C47" s="65">
        <v>13677</v>
      </c>
    </row>
    <row r="48" spans="1:3" x14ac:dyDescent="0.2">
      <c r="A48" s="55">
        <v>43910</v>
      </c>
      <c r="B48" s="65">
        <v>9</v>
      </c>
      <c r="C48" s="65">
        <v>19100</v>
      </c>
    </row>
    <row r="49" spans="1:3" x14ac:dyDescent="0.2">
      <c r="A49" s="55">
        <v>43911</v>
      </c>
      <c r="B49" s="65">
        <v>10</v>
      </c>
      <c r="C49" s="65">
        <v>25489</v>
      </c>
    </row>
    <row r="50" spans="1:3" x14ac:dyDescent="0.2">
      <c r="A50" s="55">
        <v>43912</v>
      </c>
      <c r="B50" s="65">
        <v>11</v>
      </c>
      <c r="C50" s="65">
        <v>33276</v>
      </c>
    </row>
    <row r="51" spans="1:3" x14ac:dyDescent="0.2">
      <c r="A51" s="55">
        <v>43913</v>
      </c>
      <c r="B51" s="65">
        <v>12</v>
      </c>
      <c r="C51" s="65">
        <v>43847</v>
      </c>
    </row>
    <row r="52" spans="1:3" x14ac:dyDescent="0.2">
      <c r="A52" s="55">
        <v>43914</v>
      </c>
      <c r="B52" s="65">
        <v>13</v>
      </c>
      <c r="C52" s="65">
        <v>53740</v>
      </c>
    </row>
    <row r="53" spans="1:3" x14ac:dyDescent="0.2">
      <c r="A53" s="55">
        <v>43915</v>
      </c>
      <c r="B53" s="65">
        <v>14</v>
      </c>
      <c r="C53" s="65">
        <v>65778</v>
      </c>
    </row>
    <row r="54" spans="1:3" x14ac:dyDescent="0.2">
      <c r="A54" s="55">
        <v>43916</v>
      </c>
      <c r="B54" s="65">
        <v>15</v>
      </c>
      <c r="C54" s="65">
        <v>83836</v>
      </c>
    </row>
    <row r="55" spans="1:3" x14ac:dyDescent="0.2">
      <c r="A55" s="55">
        <v>43917</v>
      </c>
      <c r="B55" s="65">
        <v>16</v>
      </c>
      <c r="C55" s="65">
        <v>101657</v>
      </c>
    </row>
    <row r="56" spans="1:3" x14ac:dyDescent="0.2">
      <c r="A56" s="55">
        <v>43918</v>
      </c>
      <c r="B56" s="65">
        <v>17</v>
      </c>
      <c r="C56" s="65">
        <v>121478</v>
      </c>
    </row>
    <row r="57" spans="1:3" x14ac:dyDescent="0.2">
      <c r="A57" s="55">
        <v>43919</v>
      </c>
      <c r="B57" s="65">
        <v>18</v>
      </c>
      <c r="C57" s="65">
        <v>140886</v>
      </c>
    </row>
    <row r="58" spans="1:3" x14ac:dyDescent="0.2">
      <c r="A58" s="55">
        <v>43920</v>
      </c>
      <c r="B58" s="65">
        <v>19</v>
      </c>
      <c r="C58" s="65">
        <v>161807</v>
      </c>
    </row>
    <row r="59" spans="1:3" x14ac:dyDescent="0.2">
      <c r="A59" s="55">
        <v>43921</v>
      </c>
      <c r="B59" s="65">
        <v>20</v>
      </c>
      <c r="C59" s="65">
        <v>188172</v>
      </c>
    </row>
    <row r="60" spans="1:3" x14ac:dyDescent="0.2">
      <c r="A60" s="55">
        <v>43922</v>
      </c>
      <c r="B60" s="65">
        <v>21</v>
      </c>
      <c r="C60" s="65">
        <v>213372</v>
      </c>
    </row>
    <row r="61" spans="1:3" x14ac:dyDescent="0.2">
      <c r="A61" s="55">
        <v>43923</v>
      </c>
      <c r="B61" s="65">
        <v>22</v>
      </c>
      <c r="C61" s="65">
        <v>243453</v>
      </c>
    </row>
    <row r="62" spans="1:3" x14ac:dyDescent="0.2">
      <c r="A62" s="55">
        <v>43924</v>
      </c>
      <c r="B62" s="65">
        <v>23</v>
      </c>
      <c r="C62" s="65">
        <v>275586</v>
      </c>
    </row>
    <row r="63" spans="1:3" x14ac:dyDescent="0.2">
      <c r="A63" s="55"/>
    </row>
    <row r="64" spans="1:3" x14ac:dyDescent="0.2">
      <c r="A64" s="55"/>
    </row>
    <row r="65" spans="1:1" x14ac:dyDescent="0.2">
      <c r="A65" s="55"/>
    </row>
    <row r="66" spans="1:1" x14ac:dyDescent="0.2">
      <c r="A66" s="55"/>
    </row>
    <row r="67" spans="1:1" x14ac:dyDescent="0.2">
      <c r="A67" s="55"/>
    </row>
    <row r="68" spans="1:1" x14ac:dyDescent="0.2">
      <c r="A68" s="55"/>
    </row>
    <row r="69" spans="1:1" x14ac:dyDescent="0.2">
      <c r="A69" s="55"/>
    </row>
    <row r="70" spans="1:1" x14ac:dyDescent="0.2">
      <c r="A70" s="55"/>
    </row>
    <row r="71" spans="1:1" x14ac:dyDescent="0.2">
      <c r="A71" s="55"/>
    </row>
    <row r="72" spans="1:1" x14ac:dyDescent="0.2">
      <c r="A72" s="55"/>
    </row>
    <row r="73" spans="1:1" x14ac:dyDescent="0.2">
      <c r="A73" s="55"/>
    </row>
    <row r="74" spans="1:1" x14ac:dyDescent="0.2">
      <c r="A74" s="55"/>
    </row>
    <row r="75" spans="1:1" x14ac:dyDescent="0.2">
      <c r="A75" s="55"/>
    </row>
    <row r="76" spans="1:1" x14ac:dyDescent="0.2">
      <c r="A76" s="55"/>
    </row>
    <row r="77" spans="1:1" x14ac:dyDescent="0.2">
      <c r="A77" s="55"/>
    </row>
    <row r="78" spans="1:1" x14ac:dyDescent="0.2">
      <c r="A78" s="55"/>
    </row>
    <row r="79" spans="1:1" x14ac:dyDescent="0.2">
      <c r="A79" s="55"/>
    </row>
    <row r="80" spans="1:1" x14ac:dyDescent="0.2">
      <c r="A80" s="55"/>
    </row>
    <row r="81" spans="1:5" x14ac:dyDescent="0.2">
      <c r="A81" s="55"/>
    </row>
    <row r="82" spans="1:5" x14ac:dyDescent="0.2">
      <c r="A82" s="55"/>
    </row>
    <row r="83" spans="1:5" x14ac:dyDescent="0.2">
      <c r="A83" s="55"/>
    </row>
    <row r="84" spans="1:5" x14ac:dyDescent="0.2">
      <c r="A84" s="55"/>
    </row>
    <row r="85" spans="1:5" x14ac:dyDescent="0.2">
      <c r="A85" s="55"/>
    </row>
    <row r="86" spans="1:5" x14ac:dyDescent="0.2">
      <c r="A86" s="55"/>
    </row>
    <row r="87" spans="1:5" x14ac:dyDescent="0.2">
      <c r="B87" s="65" t="s">
        <v>48</v>
      </c>
      <c r="C87" s="65" t="s">
        <v>49</v>
      </c>
      <c r="D87" s="65" t="s">
        <v>50</v>
      </c>
      <c r="E87" s="65" t="s">
        <v>51</v>
      </c>
    </row>
    <row r="88" spans="1:5" x14ac:dyDescent="0.2">
      <c r="B88" s="65" t="s">
        <v>52</v>
      </c>
      <c r="C88" s="55">
        <v>43852</v>
      </c>
      <c r="D88" s="66">
        <v>-957129</v>
      </c>
      <c r="E88" s="65">
        <v>1</v>
      </c>
    </row>
    <row r="89" spans="1:5" x14ac:dyDescent="0.2">
      <c r="B89" s="65" t="s">
        <v>52</v>
      </c>
      <c r="C89" s="55">
        <v>43853</v>
      </c>
      <c r="D89" s="66">
        <v>-957129</v>
      </c>
      <c r="E89" s="65">
        <v>1</v>
      </c>
    </row>
    <row r="90" spans="1:5" x14ac:dyDescent="0.2">
      <c r="B90" s="65" t="s">
        <v>52</v>
      </c>
      <c r="C90" s="55">
        <v>43854</v>
      </c>
      <c r="D90" s="66">
        <v>-957129</v>
      </c>
      <c r="E90" s="65">
        <v>2</v>
      </c>
    </row>
    <row r="91" spans="1:5" x14ac:dyDescent="0.2">
      <c r="B91" s="65" t="s">
        <v>52</v>
      </c>
      <c r="C91" s="55">
        <v>43855</v>
      </c>
      <c r="D91" s="66">
        <v>-957129</v>
      </c>
      <c r="E91" s="65">
        <v>2</v>
      </c>
    </row>
    <row r="92" spans="1:5" x14ac:dyDescent="0.2">
      <c r="B92" s="65" t="s">
        <v>52</v>
      </c>
      <c r="C92" s="55">
        <v>43856</v>
      </c>
      <c r="D92" s="66">
        <v>-957129</v>
      </c>
      <c r="E92" s="65">
        <v>5</v>
      </c>
    </row>
    <row r="93" spans="1:5" x14ac:dyDescent="0.2">
      <c r="B93" s="65" t="s">
        <v>52</v>
      </c>
      <c r="C93" s="55">
        <v>43857</v>
      </c>
      <c r="D93" s="66">
        <v>-957129</v>
      </c>
      <c r="E93" s="65">
        <v>5</v>
      </c>
    </row>
    <row r="94" spans="1:5" x14ac:dyDescent="0.2">
      <c r="B94" s="65" t="s">
        <v>52</v>
      </c>
      <c r="C94" s="55">
        <v>43858</v>
      </c>
      <c r="D94" s="66">
        <v>-957129</v>
      </c>
      <c r="E94" s="65">
        <v>5</v>
      </c>
    </row>
    <row r="95" spans="1:5" x14ac:dyDescent="0.2">
      <c r="B95" s="65" t="s">
        <v>52</v>
      </c>
      <c r="C95" s="55">
        <v>43859</v>
      </c>
      <c r="D95" s="66">
        <v>-957129</v>
      </c>
      <c r="E95" s="65">
        <v>5</v>
      </c>
    </row>
    <row r="96" spans="1:5" x14ac:dyDescent="0.2">
      <c r="B96" s="65" t="s">
        <v>52</v>
      </c>
      <c r="C96" s="55">
        <v>43860</v>
      </c>
      <c r="D96" s="66">
        <v>-957129</v>
      </c>
      <c r="E96" s="65">
        <v>5</v>
      </c>
    </row>
    <row r="97" spans="2:5" x14ac:dyDescent="0.2">
      <c r="B97" s="65" t="s">
        <v>52</v>
      </c>
      <c r="C97" s="55">
        <v>43861</v>
      </c>
      <c r="D97" s="66">
        <v>-957129</v>
      </c>
      <c r="E97" s="65">
        <v>7</v>
      </c>
    </row>
    <row r="98" spans="2:5" x14ac:dyDescent="0.2">
      <c r="B98" s="65" t="s">
        <v>52</v>
      </c>
      <c r="C98" s="55">
        <v>43862</v>
      </c>
      <c r="D98" s="66">
        <v>-957129</v>
      </c>
      <c r="E98" s="65">
        <v>8</v>
      </c>
    </row>
    <row r="99" spans="2:5" x14ac:dyDescent="0.2">
      <c r="B99" s="65" t="s">
        <v>52</v>
      </c>
      <c r="C99" s="55">
        <v>43863</v>
      </c>
      <c r="D99" s="66">
        <v>-957129</v>
      </c>
      <c r="E99" s="65">
        <v>8</v>
      </c>
    </row>
    <row r="100" spans="2:5" x14ac:dyDescent="0.2">
      <c r="B100" s="65" t="s">
        <v>52</v>
      </c>
      <c r="C100" s="55">
        <v>43864</v>
      </c>
      <c r="D100" s="66">
        <v>-957129</v>
      </c>
      <c r="E100" s="65">
        <v>11</v>
      </c>
    </row>
    <row r="101" spans="2:5" x14ac:dyDescent="0.2">
      <c r="B101" s="65" t="s">
        <v>52</v>
      </c>
      <c r="C101" s="55">
        <v>43865</v>
      </c>
      <c r="D101" s="66">
        <v>-957129</v>
      </c>
      <c r="E101" s="65">
        <v>11</v>
      </c>
    </row>
    <row r="102" spans="2:5" x14ac:dyDescent="0.2">
      <c r="B102" s="65" t="s">
        <v>52</v>
      </c>
      <c r="C102" s="55">
        <v>43866</v>
      </c>
      <c r="D102" s="66">
        <v>-957129</v>
      </c>
      <c r="E102" s="65">
        <v>11</v>
      </c>
    </row>
    <row r="103" spans="2:5" x14ac:dyDescent="0.2">
      <c r="B103" s="65" t="s">
        <v>52</v>
      </c>
      <c r="C103" s="55">
        <v>43867</v>
      </c>
      <c r="D103" s="66">
        <v>-957129</v>
      </c>
      <c r="E103" s="65">
        <v>11</v>
      </c>
    </row>
    <row r="104" spans="2:5" x14ac:dyDescent="0.2">
      <c r="B104" s="65" t="s">
        <v>52</v>
      </c>
      <c r="C104" s="55">
        <v>43868</v>
      </c>
      <c r="D104" s="66">
        <v>-957129</v>
      </c>
      <c r="E104" s="65">
        <v>11</v>
      </c>
    </row>
    <row r="105" spans="2:5" x14ac:dyDescent="0.2">
      <c r="B105" s="65" t="s">
        <v>52</v>
      </c>
      <c r="C105" s="55">
        <v>43869</v>
      </c>
      <c r="D105" s="66">
        <v>-957129</v>
      </c>
      <c r="E105" s="65">
        <v>11</v>
      </c>
    </row>
    <row r="106" spans="2:5" x14ac:dyDescent="0.2">
      <c r="B106" s="65" t="s">
        <v>52</v>
      </c>
      <c r="C106" s="55">
        <v>43870</v>
      </c>
      <c r="D106" s="66">
        <v>-957129</v>
      </c>
      <c r="E106" s="65">
        <v>11</v>
      </c>
    </row>
    <row r="107" spans="2:5" x14ac:dyDescent="0.2">
      <c r="B107" s="65" t="s">
        <v>52</v>
      </c>
      <c r="C107" s="55">
        <v>43871</v>
      </c>
      <c r="D107" s="66">
        <v>-957129</v>
      </c>
      <c r="E107" s="65">
        <v>11</v>
      </c>
    </row>
    <row r="108" spans="2:5" x14ac:dyDescent="0.2">
      <c r="B108" s="65" t="s">
        <v>52</v>
      </c>
      <c r="C108" s="55">
        <v>43872</v>
      </c>
      <c r="D108" s="66">
        <v>-957129</v>
      </c>
      <c r="E108" s="65">
        <v>12</v>
      </c>
    </row>
    <row r="109" spans="2:5" x14ac:dyDescent="0.2">
      <c r="B109" s="65" t="s">
        <v>52</v>
      </c>
      <c r="C109" s="55">
        <v>43873</v>
      </c>
      <c r="D109" s="66">
        <v>-957129</v>
      </c>
      <c r="E109" s="65">
        <v>12</v>
      </c>
    </row>
    <row r="110" spans="2:5" x14ac:dyDescent="0.2">
      <c r="B110" s="65" t="s">
        <v>52</v>
      </c>
      <c r="C110" s="55">
        <v>43874</v>
      </c>
      <c r="D110" s="66">
        <v>-957129</v>
      </c>
      <c r="E110" s="65">
        <v>13</v>
      </c>
    </row>
    <row r="111" spans="2:5" x14ac:dyDescent="0.2">
      <c r="B111" s="65" t="s">
        <v>52</v>
      </c>
      <c r="C111" s="55">
        <v>43875</v>
      </c>
      <c r="D111" s="66">
        <v>-957129</v>
      </c>
      <c r="E111" s="65">
        <v>13</v>
      </c>
    </row>
    <row r="112" spans="2:5" x14ac:dyDescent="0.2">
      <c r="B112" s="65" t="s">
        <v>52</v>
      </c>
      <c r="C112" s="55">
        <v>43876</v>
      </c>
      <c r="D112" s="66">
        <v>-957129</v>
      </c>
      <c r="E112" s="65">
        <v>13</v>
      </c>
    </row>
    <row r="113" spans="2:5" x14ac:dyDescent="0.2">
      <c r="B113" s="65" t="s">
        <v>52</v>
      </c>
      <c r="C113" s="55">
        <v>43877</v>
      </c>
      <c r="D113" s="66">
        <v>-957129</v>
      </c>
      <c r="E113" s="65">
        <v>13</v>
      </c>
    </row>
    <row r="114" spans="2:5" x14ac:dyDescent="0.2">
      <c r="B114" s="65" t="s">
        <v>52</v>
      </c>
      <c r="C114" s="55">
        <v>43878</v>
      </c>
      <c r="D114" s="66">
        <v>-957129</v>
      </c>
      <c r="E114" s="65">
        <v>13</v>
      </c>
    </row>
    <row r="115" spans="2:5" x14ac:dyDescent="0.2">
      <c r="B115" s="65" t="s">
        <v>52</v>
      </c>
      <c r="C115" s="55">
        <v>43879</v>
      </c>
      <c r="D115" s="66">
        <v>-957129</v>
      </c>
      <c r="E115" s="65">
        <v>13</v>
      </c>
    </row>
    <row r="116" spans="2:5" x14ac:dyDescent="0.2">
      <c r="B116" s="65" t="s">
        <v>52</v>
      </c>
      <c r="C116" s="55">
        <v>43880</v>
      </c>
      <c r="D116" s="66">
        <v>-957129</v>
      </c>
      <c r="E116" s="65">
        <v>13</v>
      </c>
    </row>
    <row r="117" spans="2:5" x14ac:dyDescent="0.2">
      <c r="B117" s="65" t="s">
        <v>52</v>
      </c>
      <c r="C117" s="55">
        <v>43881</v>
      </c>
      <c r="D117" s="66">
        <v>-957129</v>
      </c>
      <c r="E117" s="65">
        <v>13</v>
      </c>
    </row>
    <row r="118" spans="2:5" x14ac:dyDescent="0.2">
      <c r="B118" s="65" t="s">
        <v>52</v>
      </c>
      <c r="C118" s="55">
        <v>43882</v>
      </c>
      <c r="D118" s="66">
        <v>-957129</v>
      </c>
      <c r="E118" s="65">
        <v>15</v>
      </c>
    </row>
    <row r="119" spans="2:5" x14ac:dyDescent="0.2">
      <c r="B119" s="65" t="s">
        <v>52</v>
      </c>
      <c r="C119" s="55">
        <v>43883</v>
      </c>
      <c r="D119" s="66">
        <v>-957129</v>
      </c>
      <c r="E119" s="65">
        <v>15</v>
      </c>
    </row>
    <row r="120" spans="2:5" x14ac:dyDescent="0.2">
      <c r="B120" s="65" t="s">
        <v>52</v>
      </c>
      <c r="C120" s="55">
        <v>43884</v>
      </c>
      <c r="D120" s="66">
        <v>-957129</v>
      </c>
      <c r="E120" s="65">
        <v>15</v>
      </c>
    </row>
    <row r="121" spans="2:5" x14ac:dyDescent="0.2">
      <c r="B121" s="65" t="s">
        <v>52</v>
      </c>
      <c r="C121" s="55">
        <v>43885</v>
      </c>
      <c r="D121" s="66">
        <v>-957129</v>
      </c>
      <c r="E121" s="65">
        <v>51</v>
      </c>
    </row>
    <row r="122" spans="2:5" x14ac:dyDescent="0.2">
      <c r="B122" s="65" t="s">
        <v>52</v>
      </c>
      <c r="C122" s="55">
        <v>43886</v>
      </c>
      <c r="D122" s="66">
        <v>-957129</v>
      </c>
      <c r="E122" s="65">
        <v>51</v>
      </c>
    </row>
    <row r="123" spans="2:5" x14ac:dyDescent="0.2">
      <c r="B123" s="65" t="s">
        <v>52</v>
      </c>
      <c r="C123" s="55">
        <v>43887</v>
      </c>
      <c r="D123" s="66">
        <v>-957129</v>
      </c>
      <c r="E123" s="65">
        <v>57</v>
      </c>
    </row>
    <row r="124" spans="2:5" x14ac:dyDescent="0.2">
      <c r="B124" s="65" t="s">
        <v>52</v>
      </c>
      <c r="C124" s="55">
        <v>43888</v>
      </c>
      <c r="D124" s="66">
        <v>-957129</v>
      </c>
      <c r="E124" s="65">
        <v>58</v>
      </c>
    </row>
    <row r="125" spans="2:5" x14ac:dyDescent="0.2">
      <c r="B125" s="65" t="s">
        <v>52</v>
      </c>
      <c r="C125" s="55">
        <v>43889</v>
      </c>
      <c r="D125" s="66">
        <v>-957129</v>
      </c>
      <c r="E125" s="65">
        <v>60</v>
      </c>
    </row>
    <row r="126" spans="2:5" x14ac:dyDescent="0.2">
      <c r="B126" s="65" t="s">
        <v>52</v>
      </c>
      <c r="C126" s="55">
        <v>43890</v>
      </c>
      <c r="D126" s="66">
        <v>-957129</v>
      </c>
      <c r="E126" s="65">
        <v>68</v>
      </c>
    </row>
    <row r="127" spans="2:5" x14ac:dyDescent="0.2">
      <c r="B127" s="65" t="s">
        <v>52</v>
      </c>
      <c r="C127" s="55">
        <v>43891</v>
      </c>
      <c r="D127" s="66">
        <v>-957129</v>
      </c>
      <c r="E127" s="65">
        <v>74</v>
      </c>
    </row>
    <row r="128" spans="2:5" x14ac:dyDescent="0.2">
      <c r="B128" s="65" t="s">
        <v>52</v>
      </c>
      <c r="C128" s="55">
        <v>43892</v>
      </c>
      <c r="D128" s="66">
        <v>-957129</v>
      </c>
      <c r="E128" s="65">
        <v>98</v>
      </c>
    </row>
    <row r="129" spans="2:5" x14ac:dyDescent="0.2">
      <c r="B129" s="65" t="s">
        <v>52</v>
      </c>
      <c r="C129" s="55">
        <v>43893</v>
      </c>
      <c r="D129" s="66">
        <v>-957129</v>
      </c>
      <c r="E129" s="65">
        <v>118</v>
      </c>
    </row>
    <row r="130" spans="2:5" x14ac:dyDescent="0.2">
      <c r="B130" s="65" t="s">
        <v>52</v>
      </c>
      <c r="C130" s="55">
        <v>43894</v>
      </c>
      <c r="D130" s="66">
        <v>-957129</v>
      </c>
      <c r="E130" s="65">
        <v>149</v>
      </c>
    </row>
    <row r="131" spans="2:5" x14ac:dyDescent="0.2">
      <c r="B131" s="65" t="s">
        <v>52</v>
      </c>
      <c r="C131" s="55">
        <v>43895</v>
      </c>
      <c r="D131" s="66">
        <v>-957129</v>
      </c>
      <c r="E131" s="65">
        <v>217</v>
      </c>
    </row>
    <row r="132" spans="2:5" x14ac:dyDescent="0.2">
      <c r="B132" s="65" t="s">
        <v>52</v>
      </c>
      <c r="C132" s="55">
        <v>43896</v>
      </c>
      <c r="D132" s="66">
        <v>-957129</v>
      </c>
      <c r="E132" s="65">
        <v>262</v>
      </c>
    </row>
    <row r="133" spans="2:5" x14ac:dyDescent="0.2">
      <c r="B133" s="65" t="s">
        <v>52</v>
      </c>
      <c r="C133" s="55">
        <v>43897</v>
      </c>
      <c r="D133" s="66">
        <v>-957129</v>
      </c>
      <c r="E133" s="65">
        <v>402</v>
      </c>
    </row>
    <row r="134" spans="2:5" x14ac:dyDescent="0.2">
      <c r="B134" s="65" t="s">
        <v>52</v>
      </c>
      <c r="C134" s="55">
        <v>43898</v>
      </c>
      <c r="D134" s="66">
        <v>-957129</v>
      </c>
      <c r="E134" s="65">
        <v>518</v>
      </c>
    </row>
    <row r="135" spans="2:5" x14ac:dyDescent="0.2">
      <c r="B135" s="65" t="s">
        <v>52</v>
      </c>
      <c r="C135" s="55">
        <v>43899</v>
      </c>
      <c r="D135" s="66">
        <v>-957129</v>
      </c>
      <c r="E135" s="65">
        <v>583</v>
      </c>
    </row>
    <row r="136" spans="2:5" x14ac:dyDescent="0.2">
      <c r="B136" s="65" t="s">
        <v>52</v>
      </c>
      <c r="C136" s="55">
        <v>43900</v>
      </c>
      <c r="D136" s="66">
        <v>-957129</v>
      </c>
      <c r="E136" s="65">
        <v>959</v>
      </c>
    </row>
    <row r="137" spans="2:5" x14ac:dyDescent="0.2">
      <c r="B137" s="65" t="s">
        <v>52</v>
      </c>
      <c r="C137" s="55">
        <v>43901</v>
      </c>
      <c r="D137" s="66">
        <v>-957129</v>
      </c>
      <c r="E137" s="65">
        <v>1281</v>
      </c>
    </row>
    <row r="138" spans="2:5" x14ac:dyDescent="0.2">
      <c r="B138" s="65" t="s">
        <v>52</v>
      </c>
      <c r="C138" s="55">
        <v>43902</v>
      </c>
      <c r="D138" s="66">
        <v>-957129</v>
      </c>
      <c r="E138" s="65">
        <v>1663</v>
      </c>
    </row>
    <row r="139" spans="2:5" x14ac:dyDescent="0.2">
      <c r="B139" s="65" t="s">
        <v>52</v>
      </c>
      <c r="C139" s="55">
        <v>43903</v>
      </c>
      <c r="D139" s="66">
        <v>-957129</v>
      </c>
      <c r="E139" s="65">
        <v>2179</v>
      </c>
    </row>
    <row r="140" spans="2:5" x14ac:dyDescent="0.2">
      <c r="B140" s="65" t="s">
        <v>52</v>
      </c>
      <c r="C140" s="55">
        <v>43904</v>
      </c>
      <c r="D140" s="66">
        <v>-957129</v>
      </c>
      <c r="E140" s="65">
        <v>2727</v>
      </c>
    </row>
    <row r="141" spans="2:5" x14ac:dyDescent="0.2">
      <c r="B141" s="65" t="s">
        <v>52</v>
      </c>
      <c r="C141" s="55">
        <v>43905</v>
      </c>
      <c r="D141" s="66">
        <v>-957129</v>
      </c>
      <c r="E141" s="65">
        <v>3499</v>
      </c>
    </row>
    <row r="142" spans="2:5" x14ac:dyDescent="0.2">
      <c r="B142" s="65" t="s">
        <v>52</v>
      </c>
      <c r="C142" s="55">
        <v>43906</v>
      </c>
      <c r="D142" s="66">
        <v>-957129</v>
      </c>
      <c r="E142" s="65">
        <v>4632</v>
      </c>
    </row>
    <row r="143" spans="2:5" x14ac:dyDescent="0.2">
      <c r="B143" s="65" t="s">
        <v>52</v>
      </c>
      <c r="C143" s="55">
        <v>43907</v>
      </c>
      <c r="D143" s="66">
        <v>-957129</v>
      </c>
      <c r="E143" s="65">
        <v>6421</v>
      </c>
    </row>
    <row r="144" spans="2:5" x14ac:dyDescent="0.2">
      <c r="B144" s="65" t="s">
        <v>52</v>
      </c>
      <c r="C144" s="55">
        <v>43908</v>
      </c>
      <c r="D144" s="66">
        <v>-957129</v>
      </c>
      <c r="E144" s="65">
        <v>7783</v>
      </c>
    </row>
    <row r="145" spans="2:5" x14ac:dyDescent="0.2">
      <c r="B145" s="65" t="s">
        <v>52</v>
      </c>
      <c r="C145" s="55">
        <v>43909</v>
      </c>
      <c r="D145" s="66">
        <v>-957129</v>
      </c>
      <c r="E145" s="65">
        <v>13677</v>
      </c>
    </row>
    <row r="146" spans="2:5" x14ac:dyDescent="0.2">
      <c r="B146" s="65" t="s">
        <v>52</v>
      </c>
      <c r="C146" s="55">
        <v>43910</v>
      </c>
      <c r="D146" s="66">
        <v>-957129</v>
      </c>
      <c r="E146" s="65">
        <v>19100</v>
      </c>
    </row>
    <row r="147" spans="2:5" x14ac:dyDescent="0.2">
      <c r="B147" s="65" t="s">
        <v>52</v>
      </c>
      <c r="C147" s="55">
        <v>43911</v>
      </c>
      <c r="D147" s="66">
        <v>-957129</v>
      </c>
      <c r="E147" s="65">
        <v>25489</v>
      </c>
    </row>
    <row r="148" spans="2:5" x14ac:dyDescent="0.2">
      <c r="B148" s="65" t="s">
        <v>52</v>
      </c>
      <c r="C148" s="55">
        <v>43912</v>
      </c>
      <c r="D148" s="66">
        <v>-957129</v>
      </c>
      <c r="E148" s="65">
        <v>33276</v>
      </c>
    </row>
    <row r="149" spans="2:5" x14ac:dyDescent="0.2">
      <c r="B149" s="65" t="s">
        <v>52</v>
      </c>
      <c r="C149" s="55">
        <v>43913</v>
      </c>
      <c r="D149" s="66">
        <v>-957129</v>
      </c>
      <c r="E149" s="65">
        <v>43847</v>
      </c>
    </row>
    <row r="150" spans="2:5" x14ac:dyDescent="0.2">
      <c r="B150" s="65" t="s">
        <v>52</v>
      </c>
      <c r="C150" s="55">
        <v>43914</v>
      </c>
      <c r="D150" s="66">
        <v>-957129</v>
      </c>
      <c r="E150" s="65">
        <v>53740</v>
      </c>
    </row>
    <row r="151" spans="2:5" x14ac:dyDescent="0.2">
      <c r="B151" s="65" t="s">
        <v>52</v>
      </c>
      <c r="C151" s="55">
        <v>43915</v>
      </c>
      <c r="D151" s="66">
        <v>-957129</v>
      </c>
      <c r="E151" s="65">
        <v>65778</v>
      </c>
    </row>
    <row r="152" spans="2:5" x14ac:dyDescent="0.2">
      <c r="B152" s="65" t="s">
        <v>52</v>
      </c>
      <c r="C152" s="55">
        <v>43916</v>
      </c>
      <c r="D152" s="66">
        <v>-957129</v>
      </c>
      <c r="E152" s="65">
        <v>83836</v>
      </c>
    </row>
    <row r="153" spans="2:5" x14ac:dyDescent="0.2">
      <c r="B153" s="65" t="s">
        <v>52</v>
      </c>
      <c r="C153" s="55">
        <v>43917</v>
      </c>
      <c r="D153" s="66">
        <v>-957129</v>
      </c>
      <c r="E153" s="65">
        <v>101657</v>
      </c>
    </row>
    <row r="154" spans="2:5" x14ac:dyDescent="0.2">
      <c r="B154" s="65" t="s">
        <v>52</v>
      </c>
      <c r="C154" s="55">
        <v>43918</v>
      </c>
      <c r="D154" s="66">
        <v>-957129</v>
      </c>
      <c r="E154" s="65">
        <v>121478</v>
      </c>
    </row>
    <row r="155" spans="2:5" x14ac:dyDescent="0.2">
      <c r="B155" s="65" t="s">
        <v>52</v>
      </c>
      <c r="C155" s="55">
        <v>43919</v>
      </c>
      <c r="D155" s="66">
        <v>-957129</v>
      </c>
      <c r="E155" s="65">
        <v>140886</v>
      </c>
    </row>
    <row r="156" spans="2:5" x14ac:dyDescent="0.2">
      <c r="B156" s="65" t="s">
        <v>52</v>
      </c>
      <c r="C156" s="55">
        <v>43920</v>
      </c>
      <c r="D156" s="66">
        <v>-957129</v>
      </c>
      <c r="E156" s="65">
        <v>161807</v>
      </c>
    </row>
    <row r="157" spans="2:5" x14ac:dyDescent="0.2">
      <c r="B157" s="65" t="s">
        <v>52</v>
      </c>
      <c r="C157" s="55">
        <v>43921</v>
      </c>
      <c r="D157" s="66">
        <v>-957129</v>
      </c>
      <c r="E157" s="65">
        <v>188172</v>
      </c>
    </row>
    <row r="158" spans="2:5" x14ac:dyDescent="0.2">
      <c r="B158" s="65" t="s">
        <v>52</v>
      </c>
      <c r="C158" s="55">
        <v>43922</v>
      </c>
      <c r="D158" s="66">
        <v>-957129</v>
      </c>
      <c r="E158" s="65">
        <v>213372</v>
      </c>
    </row>
    <row r="159" spans="2:5" x14ac:dyDescent="0.2">
      <c r="B159" s="65" t="s">
        <v>52</v>
      </c>
      <c r="C159" s="55">
        <v>43923</v>
      </c>
      <c r="D159" s="66">
        <v>-957129</v>
      </c>
      <c r="E159" s="65">
        <v>243453</v>
      </c>
    </row>
    <row r="160" spans="2:5" x14ac:dyDescent="0.2">
      <c r="B160" s="65" t="s">
        <v>52</v>
      </c>
      <c r="C160" s="55">
        <v>43924</v>
      </c>
      <c r="D160" s="66">
        <v>-957129</v>
      </c>
      <c r="E160" s="65">
        <v>275586</v>
      </c>
    </row>
  </sheetData>
  <mergeCells count="2">
    <mergeCell ref="A1:G2"/>
    <mergeCell ref="D27:E2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COVID_SP_HIPOTESE</vt:lpstr>
      <vt:lpstr>COVID_SP_DERIVATIVE</vt:lpstr>
      <vt:lpstr>Kaggle_US_Train</vt:lpstr>
      <vt:lpstr>Kaggle_US_Test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Santos</dc:creator>
  <cp:lastModifiedBy>Ricardo Santos</cp:lastModifiedBy>
  <dcterms:created xsi:type="dcterms:W3CDTF">2022-06-08T01:22:13Z</dcterms:created>
  <dcterms:modified xsi:type="dcterms:W3CDTF">2022-06-08T01:22:13Z</dcterms:modified>
</cp:coreProperties>
</file>