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32" i="3" l="1"/>
  <c r="AL31" i="3"/>
  <c r="AL29" i="3"/>
  <c r="AL27" i="3"/>
  <c r="AL26" i="3"/>
  <c r="AL25" i="3"/>
  <c r="AL24" i="3"/>
  <c r="AL22" i="3"/>
  <c r="AL20" i="3"/>
  <c r="AL19" i="3"/>
  <c r="AL18" i="3"/>
  <c r="AL17" i="3"/>
  <c r="AL16" i="3"/>
  <c r="AL14" i="3"/>
  <c r="AL13" i="3"/>
  <c r="AL12" i="3"/>
  <c r="AL11" i="3"/>
  <c r="AL10" i="3"/>
  <c r="AL8" i="3"/>
  <c r="AL7" i="3"/>
  <c r="AL6" i="3"/>
  <c r="AL5" i="3"/>
  <c r="AK32" i="3"/>
  <c r="AK31" i="3"/>
  <c r="AK29" i="3"/>
  <c r="AK27" i="3"/>
  <c r="AK26" i="3"/>
  <c r="AK25" i="3"/>
  <c r="AK24" i="3"/>
  <c r="AK22" i="3"/>
  <c r="AK20" i="3"/>
  <c r="AK19" i="3"/>
  <c r="AK18" i="3"/>
  <c r="AK17" i="3"/>
  <c r="AK16" i="3"/>
  <c r="AK14" i="3"/>
  <c r="AK13" i="3"/>
  <c r="AK12" i="3"/>
  <c r="AK11" i="3"/>
  <c r="AK10" i="3"/>
  <c r="AK8" i="3"/>
  <c r="AK7" i="3"/>
  <c r="AK6" i="3"/>
  <c r="AK5" i="3"/>
  <c r="AJ32" i="3"/>
  <c r="AF31" i="3"/>
  <c r="AI31" i="3"/>
  <c r="AJ31" i="3"/>
  <c r="AJ29" i="3"/>
  <c r="AJ27" i="3"/>
  <c r="AJ26" i="3"/>
  <c r="AJ25" i="3"/>
  <c r="AJ24" i="3"/>
  <c r="AJ22" i="3"/>
  <c r="AJ20" i="3"/>
  <c r="AJ19" i="3"/>
  <c r="AJ18" i="3"/>
  <c r="AJ17" i="3"/>
  <c r="AJ16" i="3"/>
  <c r="AJ14" i="3"/>
  <c r="AJ13" i="3"/>
  <c r="AJ12" i="3"/>
  <c r="AJ11" i="3"/>
  <c r="AJ10" i="3"/>
  <c r="AJ8" i="3"/>
  <c r="AJ7" i="3"/>
  <c r="AJ6" i="3"/>
  <c r="AJ5" i="3"/>
  <c r="AI20" i="3"/>
  <c r="AI19" i="3"/>
  <c r="AI18" i="3"/>
  <c r="AI17" i="3"/>
  <c r="AI16" i="3"/>
  <c r="AH20" i="3"/>
  <c r="AH19" i="3"/>
  <c r="AH18" i="3"/>
  <c r="AH17" i="3"/>
  <c r="AH16" i="3"/>
  <c r="AG20" i="3"/>
  <c r="AG19" i="3"/>
  <c r="AG18" i="3"/>
  <c r="AG17" i="3"/>
  <c r="AG16" i="3"/>
  <c r="AF20" i="3"/>
  <c r="AF19" i="3"/>
  <c r="AF18" i="3"/>
  <c r="AF17" i="3"/>
  <c r="AF16" i="3"/>
  <c r="AD26" i="3"/>
  <c r="AD27" i="3"/>
  <c r="AD25" i="3"/>
  <c r="AE18" i="3"/>
  <c r="AE19" i="3"/>
  <c r="AE20" i="3"/>
  <c r="AE17" i="3"/>
  <c r="AD18" i="3"/>
  <c r="AD19" i="3"/>
  <c r="AD20" i="3"/>
  <c r="AD17" i="3"/>
  <c r="AD12" i="3"/>
  <c r="AD13" i="3"/>
  <c r="AD14" i="3"/>
  <c r="AD11" i="3"/>
  <c r="AC32" i="3"/>
  <c r="AC31" i="3"/>
  <c r="AC29" i="3"/>
  <c r="AC27" i="3"/>
  <c r="AC26" i="3"/>
  <c r="AC25" i="3"/>
  <c r="AC24" i="3"/>
  <c r="AC22" i="3"/>
  <c r="AC20" i="3"/>
  <c r="AC19" i="3"/>
  <c r="AC18" i="3"/>
  <c r="AC17" i="3"/>
  <c r="AC16" i="3"/>
  <c r="AC14" i="3"/>
  <c r="AC13" i="3"/>
  <c r="AC12" i="3"/>
  <c r="AC11" i="3"/>
  <c r="AC10" i="3"/>
  <c r="AC8" i="3"/>
  <c r="AC7" i="3"/>
  <c r="AC6" i="3"/>
  <c r="AC5" i="3"/>
  <c r="AB32" i="3"/>
  <c r="AB31" i="3"/>
  <c r="AB29" i="3"/>
  <c r="AB27" i="3"/>
  <c r="AB26" i="3"/>
  <c r="AB25" i="3"/>
  <c r="AB24" i="3"/>
  <c r="AB22" i="3"/>
  <c r="AB20" i="3"/>
  <c r="AB19" i="3"/>
  <c r="AB18" i="3"/>
  <c r="AB17" i="3"/>
  <c r="AB16" i="3"/>
  <c r="AB14" i="3"/>
  <c r="AB13" i="3"/>
  <c r="AB12" i="3"/>
  <c r="AB11" i="3"/>
  <c r="AB10" i="3"/>
  <c r="AB8" i="3"/>
  <c r="AB7" i="3"/>
  <c r="AB6" i="3"/>
  <c r="AB5" i="3"/>
  <c r="AA32" i="3"/>
  <c r="AA31" i="3"/>
  <c r="AA29" i="3"/>
  <c r="AA27" i="3"/>
  <c r="AA26" i="3"/>
  <c r="AA25" i="3"/>
  <c r="AA24" i="3"/>
  <c r="AA22" i="3"/>
  <c r="AA20" i="3"/>
  <c r="AA19" i="3"/>
  <c r="AA18" i="3"/>
  <c r="AA17" i="3"/>
  <c r="AA16" i="3"/>
  <c r="AA14" i="3"/>
  <c r="AA13" i="3"/>
  <c r="AA12" i="3"/>
  <c r="AA11" i="3"/>
  <c r="AA10" i="3"/>
  <c r="AA8" i="3"/>
  <c r="AA7" i="3"/>
  <c r="AA6" i="3"/>
  <c r="AA5" i="3"/>
  <c r="Z20" i="3"/>
  <c r="Z19" i="3"/>
  <c r="Z18" i="3"/>
  <c r="Z17" i="3"/>
  <c r="Z16" i="3"/>
  <c r="Y20" i="3"/>
  <c r="Y19" i="3"/>
  <c r="Y18" i="3"/>
  <c r="Y17" i="3"/>
  <c r="Y16" i="3"/>
  <c r="X20" i="3"/>
  <c r="X19" i="3"/>
  <c r="X18" i="3"/>
  <c r="X17" i="3"/>
  <c r="X16" i="3"/>
  <c r="W20" i="3"/>
  <c r="W19" i="3"/>
  <c r="W18" i="3"/>
  <c r="W17" i="3"/>
  <c r="W16" i="3"/>
  <c r="V18" i="3"/>
  <c r="V19" i="3"/>
  <c r="V20" i="3"/>
  <c r="V17" i="3"/>
  <c r="AF32" i="3"/>
  <c r="AI32" i="3"/>
  <c r="W32" i="3"/>
  <c r="Z32" i="3"/>
  <c r="AG32" i="3"/>
  <c r="AH32" i="3"/>
  <c r="W31" i="3"/>
  <c r="Z31" i="3"/>
  <c r="AG31" i="3"/>
  <c r="AH31" i="3"/>
  <c r="AF29" i="3"/>
  <c r="AI29" i="3"/>
  <c r="W29" i="3"/>
  <c r="Z29" i="3"/>
  <c r="AG29" i="3"/>
  <c r="AH29" i="3"/>
  <c r="AF27" i="3"/>
  <c r="AI27" i="3"/>
  <c r="W27" i="3"/>
  <c r="Z27" i="3"/>
  <c r="AG27" i="3"/>
  <c r="AH27" i="3"/>
  <c r="AF26" i="3"/>
  <c r="AI26" i="3"/>
  <c r="W26" i="3"/>
  <c r="Z26" i="3"/>
  <c r="AG26" i="3"/>
  <c r="AH26" i="3"/>
  <c r="AF25" i="3"/>
  <c r="AI25" i="3"/>
  <c r="W25" i="3"/>
  <c r="Z25" i="3"/>
  <c r="AG25" i="3"/>
  <c r="AH25" i="3"/>
  <c r="AF24" i="3"/>
  <c r="AI24" i="3"/>
  <c r="W24" i="3"/>
  <c r="Z24" i="3"/>
  <c r="AG24" i="3"/>
  <c r="AH24" i="3"/>
  <c r="AF22" i="3"/>
  <c r="AI22" i="3"/>
  <c r="W22" i="3"/>
  <c r="Z22" i="3"/>
  <c r="AG22" i="3"/>
  <c r="AH22" i="3"/>
  <c r="AF14" i="3"/>
  <c r="AI14" i="3"/>
  <c r="W14" i="3"/>
  <c r="Z14" i="3"/>
  <c r="AG14" i="3"/>
  <c r="AH14" i="3"/>
  <c r="AF13" i="3"/>
  <c r="AI13" i="3"/>
  <c r="W13" i="3"/>
  <c r="Z13" i="3"/>
  <c r="AG13" i="3"/>
  <c r="AH13" i="3"/>
  <c r="AF12" i="3"/>
  <c r="AI12" i="3"/>
  <c r="W12" i="3"/>
  <c r="Z12" i="3"/>
  <c r="AG12" i="3"/>
  <c r="AH12" i="3"/>
  <c r="AF11" i="3"/>
  <c r="AI11" i="3"/>
  <c r="W11" i="3"/>
  <c r="Z11" i="3"/>
  <c r="AG11" i="3"/>
  <c r="AH11" i="3"/>
  <c r="AF10" i="3"/>
  <c r="AI10" i="3"/>
  <c r="W10" i="3"/>
  <c r="Z10" i="3"/>
  <c r="AG10" i="3"/>
  <c r="AH10" i="3"/>
  <c r="AF8" i="3"/>
  <c r="AI8" i="3"/>
  <c r="W8" i="3"/>
  <c r="Z8" i="3"/>
  <c r="AG8" i="3"/>
  <c r="AH8" i="3"/>
  <c r="AF7" i="3"/>
  <c r="AI7" i="3"/>
  <c r="W7" i="3"/>
  <c r="Z7" i="3"/>
  <c r="AG7" i="3"/>
  <c r="AH7" i="3"/>
  <c r="AF6" i="3"/>
  <c r="AI6" i="3"/>
  <c r="W6" i="3"/>
  <c r="Z6" i="3"/>
  <c r="AG6" i="3"/>
  <c r="AH6" i="3"/>
  <c r="AF5" i="3"/>
  <c r="AI5" i="3"/>
  <c r="W5" i="3"/>
  <c r="Z5" i="3"/>
  <c r="AG5" i="3"/>
  <c r="AH5" i="3"/>
  <c r="X32" i="3"/>
  <c r="Y32" i="3"/>
  <c r="X31" i="3"/>
  <c r="Y31" i="3"/>
  <c r="X29" i="3"/>
  <c r="Y29" i="3"/>
  <c r="X27" i="3"/>
  <c r="Y27" i="3"/>
  <c r="X26" i="3"/>
  <c r="Y26" i="3"/>
  <c r="X25" i="3"/>
  <c r="Y25" i="3"/>
  <c r="X24" i="3"/>
  <c r="Y24" i="3"/>
  <c r="X22" i="3"/>
  <c r="Y22" i="3"/>
  <c r="X14" i="3"/>
  <c r="Y14" i="3"/>
  <c r="X13" i="3"/>
  <c r="Y13" i="3"/>
  <c r="X12" i="3"/>
  <c r="Y12" i="3"/>
  <c r="X11" i="3"/>
  <c r="Y11" i="3"/>
  <c r="X10" i="3"/>
  <c r="Y10" i="3"/>
  <c r="X8" i="3"/>
  <c r="Y8" i="3"/>
  <c r="X7" i="3"/>
  <c r="Y7" i="3"/>
  <c r="X6" i="3"/>
  <c r="Y6" i="3"/>
  <c r="X5" i="3"/>
  <c r="Y5" i="3"/>
  <c r="R32" i="3"/>
  <c r="R31" i="3"/>
  <c r="R29" i="3"/>
  <c r="R27" i="3"/>
  <c r="R26" i="3"/>
  <c r="R25" i="3"/>
  <c r="R24" i="3"/>
  <c r="R22" i="3"/>
  <c r="R14" i="3"/>
  <c r="R13" i="3"/>
  <c r="R12" i="3"/>
  <c r="R11" i="3"/>
  <c r="R10" i="3"/>
  <c r="R8" i="3"/>
  <c r="R7" i="3"/>
  <c r="R6" i="3"/>
  <c r="R5" i="3"/>
  <c r="N32" i="3"/>
  <c r="T32" i="3"/>
  <c r="N31" i="3"/>
  <c r="T31" i="3"/>
  <c r="N29" i="3"/>
  <c r="T29" i="3"/>
  <c r="N27" i="3"/>
  <c r="T27" i="3"/>
  <c r="N26" i="3"/>
  <c r="T26" i="3"/>
  <c r="N25" i="3"/>
  <c r="T25" i="3"/>
  <c r="N24" i="3"/>
  <c r="T24" i="3"/>
  <c r="N22" i="3"/>
  <c r="T22" i="3"/>
  <c r="N14" i="3"/>
  <c r="T14" i="3"/>
  <c r="N13" i="3"/>
  <c r="T13" i="3"/>
  <c r="N12" i="3"/>
  <c r="T12" i="3"/>
  <c r="N11" i="3"/>
  <c r="T11" i="3"/>
  <c r="N10" i="3"/>
  <c r="T10" i="3"/>
  <c r="N8" i="3"/>
  <c r="T8" i="3"/>
  <c r="N7" i="3"/>
  <c r="T7" i="3"/>
  <c r="N6" i="3"/>
  <c r="T6" i="3"/>
  <c r="T5" i="3"/>
  <c r="S32" i="3"/>
  <c r="S31" i="3"/>
  <c r="S29" i="3"/>
  <c r="S27" i="3"/>
  <c r="S26" i="3"/>
  <c r="S25" i="3"/>
  <c r="S24" i="3"/>
  <c r="S22" i="3"/>
  <c r="S14" i="3"/>
  <c r="S13" i="3"/>
  <c r="S12" i="3"/>
  <c r="S11" i="3"/>
  <c r="S10" i="3"/>
  <c r="S8" i="3"/>
  <c r="S7" i="3"/>
  <c r="S6" i="3"/>
  <c r="S5" i="3"/>
  <c r="Q32" i="3"/>
  <c r="Q31" i="3"/>
  <c r="Q29" i="3"/>
  <c r="Q27" i="3"/>
  <c r="Q26" i="3"/>
  <c r="Q25" i="3"/>
  <c r="Q24" i="3"/>
  <c r="Q22" i="3"/>
  <c r="Q14" i="3"/>
  <c r="Q13" i="3"/>
  <c r="Q12" i="3"/>
  <c r="Q11" i="3"/>
  <c r="Q10" i="3"/>
  <c r="Q8" i="3"/>
  <c r="Q7" i="3"/>
  <c r="Q6" i="3"/>
  <c r="Q5" i="3"/>
  <c r="N5" i="3"/>
  <c r="J32" i="3"/>
  <c r="I32" i="3"/>
  <c r="O32" i="3"/>
  <c r="P32" i="3"/>
  <c r="J31" i="3"/>
  <c r="I31" i="3"/>
  <c r="O31" i="3"/>
  <c r="P31" i="3"/>
  <c r="J29" i="3"/>
  <c r="I29" i="3"/>
  <c r="O29" i="3"/>
  <c r="P29" i="3"/>
  <c r="J27" i="3"/>
  <c r="I27" i="3"/>
  <c r="O27" i="3"/>
  <c r="P27" i="3"/>
  <c r="J26" i="3"/>
  <c r="I26" i="3"/>
  <c r="O26" i="3"/>
  <c r="P26" i="3"/>
  <c r="J25" i="3"/>
  <c r="I25" i="3"/>
  <c r="O25" i="3"/>
  <c r="P25" i="3"/>
  <c r="J24" i="3"/>
  <c r="I24" i="3"/>
  <c r="O24" i="3"/>
  <c r="P24" i="3"/>
  <c r="J22" i="3"/>
  <c r="I22" i="3"/>
  <c r="O22" i="3"/>
  <c r="P22" i="3"/>
  <c r="J20" i="3"/>
  <c r="I20" i="3"/>
  <c r="J19" i="3"/>
  <c r="I19" i="3"/>
  <c r="J18" i="3"/>
  <c r="I18" i="3"/>
  <c r="J17" i="3"/>
  <c r="I17" i="3"/>
  <c r="J16" i="3"/>
  <c r="I16" i="3"/>
  <c r="J14" i="3"/>
  <c r="I14" i="3"/>
  <c r="O14" i="3"/>
  <c r="P14" i="3"/>
  <c r="J13" i="3"/>
  <c r="I13" i="3"/>
  <c r="O13" i="3"/>
  <c r="P13" i="3"/>
  <c r="J12" i="3"/>
  <c r="I12" i="3"/>
  <c r="O12" i="3"/>
  <c r="P12" i="3"/>
  <c r="J11" i="3"/>
  <c r="I11" i="3"/>
  <c r="O11" i="3"/>
  <c r="P11" i="3"/>
  <c r="J10" i="3"/>
  <c r="I10" i="3"/>
  <c r="O10" i="3"/>
  <c r="P10" i="3"/>
  <c r="J8" i="3"/>
  <c r="I8" i="3"/>
  <c r="O8" i="3"/>
  <c r="P8" i="3"/>
  <c r="J7" i="3"/>
  <c r="I7" i="3"/>
  <c r="O7" i="3"/>
  <c r="P7" i="3"/>
  <c r="J6" i="3"/>
  <c r="I6" i="3"/>
  <c r="O6" i="3"/>
  <c r="P6" i="3"/>
  <c r="O5" i="3"/>
  <c r="P5" i="3"/>
  <c r="I5" i="3"/>
  <c r="K32" i="3"/>
  <c r="G32" i="3"/>
  <c r="H32" i="3"/>
  <c r="K31" i="3"/>
  <c r="G31" i="3"/>
  <c r="H31" i="3"/>
  <c r="K29" i="3"/>
  <c r="G29" i="3"/>
  <c r="H29" i="3"/>
  <c r="F25" i="3"/>
  <c r="F26" i="3"/>
  <c r="F27" i="3"/>
  <c r="K27" i="3"/>
  <c r="G27" i="3"/>
  <c r="H27" i="3"/>
  <c r="K26" i="3"/>
  <c r="G26" i="3"/>
  <c r="H26" i="3"/>
  <c r="K25" i="3"/>
  <c r="G25" i="3"/>
  <c r="H25" i="3"/>
  <c r="K24" i="3"/>
  <c r="G24" i="3"/>
  <c r="H24" i="3"/>
  <c r="K22" i="3"/>
  <c r="G22" i="3"/>
  <c r="H22" i="3"/>
  <c r="K20" i="3"/>
  <c r="G20" i="3"/>
  <c r="H20" i="3"/>
  <c r="K19" i="3"/>
  <c r="G19" i="3"/>
  <c r="H19" i="3"/>
  <c r="K18" i="3"/>
  <c r="G18" i="3"/>
  <c r="H18" i="3"/>
  <c r="K17" i="3"/>
  <c r="G17" i="3"/>
  <c r="H17" i="3"/>
  <c r="K16" i="3"/>
  <c r="G16" i="3"/>
  <c r="H16" i="3"/>
  <c r="K14" i="3"/>
  <c r="G14" i="3"/>
  <c r="H14" i="3"/>
  <c r="K13" i="3"/>
  <c r="G13" i="3"/>
  <c r="H13" i="3"/>
  <c r="K12" i="3"/>
  <c r="G12" i="3"/>
  <c r="H12" i="3"/>
  <c r="K11" i="3"/>
  <c r="G11" i="3"/>
  <c r="H11" i="3"/>
  <c r="K10" i="3"/>
  <c r="G10" i="3"/>
  <c r="H10" i="3"/>
  <c r="K8" i="3"/>
  <c r="G8" i="3"/>
  <c r="H8" i="3"/>
  <c r="K7" i="3"/>
  <c r="G7" i="3"/>
  <c r="H7" i="3"/>
  <c r="K6" i="3"/>
  <c r="G6" i="3"/>
  <c r="H6" i="3"/>
  <c r="K5" i="3"/>
  <c r="J5" i="3"/>
  <c r="G5" i="3"/>
  <c r="H5" i="3"/>
</calcChain>
</file>

<file path=xl/sharedStrings.xml><?xml version="1.0" encoding="utf-8"?>
<sst xmlns="http://schemas.openxmlformats.org/spreadsheetml/2006/main" count="94" uniqueCount="68">
  <si>
    <t>Hrs</t>
  </si>
  <si>
    <t>Memory</t>
  </si>
  <si>
    <t>Mem</t>
  </si>
  <si>
    <t>Compute</t>
  </si>
  <si>
    <t>c3.4xlarge</t>
  </si>
  <si>
    <t>c3.8xlarge</t>
  </si>
  <si>
    <t>c3.2xlarge</t>
  </si>
  <si>
    <t>Storage</t>
  </si>
  <si>
    <t>c3.xlarge</t>
  </si>
  <si>
    <t>r3.xlarge</t>
  </si>
  <si>
    <t>r3.2xlarge</t>
  </si>
  <si>
    <t>r3.4xlarge</t>
  </si>
  <si>
    <t>r3.8xlarge</t>
  </si>
  <si>
    <t>GP</t>
  </si>
  <si>
    <t>m3.2xlarge</t>
  </si>
  <si>
    <t>t1.micro</t>
  </si>
  <si>
    <t>m1.small</t>
  </si>
  <si>
    <t>m3.xlarge</t>
  </si>
  <si>
    <t>hs1.8xlarge</t>
  </si>
  <si>
    <t>$/day</t>
  </si>
  <si>
    <t>m3.medium</t>
  </si>
  <si>
    <t>1 x 4 </t>
  </si>
  <si>
    <t>m3.large</t>
  </si>
  <si>
    <t>1 x 32</t>
  </si>
  <si>
    <t>2 x 40</t>
  </si>
  <si>
    <t>2 x 80 </t>
  </si>
  <si>
    <t>Model</t>
  </si>
  <si>
    <t>vcpu</t>
  </si>
  <si>
    <t>SSD</t>
  </si>
  <si>
    <t>c3.large</t>
  </si>
  <si>
    <t>2 x 16</t>
  </si>
  <si>
    <t>2 x 80</t>
  </si>
  <si>
    <t>2 x 160</t>
  </si>
  <si>
    <t>2 x 320</t>
  </si>
  <si>
    <t>r3.large</t>
  </si>
  <si>
    <t>1 x 80</t>
  </si>
  <si>
    <t>1 x 160</t>
  </si>
  <si>
    <t>1 x 320</t>
  </si>
  <si>
    <t>GPU</t>
  </si>
  <si>
    <t>g2.2xlarge</t>
  </si>
  <si>
    <t>1 x 60</t>
  </si>
  <si>
    <t>i2.xlarge</t>
  </si>
  <si>
    <t>i2.2xlarge</t>
  </si>
  <si>
    <t>i2.4xlarge</t>
  </si>
  <si>
    <t>i2.8xlarge</t>
  </si>
  <si>
    <t>1 x 800</t>
  </si>
  <si>
    <t>2 x 800</t>
  </si>
  <si>
    <t>4 x 800</t>
  </si>
  <si>
    <t>8 x 800</t>
  </si>
  <si>
    <t>24 x 2048*</t>
  </si>
  <si>
    <t>EBS Only</t>
  </si>
  <si>
    <t>1 x 160*</t>
  </si>
  <si>
    <t>$/Month (30 days)</t>
  </si>
  <si>
    <t>cpu/$</t>
  </si>
  <si>
    <t>mem(GB)/$</t>
  </si>
  <si>
    <t>$/Year</t>
  </si>
  <si>
    <t>$/Hr</t>
  </si>
  <si>
    <t>On-demand:Oregon</t>
  </si>
  <si>
    <t>Reserved(Light,1 year):Oregon</t>
  </si>
  <si>
    <t>Upfront</t>
  </si>
  <si>
    <t>Effective $/Hr</t>
  </si>
  <si>
    <t>$/Year Diff from on-demand</t>
  </si>
  <si>
    <t>Except for Storage, Light is Utilization,Reserved is more expensive</t>
  </si>
  <si>
    <t>&lt;- change this number to calculate the price difference</t>
  </si>
  <si>
    <t>Reserved(Medium,1 year):Oregon</t>
  </si>
  <si>
    <t>Reserved(Heavy,1 year):Oregon</t>
  </si>
  <si>
    <t>cpu/$hr</t>
  </si>
  <si>
    <t>mem(GB)/$hr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</si>
</sst>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#,##0.00"/>
    <numFmt numFmtId="165" formatCode="&quot;$&quot;#,##0.000"/>
    <numFmt numFmtId="166" formatCode="&quot;$&quot;#,##0"/>
    <numFmt numFmtId="167" formatCode="0.000"/>
    <numFmt numFmtId="168" formatCode="0.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3" tint="-0.249977111117893"/>
      <name val="Calibri"/>
      <scheme val="minor"/>
    </font>
    <font>
      <sz val="12"/>
      <color theme="5"/>
      <name val="Calibri"/>
      <family val="2"/>
      <scheme val="minor"/>
    </font>
    <font>
      <sz val="13"/>
      <color theme="5"/>
      <name val="Consolas"/>
    </font>
    <font>
      <sz val="12"/>
      <color theme="6" tint="-0.499984740745262"/>
      <name val="Calibri"/>
      <scheme val="minor"/>
    </font>
    <font>
      <sz val="12"/>
      <color rgb="FF333333"/>
      <name val="Calibri"/>
      <scheme val="minor"/>
    </font>
    <font>
      <sz val="12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167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6" fillId="0" borderId="1" xfId="0" applyFont="1" applyBorder="1"/>
    <xf numFmtId="0" fontId="6" fillId="0" borderId="6" xfId="0" applyFont="1" applyBorder="1" applyAlignment="1">
      <alignment vertical="top" wrapText="1"/>
    </xf>
    <xf numFmtId="0" fontId="6" fillId="0" borderId="4" xfId="0" applyFont="1" applyBorder="1"/>
    <xf numFmtId="0" fontId="6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4" xfId="0" applyNumberFormat="1" applyFont="1" applyBorder="1"/>
    <xf numFmtId="164" fontId="0" fillId="0" borderId="0" xfId="0" applyNumberFormat="1" applyFont="1" applyBorder="1"/>
    <xf numFmtId="1" fontId="0" fillId="0" borderId="0" xfId="0" applyNumberFormat="1" applyFont="1" applyBorder="1"/>
    <xf numFmtId="1" fontId="0" fillId="0" borderId="5" xfId="0" applyNumberFormat="1" applyFont="1" applyBorder="1"/>
    <xf numFmtId="166" fontId="0" fillId="0" borderId="4" xfId="0" applyNumberFormat="1" applyFont="1" applyBorder="1"/>
    <xf numFmtId="165" fontId="0" fillId="0" borderId="0" xfId="0" applyNumberFormat="1" applyFont="1" applyBorder="1"/>
    <xf numFmtId="0" fontId="0" fillId="0" borderId="0" xfId="0" applyFont="1" applyBorder="1"/>
    <xf numFmtId="2" fontId="0" fillId="0" borderId="0" xfId="0" applyNumberFormat="1" applyFont="1" applyBorder="1"/>
    <xf numFmtId="0" fontId="0" fillId="0" borderId="5" xfId="0" applyFont="1" applyBorder="1"/>
    <xf numFmtId="168" fontId="0" fillId="0" borderId="0" xfId="0" applyNumberFormat="1" applyFont="1" applyBorder="1"/>
    <xf numFmtId="167" fontId="0" fillId="0" borderId="0" xfId="0" applyNumberFormat="1" applyFont="1" applyBorder="1"/>
    <xf numFmtId="0" fontId="0" fillId="0" borderId="7" xfId="0" applyFont="1" applyBorder="1"/>
    <xf numFmtId="168" fontId="0" fillId="0" borderId="7" xfId="0" applyNumberFormat="1" applyFont="1" applyBorder="1"/>
    <xf numFmtId="0" fontId="0" fillId="0" borderId="8" xfId="0" applyFont="1" applyBorder="1"/>
    <xf numFmtId="165" fontId="0" fillId="0" borderId="6" xfId="0" applyNumberFormat="1" applyFont="1" applyBorder="1"/>
    <xf numFmtId="164" fontId="0" fillId="0" borderId="7" xfId="0" applyNumberFormat="1" applyFont="1" applyBorder="1"/>
    <xf numFmtId="1" fontId="0" fillId="0" borderId="7" xfId="0" applyNumberFormat="1" applyFont="1" applyBorder="1"/>
    <xf numFmtId="1" fontId="0" fillId="0" borderId="8" xfId="0" applyNumberFormat="1" applyFont="1" applyBorder="1"/>
    <xf numFmtId="166" fontId="0" fillId="0" borderId="6" xfId="0" applyNumberFormat="1" applyFont="1" applyBorder="1"/>
    <xf numFmtId="165" fontId="0" fillId="0" borderId="7" xfId="0" applyNumberFormat="1" applyFont="1" applyBorder="1"/>
    <xf numFmtId="0" fontId="7" fillId="0" borderId="0" xfId="0" applyFont="1" applyBorder="1"/>
    <xf numFmtId="2" fontId="7" fillId="0" borderId="0" xfId="0" applyNumberFormat="1" applyFont="1" applyBorder="1"/>
    <xf numFmtId="0" fontId="7" fillId="0" borderId="5" xfId="0" applyFont="1" applyBorder="1"/>
    <xf numFmtId="168" fontId="7" fillId="0" borderId="0" xfId="0" applyNumberFormat="1" applyFont="1" applyBorder="1"/>
    <xf numFmtId="1" fontId="7" fillId="0" borderId="0" xfId="0" applyNumberFormat="1" applyFont="1" applyBorder="1"/>
    <xf numFmtId="0" fontId="8" fillId="0" borderId="0" xfId="0" applyFont="1"/>
    <xf numFmtId="166" fontId="3" fillId="0" borderId="4" xfId="0" applyNumberFormat="1" applyFont="1" applyBorder="1"/>
    <xf numFmtId="165" fontId="3" fillId="0" borderId="0" xfId="0" applyNumberFormat="1" applyFont="1" applyBorder="1"/>
    <xf numFmtId="164" fontId="3" fillId="0" borderId="0" xfId="0" applyNumberFormat="1" applyFont="1" applyBorder="1"/>
    <xf numFmtId="1" fontId="3" fillId="0" borderId="0" xfId="0" applyNumberFormat="1" applyFont="1" applyBorder="1"/>
    <xf numFmtId="1" fontId="3" fillId="0" borderId="5" xfId="0" applyNumberFormat="1" applyFont="1" applyBorder="1"/>
    <xf numFmtId="166" fontId="3" fillId="0" borderId="6" xfId="0" applyNumberFormat="1" applyFont="1" applyBorder="1"/>
    <xf numFmtId="165" fontId="3" fillId="0" borderId="7" xfId="0" applyNumberFormat="1" applyFont="1" applyBorder="1"/>
    <xf numFmtId="164" fontId="3" fillId="0" borderId="7" xfId="0" applyNumberFormat="1" applyFont="1" applyBorder="1"/>
    <xf numFmtId="1" fontId="3" fillId="0" borderId="7" xfId="0" applyNumberFormat="1" applyFont="1" applyBorder="1"/>
    <xf numFmtId="1" fontId="3" fillId="0" borderId="8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6" fontId="0" fillId="0" borderId="0" xfId="0" applyNumberFormat="1" applyFont="1" applyBorder="1"/>
    <xf numFmtId="166" fontId="0" fillId="0" borderId="7" xfId="0" applyNumberFormat="1" applyFont="1" applyBorder="1"/>
    <xf numFmtId="166" fontId="3" fillId="0" borderId="0" xfId="0" applyNumberFormat="1" applyFont="1" applyBorder="1"/>
    <xf numFmtId="166" fontId="3" fillId="0" borderId="7" xfId="0" applyNumberFormat="1" applyFont="1" applyBorder="1"/>
    <xf numFmtId="6" fontId="3" fillId="0" borderId="0" xfId="0" applyNumberFormat="1" applyFont="1" applyBorder="1"/>
    <xf numFmtId="6" fontId="0" fillId="0" borderId="0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Border="1"/>
    <xf numFmtId="6" fontId="0" fillId="0" borderId="0" xfId="0" applyNumberFormat="1"/>
    <xf numFmtId="6" fontId="0" fillId="0" borderId="7" xfId="0" applyNumberFormat="1" applyFont="1" applyBorder="1"/>
    <xf numFmtId="6" fontId="3" fillId="0" borderId="7" xfId="0" applyNumberFormat="1" applyFont="1" applyBorder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workbookViewId="0">
      <pane xSplit="5" topLeftCell="M1" activePane="topRight" state="frozen"/>
      <selection pane="topRight" activeCell="AC19" sqref="AC19"/>
    </sheetView>
  </sheetViews>
  <sheetFormatPr baseColWidth="10" defaultRowHeight="15" x14ac:dyDescent="0"/>
  <cols>
    <col min="3" max="3" width="5.1640625" bestFit="1" customWidth="1"/>
    <col min="4" max="4" width="7.83203125" customWidth="1"/>
    <col min="5" max="5" width="10.1640625" bestFit="1" customWidth="1"/>
    <col min="6" max="6" width="8.5" bestFit="1" customWidth="1"/>
    <col min="7" max="7" width="9.83203125" bestFit="1" customWidth="1"/>
    <col min="9" max="9" width="13.1640625" bestFit="1" customWidth="1"/>
    <col min="10" max="10" width="6" bestFit="1" customWidth="1"/>
    <col min="16" max="16" width="8.6640625" bestFit="1" customWidth="1"/>
    <col min="17" max="17" width="7.83203125" bestFit="1" customWidth="1"/>
    <col min="18" max="18" width="11.5" bestFit="1" customWidth="1"/>
    <col min="19" max="19" width="6" bestFit="1" customWidth="1"/>
    <col min="27" max="27" width="13" customWidth="1"/>
    <col min="29" max="29" width="12.33203125" customWidth="1"/>
    <col min="36" max="36" width="13" customWidth="1"/>
    <col min="38" max="38" width="12.33203125" customWidth="1"/>
  </cols>
  <sheetData>
    <row r="1" spans="1:38">
      <c r="G1" s="39" t="s">
        <v>0</v>
      </c>
      <c r="H1" s="39">
        <v>8640</v>
      </c>
      <c r="I1" s="39"/>
      <c r="J1" s="39"/>
      <c r="K1" s="39"/>
      <c r="L1" s="39" t="s">
        <v>0</v>
      </c>
      <c r="M1" s="39">
        <v>8640</v>
      </c>
      <c r="N1" s="39" t="s">
        <v>63</v>
      </c>
      <c r="O1" s="39"/>
      <c r="P1" s="39"/>
      <c r="Q1" s="39"/>
    </row>
    <row r="3" spans="1:38">
      <c r="A3" s="8"/>
      <c r="B3" s="2"/>
      <c r="C3" s="2"/>
      <c r="D3" s="2"/>
      <c r="E3" s="3"/>
      <c r="F3" s="50" t="s">
        <v>57</v>
      </c>
      <c r="G3" s="51"/>
      <c r="H3" s="51"/>
      <c r="I3" s="51"/>
      <c r="J3" s="51"/>
      <c r="K3" s="52"/>
      <c r="L3" s="13"/>
      <c r="M3" s="12"/>
      <c r="N3" s="51" t="s">
        <v>58</v>
      </c>
      <c r="O3" s="51"/>
      <c r="P3" s="51"/>
      <c r="Q3" s="51"/>
      <c r="R3" s="51"/>
      <c r="S3" s="51"/>
      <c r="T3" s="52"/>
      <c r="U3" s="13"/>
      <c r="V3" s="12"/>
      <c r="W3" s="51" t="s">
        <v>64</v>
      </c>
      <c r="X3" s="51"/>
      <c r="Y3" s="51"/>
      <c r="Z3" s="51"/>
      <c r="AA3" s="51"/>
      <c r="AB3" s="51"/>
      <c r="AC3" s="52"/>
      <c r="AD3" s="13"/>
      <c r="AE3" s="12"/>
      <c r="AF3" s="51" t="s">
        <v>65</v>
      </c>
      <c r="AG3" s="51"/>
      <c r="AH3" s="51"/>
      <c r="AI3" s="51"/>
      <c r="AJ3" s="51"/>
      <c r="AK3" s="51"/>
      <c r="AL3" s="52"/>
    </row>
    <row r="4" spans="1:38" ht="45">
      <c r="A4" s="9"/>
      <c r="B4" s="5" t="s">
        <v>26</v>
      </c>
      <c r="C4" s="6" t="s">
        <v>27</v>
      </c>
      <c r="D4" s="6" t="s">
        <v>2</v>
      </c>
      <c r="E4" s="7" t="s">
        <v>28</v>
      </c>
      <c r="F4" s="4" t="s">
        <v>56</v>
      </c>
      <c r="G4" s="6" t="s">
        <v>19</v>
      </c>
      <c r="H4" s="6" t="s">
        <v>52</v>
      </c>
      <c r="I4" s="6" t="s">
        <v>55</v>
      </c>
      <c r="J4" s="6" t="s">
        <v>53</v>
      </c>
      <c r="K4" s="7" t="s">
        <v>54</v>
      </c>
      <c r="L4" s="4" t="s">
        <v>59</v>
      </c>
      <c r="M4" s="6" t="s">
        <v>56</v>
      </c>
      <c r="N4" s="6" t="s">
        <v>60</v>
      </c>
      <c r="O4" s="6" t="s">
        <v>19</v>
      </c>
      <c r="P4" s="6" t="s">
        <v>52</v>
      </c>
      <c r="Q4" s="6" t="s">
        <v>55</v>
      </c>
      <c r="R4" s="6" t="s">
        <v>61</v>
      </c>
      <c r="S4" s="6" t="s">
        <v>66</v>
      </c>
      <c r="T4" s="7" t="s">
        <v>67</v>
      </c>
      <c r="U4" s="4" t="s">
        <v>59</v>
      </c>
      <c r="V4" s="6" t="s">
        <v>56</v>
      </c>
      <c r="W4" s="6" t="s">
        <v>60</v>
      </c>
      <c r="X4" s="6" t="s">
        <v>19</v>
      </c>
      <c r="Y4" s="6" t="s">
        <v>52</v>
      </c>
      <c r="Z4" s="6" t="s">
        <v>55</v>
      </c>
      <c r="AA4" s="6" t="s">
        <v>61</v>
      </c>
      <c r="AB4" s="6" t="s">
        <v>66</v>
      </c>
      <c r="AC4" s="7" t="s">
        <v>67</v>
      </c>
      <c r="AD4" s="4" t="s">
        <v>59</v>
      </c>
      <c r="AE4" s="6" t="s">
        <v>56</v>
      </c>
      <c r="AF4" s="6" t="s">
        <v>60</v>
      </c>
      <c r="AG4" s="6" t="s">
        <v>19</v>
      </c>
      <c r="AH4" s="6" t="s">
        <v>52</v>
      </c>
      <c r="AI4" s="6" t="s">
        <v>55</v>
      </c>
      <c r="AJ4" s="6" t="s">
        <v>61</v>
      </c>
      <c r="AK4" s="6" t="s">
        <v>66</v>
      </c>
      <c r="AL4" s="7" t="s">
        <v>67</v>
      </c>
    </row>
    <row r="5" spans="1:38">
      <c r="A5" s="10" t="s">
        <v>13</v>
      </c>
      <c r="B5" s="34" t="s">
        <v>20</v>
      </c>
      <c r="C5" s="34">
        <v>1</v>
      </c>
      <c r="D5" s="35">
        <v>3.75</v>
      </c>
      <c r="E5" s="36" t="s">
        <v>21</v>
      </c>
      <c r="F5" s="14">
        <v>7.0000000000000007E-2</v>
      </c>
      <c r="G5" s="15">
        <f>F5*24</f>
        <v>1.6800000000000002</v>
      </c>
      <c r="H5" s="15">
        <f>G5*30</f>
        <v>50.400000000000006</v>
      </c>
      <c r="I5" s="15">
        <f>F5*$H$1</f>
        <v>604.80000000000007</v>
      </c>
      <c r="J5" s="16">
        <f>C5/F5</f>
        <v>14.285714285714285</v>
      </c>
      <c r="K5" s="17">
        <f>D5/F5</f>
        <v>53.571428571428569</v>
      </c>
      <c r="L5" s="18">
        <v>110</v>
      </c>
      <c r="M5" s="19">
        <v>6.4000000000000001E-2</v>
      </c>
      <c r="N5" s="19">
        <f>(L5/$M$1)+M5</f>
        <v>7.6731481481481484E-2</v>
      </c>
      <c r="O5" s="15">
        <f>N5*24</f>
        <v>1.8415555555555556</v>
      </c>
      <c r="P5" s="53">
        <f>O5*30</f>
        <v>55.24666666666667</v>
      </c>
      <c r="Q5" s="53">
        <f>N5*$M$1</f>
        <v>662.96</v>
      </c>
      <c r="R5" s="58">
        <f>Q5-I5</f>
        <v>58.159999999999968</v>
      </c>
      <c r="S5" s="16">
        <f>C5/N5</f>
        <v>13.032460480270302</v>
      </c>
      <c r="T5" s="17">
        <f>D5/N5</f>
        <v>48.871726801013637</v>
      </c>
      <c r="U5" s="40">
        <v>181</v>
      </c>
      <c r="V5" s="41">
        <v>2.7E-2</v>
      </c>
      <c r="W5" s="41">
        <f>(U5/$M$1)+V5</f>
        <v>4.7949074074074075E-2</v>
      </c>
      <c r="X5" s="42">
        <f>W5*24</f>
        <v>1.1507777777777779</v>
      </c>
      <c r="Y5" s="55">
        <f>X5*30</f>
        <v>34.523333333333341</v>
      </c>
      <c r="Z5" s="55">
        <f>W5*$M$1</f>
        <v>414.28000000000003</v>
      </c>
      <c r="AA5" s="57">
        <f>Z5-I5</f>
        <v>-190.52000000000004</v>
      </c>
      <c r="AB5" s="43">
        <f>C5/W5</f>
        <v>20.855460075311385</v>
      </c>
      <c r="AC5" s="44">
        <f>D5/W5</f>
        <v>78.207975282417692</v>
      </c>
      <c r="AD5" s="18">
        <v>222</v>
      </c>
      <c r="AE5" s="19">
        <v>1.7999999999999999E-2</v>
      </c>
      <c r="AF5" s="19">
        <f>(AD5/$M$1)+AE5</f>
        <v>4.3694444444444439E-2</v>
      </c>
      <c r="AG5" s="15">
        <f>AF5*24</f>
        <v>1.0486666666666666</v>
      </c>
      <c r="AH5" s="53">
        <f>AG5*30</f>
        <v>31.46</v>
      </c>
      <c r="AI5" s="53">
        <f>AF5*$M$1</f>
        <v>377.51999999999992</v>
      </c>
      <c r="AJ5" s="58">
        <f>AI5-I5</f>
        <v>-227.28000000000014</v>
      </c>
      <c r="AK5" s="16">
        <f>C5/AF5</f>
        <v>22.886204704386525</v>
      </c>
      <c r="AL5" s="17">
        <f>D5/AF5</f>
        <v>85.823267641449476</v>
      </c>
    </row>
    <row r="6" spans="1:38">
      <c r="A6" s="10"/>
      <c r="B6" s="34" t="s">
        <v>22</v>
      </c>
      <c r="C6" s="34">
        <v>2</v>
      </c>
      <c r="D6" s="37">
        <v>7.5</v>
      </c>
      <c r="E6" s="36" t="s">
        <v>23</v>
      </c>
      <c r="F6" s="14">
        <v>0.14000000000000001</v>
      </c>
      <c r="G6" s="15">
        <f t="shared" ref="G6:G32" si="0">F6*24</f>
        <v>3.3600000000000003</v>
      </c>
      <c r="H6" s="15">
        <f t="shared" ref="H6:H32" si="1">G6*30</f>
        <v>100.80000000000001</v>
      </c>
      <c r="I6" s="15">
        <f t="shared" ref="I6:I32" si="2">F6*$H$1</f>
        <v>1209.6000000000001</v>
      </c>
      <c r="J6" s="16">
        <f t="shared" ref="J6:J32" si="3">C6/F6</f>
        <v>14.285714285714285</v>
      </c>
      <c r="K6" s="17">
        <f t="shared" ref="K6:K32" si="4">D6/F6</f>
        <v>53.571428571428569</v>
      </c>
      <c r="L6" s="18">
        <v>220</v>
      </c>
      <c r="M6" s="19">
        <v>0.127</v>
      </c>
      <c r="N6" s="19">
        <f t="shared" ref="N6:N32" si="5">(L6/$M$1)+M6</f>
        <v>0.15246296296296297</v>
      </c>
      <c r="O6" s="15">
        <f t="shared" ref="O6:O32" si="6">N6*24</f>
        <v>3.6591111111111112</v>
      </c>
      <c r="P6" s="53">
        <f t="shared" ref="P6:P32" si="7">O6*30</f>
        <v>109.77333333333334</v>
      </c>
      <c r="Q6" s="53">
        <f t="shared" ref="Q6:Q8" si="8">N6*$M$1</f>
        <v>1317.28</v>
      </c>
      <c r="R6" s="58">
        <f t="shared" ref="R6:R8" si="9">Q6-I6</f>
        <v>107.67999999999984</v>
      </c>
      <c r="S6" s="16">
        <f t="shared" ref="S6:S8" si="10">C6/N6</f>
        <v>13.117939997570751</v>
      </c>
      <c r="T6" s="17">
        <f t="shared" ref="T6:T8" si="11">D6/N6</f>
        <v>49.192274990890319</v>
      </c>
      <c r="U6" s="40">
        <v>362</v>
      </c>
      <c r="V6" s="41">
        <v>5.5E-2</v>
      </c>
      <c r="W6" s="41">
        <f t="shared" ref="W6:W8" si="12">(U6/$M$1)+V6</f>
        <v>9.689814814814815E-2</v>
      </c>
      <c r="X6" s="42">
        <f t="shared" ref="X6:X32" si="13">W6*24</f>
        <v>2.3255555555555558</v>
      </c>
      <c r="Y6" s="55">
        <f t="shared" ref="Y6:Y32" si="14">X6*30</f>
        <v>69.76666666666668</v>
      </c>
      <c r="Z6" s="55">
        <f t="shared" ref="Z6:Z8" si="15">W6*$M$1</f>
        <v>837.2</v>
      </c>
      <c r="AA6" s="57">
        <f t="shared" ref="AA6:AA8" si="16">Z6-I6</f>
        <v>-372.40000000000009</v>
      </c>
      <c r="AB6" s="43">
        <f t="shared" ref="AB6:AB8" si="17">C6/W6</f>
        <v>20.640229335881511</v>
      </c>
      <c r="AC6" s="44">
        <f t="shared" ref="AC6:AC8" si="18">D6/W6</f>
        <v>77.400860009555657</v>
      </c>
      <c r="AD6" s="18">
        <v>443</v>
      </c>
      <c r="AE6" s="19">
        <v>3.6999999999999998E-2</v>
      </c>
      <c r="AF6" s="19">
        <f t="shared" ref="AF6:AF8" si="19">(AD6/$M$1)+AE6</f>
        <v>8.8273148148148156E-2</v>
      </c>
      <c r="AG6" s="15">
        <f t="shared" ref="AG6:AG32" si="20">AF6*24</f>
        <v>2.118555555555556</v>
      </c>
      <c r="AH6" s="53">
        <f t="shared" ref="AH6:AH32" si="21">AG6*30</f>
        <v>63.556666666666679</v>
      </c>
      <c r="AI6" s="53">
        <f t="shared" ref="AI6:AI8" si="22">AF6*$M$1</f>
        <v>762.68000000000006</v>
      </c>
      <c r="AJ6" s="58">
        <f t="shared" ref="AJ6:AJ8" si="23">AI6-I6</f>
        <v>-446.92000000000007</v>
      </c>
      <c r="AK6" s="16">
        <f t="shared" ref="AK6:AK8" si="24">C6/AF6</f>
        <v>22.656946556878374</v>
      </c>
      <c r="AL6" s="17">
        <f t="shared" ref="AL6:AL8" si="25">D6/AF6</f>
        <v>84.963549588293901</v>
      </c>
    </row>
    <row r="7" spans="1:38">
      <c r="A7" s="10"/>
      <c r="B7" s="34" t="s">
        <v>17</v>
      </c>
      <c r="C7" s="34">
        <v>4</v>
      </c>
      <c r="D7" s="38">
        <v>15</v>
      </c>
      <c r="E7" s="36" t="s">
        <v>24</v>
      </c>
      <c r="F7" s="14">
        <v>0.28000000000000003</v>
      </c>
      <c r="G7" s="15">
        <f t="shared" si="0"/>
        <v>6.7200000000000006</v>
      </c>
      <c r="H7" s="15">
        <f t="shared" si="1"/>
        <v>201.60000000000002</v>
      </c>
      <c r="I7" s="15">
        <f t="shared" si="2"/>
        <v>2419.2000000000003</v>
      </c>
      <c r="J7" s="16">
        <f t="shared" si="3"/>
        <v>14.285714285714285</v>
      </c>
      <c r="K7" s="17">
        <f t="shared" si="4"/>
        <v>53.571428571428569</v>
      </c>
      <c r="L7" s="18">
        <v>439</v>
      </c>
      <c r="M7" s="19">
        <v>0.254</v>
      </c>
      <c r="N7" s="19">
        <f t="shared" si="5"/>
        <v>0.30481018518518521</v>
      </c>
      <c r="O7" s="15">
        <f t="shared" si="6"/>
        <v>7.3154444444444451</v>
      </c>
      <c r="P7" s="53">
        <f t="shared" si="7"/>
        <v>219.46333333333337</v>
      </c>
      <c r="Q7" s="53">
        <f t="shared" si="8"/>
        <v>2633.5600000000004</v>
      </c>
      <c r="R7" s="58">
        <f t="shared" si="9"/>
        <v>214.36000000000013</v>
      </c>
      <c r="S7" s="16">
        <f t="shared" si="10"/>
        <v>13.122921065022251</v>
      </c>
      <c r="T7" s="17">
        <f t="shared" si="11"/>
        <v>49.210953993833435</v>
      </c>
      <c r="U7" s="40">
        <v>724</v>
      </c>
      <c r="V7" s="41">
        <v>0.109</v>
      </c>
      <c r="W7" s="41">
        <f t="shared" si="12"/>
        <v>0.1927962962962963</v>
      </c>
      <c r="X7" s="42">
        <f t="shared" si="13"/>
        <v>4.6271111111111107</v>
      </c>
      <c r="Y7" s="55">
        <f t="shared" si="14"/>
        <v>138.81333333333333</v>
      </c>
      <c r="Z7" s="55">
        <f t="shared" si="15"/>
        <v>1665.76</v>
      </c>
      <c r="AA7" s="57">
        <f t="shared" si="16"/>
        <v>-753.44000000000028</v>
      </c>
      <c r="AB7" s="43">
        <f t="shared" si="17"/>
        <v>20.747286523868983</v>
      </c>
      <c r="AC7" s="44">
        <f t="shared" si="18"/>
        <v>77.802324464508686</v>
      </c>
      <c r="AD7" s="18">
        <v>886</v>
      </c>
      <c r="AE7" s="19">
        <v>7.3999999999999996E-2</v>
      </c>
      <c r="AF7" s="19">
        <f t="shared" si="19"/>
        <v>0.17654629629629631</v>
      </c>
      <c r="AG7" s="15">
        <f t="shared" si="20"/>
        <v>4.2371111111111119</v>
      </c>
      <c r="AH7" s="53">
        <f t="shared" si="21"/>
        <v>127.11333333333336</v>
      </c>
      <c r="AI7" s="53">
        <f t="shared" si="22"/>
        <v>1525.3600000000001</v>
      </c>
      <c r="AJ7" s="58">
        <f t="shared" si="23"/>
        <v>-893.84000000000015</v>
      </c>
      <c r="AK7" s="16">
        <f t="shared" si="24"/>
        <v>22.656946556878374</v>
      </c>
      <c r="AL7" s="17">
        <f t="shared" si="25"/>
        <v>84.963549588293901</v>
      </c>
    </row>
    <row r="8" spans="1:38">
      <c r="A8" s="10"/>
      <c r="B8" s="34" t="s">
        <v>14</v>
      </c>
      <c r="C8" s="34">
        <v>8</v>
      </c>
      <c r="D8" s="38">
        <v>30</v>
      </c>
      <c r="E8" s="36" t="s">
        <v>25</v>
      </c>
      <c r="F8" s="14">
        <v>0.56000000000000005</v>
      </c>
      <c r="G8" s="15">
        <f t="shared" si="0"/>
        <v>13.440000000000001</v>
      </c>
      <c r="H8" s="15">
        <f t="shared" si="1"/>
        <v>403.20000000000005</v>
      </c>
      <c r="I8" s="15">
        <f t="shared" si="2"/>
        <v>4838.4000000000005</v>
      </c>
      <c r="J8" s="16">
        <f t="shared" si="3"/>
        <v>14.285714285714285</v>
      </c>
      <c r="K8" s="17">
        <f t="shared" si="4"/>
        <v>53.571428571428569</v>
      </c>
      <c r="L8" s="18">
        <v>879</v>
      </c>
      <c r="M8" s="19">
        <v>0.50800000000000001</v>
      </c>
      <c r="N8" s="19">
        <f t="shared" si="5"/>
        <v>0.60973611111111115</v>
      </c>
      <c r="O8" s="15">
        <f t="shared" si="6"/>
        <v>14.633666666666667</v>
      </c>
      <c r="P8" s="53">
        <f t="shared" si="7"/>
        <v>439.01</v>
      </c>
      <c r="Q8" s="53">
        <f t="shared" si="8"/>
        <v>5268.12</v>
      </c>
      <c r="R8" s="58">
        <f t="shared" si="9"/>
        <v>429.71999999999935</v>
      </c>
      <c r="S8" s="16">
        <f t="shared" si="10"/>
        <v>13.120430058540807</v>
      </c>
      <c r="T8" s="17">
        <f t="shared" si="11"/>
        <v>49.201612719528029</v>
      </c>
      <c r="U8" s="40">
        <v>1448</v>
      </c>
      <c r="V8" s="41">
        <v>0.219</v>
      </c>
      <c r="W8" s="41">
        <f t="shared" si="12"/>
        <v>0.3865925925925926</v>
      </c>
      <c r="X8" s="42">
        <f t="shared" si="13"/>
        <v>9.2782222222222224</v>
      </c>
      <c r="Y8" s="55">
        <f t="shared" si="14"/>
        <v>278.34666666666669</v>
      </c>
      <c r="Z8" s="55">
        <f t="shared" si="15"/>
        <v>3340.16</v>
      </c>
      <c r="AA8" s="57">
        <f t="shared" si="16"/>
        <v>-1498.2400000000007</v>
      </c>
      <c r="AB8" s="43">
        <f t="shared" si="17"/>
        <v>20.693619467330905</v>
      </c>
      <c r="AC8" s="44">
        <f t="shared" si="18"/>
        <v>77.601073002490892</v>
      </c>
      <c r="AD8" s="18">
        <v>1772</v>
      </c>
      <c r="AE8" s="19">
        <v>0.14599999999999999</v>
      </c>
      <c r="AF8" s="19">
        <f t="shared" si="19"/>
        <v>0.35109259259259262</v>
      </c>
      <c r="AG8" s="15">
        <f t="shared" si="20"/>
        <v>8.4262222222222221</v>
      </c>
      <c r="AH8" s="53">
        <f t="shared" si="21"/>
        <v>252.78666666666666</v>
      </c>
      <c r="AI8" s="53">
        <f t="shared" si="22"/>
        <v>3033.44</v>
      </c>
      <c r="AJ8" s="58">
        <f t="shared" si="23"/>
        <v>-1804.9600000000005</v>
      </c>
      <c r="AK8" s="16">
        <f t="shared" si="24"/>
        <v>22.786011920459938</v>
      </c>
      <c r="AL8" s="17">
        <f t="shared" si="25"/>
        <v>85.447544701724766</v>
      </c>
    </row>
    <row r="9" spans="1:38">
      <c r="A9" s="10"/>
      <c r="B9" s="34"/>
      <c r="C9" s="34"/>
      <c r="D9" s="38"/>
      <c r="E9" s="36"/>
      <c r="F9" s="14"/>
      <c r="G9" s="15"/>
      <c r="H9" s="15"/>
      <c r="I9" s="15"/>
      <c r="J9" s="16"/>
      <c r="K9" s="17"/>
      <c r="L9" s="18"/>
      <c r="M9" s="19"/>
      <c r="N9" s="19"/>
      <c r="O9" s="15"/>
      <c r="P9" s="53"/>
      <c r="Q9" s="53"/>
      <c r="R9" s="58"/>
      <c r="S9" s="16"/>
      <c r="T9" s="17"/>
      <c r="U9" s="40"/>
      <c r="V9" s="41"/>
      <c r="W9" s="41"/>
      <c r="X9" s="42"/>
      <c r="Y9" s="55"/>
      <c r="Z9" s="55"/>
      <c r="AA9" s="57"/>
      <c r="AB9" s="43"/>
      <c r="AC9" s="44"/>
      <c r="AD9" s="18"/>
      <c r="AE9" s="19"/>
      <c r="AF9" s="19"/>
      <c r="AG9" s="15"/>
      <c r="AH9" s="53"/>
      <c r="AI9" s="53"/>
      <c r="AJ9" s="58"/>
      <c r="AK9" s="16"/>
      <c r="AL9" s="17"/>
    </row>
    <row r="10" spans="1:38">
      <c r="A10" s="10" t="s">
        <v>3</v>
      </c>
      <c r="B10" s="20" t="s">
        <v>29</v>
      </c>
      <c r="C10" s="20">
        <v>2</v>
      </c>
      <c r="D10" s="21">
        <v>3.75</v>
      </c>
      <c r="E10" s="22" t="s">
        <v>30</v>
      </c>
      <c r="F10" s="14">
        <v>0.105</v>
      </c>
      <c r="G10" s="15">
        <f t="shared" si="0"/>
        <v>2.52</v>
      </c>
      <c r="H10" s="15">
        <f t="shared" si="1"/>
        <v>75.599999999999994</v>
      </c>
      <c r="I10" s="15">
        <f t="shared" si="2"/>
        <v>907.19999999999993</v>
      </c>
      <c r="J10" s="16">
        <f t="shared" si="3"/>
        <v>19.047619047619047</v>
      </c>
      <c r="K10" s="17">
        <f t="shared" si="4"/>
        <v>35.714285714285715</v>
      </c>
      <c r="L10" s="18">
        <v>167</v>
      </c>
      <c r="M10" s="19">
        <v>9.2999999999999999E-2</v>
      </c>
      <c r="N10" s="19">
        <f t="shared" si="5"/>
        <v>0.11232870370370371</v>
      </c>
      <c r="O10" s="15">
        <f t="shared" si="6"/>
        <v>2.6958888888888888</v>
      </c>
      <c r="P10" s="53">
        <f t="shared" si="7"/>
        <v>80.876666666666665</v>
      </c>
      <c r="Q10" s="53">
        <f t="shared" ref="Q10:Q14" si="26">N10*$M$1</f>
        <v>970.5200000000001</v>
      </c>
      <c r="R10" s="58">
        <f t="shared" ref="R10:R14" si="27">Q10-I10</f>
        <v>63.320000000000164</v>
      </c>
      <c r="S10" s="16">
        <f t="shared" ref="S10:S14" si="28">C10/N10</f>
        <v>17.804888101224087</v>
      </c>
      <c r="T10" s="17">
        <f t="shared" ref="T10:T14" si="29">D10/N10</f>
        <v>33.384165189795162</v>
      </c>
      <c r="U10" s="40">
        <v>268</v>
      </c>
      <c r="V10" s="41">
        <v>3.9E-2</v>
      </c>
      <c r="W10" s="41">
        <f t="shared" ref="W10:W14" si="30">(U10/$M$1)+V10</f>
        <v>7.0018518518518522E-2</v>
      </c>
      <c r="X10" s="42">
        <f t="shared" si="13"/>
        <v>1.6804444444444444</v>
      </c>
      <c r="Y10" s="55">
        <f t="shared" si="14"/>
        <v>50.413333333333334</v>
      </c>
      <c r="Z10" s="55">
        <f t="shared" ref="Z10:Z20" si="31">W10*$M$1</f>
        <v>604.96</v>
      </c>
      <c r="AA10" s="57">
        <f t="shared" ref="AA10:AA14" si="32">Z10-I10</f>
        <v>-302.2399999999999</v>
      </c>
      <c r="AB10" s="43">
        <f t="shared" ref="AB10:AB14" si="33">C10/W10</f>
        <v>28.563871991536629</v>
      </c>
      <c r="AC10" s="44">
        <f t="shared" ref="AC10:AC14" si="34">D10/W10</f>
        <v>53.557259984131178</v>
      </c>
      <c r="AD10" s="18">
        <v>326</v>
      </c>
      <c r="AE10" s="19">
        <v>2.5999999999999999E-2</v>
      </c>
      <c r="AF10" s="19">
        <f t="shared" ref="AF10:AF14" si="35">(AD10/$M$1)+AE10</f>
        <v>6.3731481481481486E-2</v>
      </c>
      <c r="AG10" s="15">
        <f t="shared" si="20"/>
        <v>1.5295555555555556</v>
      </c>
      <c r="AH10" s="53">
        <f t="shared" si="21"/>
        <v>45.88666666666667</v>
      </c>
      <c r="AI10" s="53">
        <f t="shared" ref="AI10:AI20" si="36">AF10*$M$1</f>
        <v>550.64</v>
      </c>
      <c r="AJ10" s="58">
        <f t="shared" ref="AJ10:AJ14" si="37">AI10-I10</f>
        <v>-356.55999999999995</v>
      </c>
      <c r="AK10" s="16">
        <f t="shared" ref="AK10:AK14" si="38">C10/AF10</f>
        <v>31.381664971669327</v>
      </c>
      <c r="AL10" s="17">
        <f t="shared" ref="AL10:AL14" si="39">D10/AF10</f>
        <v>58.840621821879992</v>
      </c>
    </row>
    <row r="11" spans="1:38">
      <c r="A11" s="10"/>
      <c r="B11" s="20" t="s">
        <v>8</v>
      </c>
      <c r="C11" s="20">
        <v>4</v>
      </c>
      <c r="D11" s="23">
        <v>7.5</v>
      </c>
      <c r="E11" s="22" t="s">
        <v>24</v>
      </c>
      <c r="F11" s="14">
        <v>0.21</v>
      </c>
      <c r="G11" s="15">
        <f t="shared" si="0"/>
        <v>5.04</v>
      </c>
      <c r="H11" s="15">
        <f t="shared" si="1"/>
        <v>151.19999999999999</v>
      </c>
      <c r="I11" s="15">
        <f t="shared" si="2"/>
        <v>1814.3999999999999</v>
      </c>
      <c r="J11" s="16">
        <f t="shared" si="3"/>
        <v>19.047619047619047</v>
      </c>
      <c r="K11" s="17">
        <f t="shared" si="4"/>
        <v>35.714285714285715</v>
      </c>
      <c r="L11" s="18">
        <v>333</v>
      </c>
      <c r="M11" s="19">
        <v>0.186</v>
      </c>
      <c r="N11" s="19">
        <f t="shared" si="5"/>
        <v>0.22454166666666667</v>
      </c>
      <c r="O11" s="15">
        <f t="shared" si="6"/>
        <v>5.3890000000000002</v>
      </c>
      <c r="P11" s="53">
        <f t="shared" si="7"/>
        <v>161.67000000000002</v>
      </c>
      <c r="Q11" s="53">
        <f t="shared" si="26"/>
        <v>1940.04</v>
      </c>
      <c r="R11" s="58">
        <f t="shared" si="27"/>
        <v>125.6400000000001</v>
      </c>
      <c r="S11" s="16">
        <f t="shared" si="28"/>
        <v>17.814065689367229</v>
      </c>
      <c r="T11" s="17">
        <f t="shared" si="29"/>
        <v>33.401373167563555</v>
      </c>
      <c r="U11" s="40">
        <v>536</v>
      </c>
      <c r="V11" s="41">
        <v>7.8E-2</v>
      </c>
      <c r="W11" s="41">
        <f t="shared" si="30"/>
        <v>0.14003703703703704</v>
      </c>
      <c r="X11" s="42">
        <f t="shared" si="13"/>
        <v>3.3608888888888888</v>
      </c>
      <c r="Y11" s="55">
        <f t="shared" si="14"/>
        <v>100.82666666666667</v>
      </c>
      <c r="Z11" s="55">
        <f t="shared" si="31"/>
        <v>1209.92</v>
      </c>
      <c r="AA11" s="57">
        <f t="shared" si="32"/>
        <v>-604.47999999999979</v>
      </c>
      <c r="AB11" s="43">
        <f t="shared" si="33"/>
        <v>28.563871991536629</v>
      </c>
      <c r="AC11" s="44">
        <f t="shared" si="34"/>
        <v>53.557259984131178</v>
      </c>
      <c r="AD11" s="18">
        <f>AD10*2</f>
        <v>652</v>
      </c>
      <c r="AE11" s="14">
        <v>5.2999999999999999E-2</v>
      </c>
      <c r="AF11" s="19">
        <f t="shared" si="35"/>
        <v>0.12846296296296297</v>
      </c>
      <c r="AG11" s="15">
        <f t="shared" si="20"/>
        <v>3.0831111111111111</v>
      </c>
      <c r="AH11" s="53">
        <f t="shared" si="21"/>
        <v>92.493333333333339</v>
      </c>
      <c r="AI11" s="53">
        <f t="shared" si="36"/>
        <v>1109.92</v>
      </c>
      <c r="AJ11" s="58">
        <f t="shared" si="37"/>
        <v>-704.47999999999979</v>
      </c>
      <c r="AK11" s="16">
        <f t="shared" si="38"/>
        <v>31.137379270578059</v>
      </c>
      <c r="AL11" s="17">
        <f t="shared" si="39"/>
        <v>58.382586132333856</v>
      </c>
    </row>
    <row r="12" spans="1:38">
      <c r="A12" s="10"/>
      <c r="B12" s="20" t="s">
        <v>6</v>
      </c>
      <c r="C12" s="20">
        <v>8</v>
      </c>
      <c r="D12" s="16">
        <v>15</v>
      </c>
      <c r="E12" s="22" t="s">
        <v>31</v>
      </c>
      <c r="F12" s="14">
        <v>0.42</v>
      </c>
      <c r="G12" s="15">
        <f t="shared" si="0"/>
        <v>10.08</v>
      </c>
      <c r="H12" s="15">
        <f t="shared" si="1"/>
        <v>302.39999999999998</v>
      </c>
      <c r="I12" s="15">
        <f t="shared" si="2"/>
        <v>3628.7999999999997</v>
      </c>
      <c r="J12" s="16">
        <f t="shared" si="3"/>
        <v>19.047619047619047</v>
      </c>
      <c r="K12" s="17">
        <f t="shared" si="4"/>
        <v>35.714285714285715</v>
      </c>
      <c r="L12" s="18">
        <v>667</v>
      </c>
      <c r="M12" s="19">
        <v>0.373</v>
      </c>
      <c r="N12" s="19">
        <f t="shared" si="5"/>
        <v>0.45019907407407406</v>
      </c>
      <c r="O12" s="15">
        <f t="shared" si="6"/>
        <v>10.804777777777778</v>
      </c>
      <c r="P12" s="53">
        <f t="shared" si="7"/>
        <v>324.14333333333332</v>
      </c>
      <c r="Q12" s="53">
        <f t="shared" si="26"/>
        <v>3889.72</v>
      </c>
      <c r="R12" s="58">
        <f t="shared" si="27"/>
        <v>260.92000000000007</v>
      </c>
      <c r="S12" s="16">
        <f t="shared" si="28"/>
        <v>17.769916600680769</v>
      </c>
      <c r="T12" s="17">
        <f t="shared" si="29"/>
        <v>33.318593626276446</v>
      </c>
      <c r="U12" s="40">
        <v>1072</v>
      </c>
      <c r="V12" s="41">
        <v>0.157</v>
      </c>
      <c r="W12" s="41">
        <f t="shared" si="30"/>
        <v>0.28107407407407409</v>
      </c>
      <c r="X12" s="42">
        <f t="shared" si="13"/>
        <v>6.7457777777777785</v>
      </c>
      <c r="Y12" s="55">
        <f t="shared" si="14"/>
        <v>202.37333333333336</v>
      </c>
      <c r="Z12" s="55">
        <f t="shared" si="31"/>
        <v>2428.48</v>
      </c>
      <c r="AA12" s="57">
        <f t="shared" si="32"/>
        <v>-1200.3199999999997</v>
      </c>
      <c r="AB12" s="43">
        <f t="shared" si="33"/>
        <v>28.462247990512584</v>
      </c>
      <c r="AC12" s="44">
        <f t="shared" si="34"/>
        <v>53.366714982211093</v>
      </c>
      <c r="AD12" s="18">
        <f t="shared" ref="AD12:AE14" si="40">AD11*2</f>
        <v>1304</v>
      </c>
      <c r="AE12" s="14">
        <v>0.104</v>
      </c>
      <c r="AF12" s="19">
        <f t="shared" si="35"/>
        <v>0.25492592592592594</v>
      </c>
      <c r="AG12" s="15">
        <f t="shared" si="20"/>
        <v>6.1182222222222222</v>
      </c>
      <c r="AH12" s="53">
        <f t="shared" si="21"/>
        <v>183.54666666666668</v>
      </c>
      <c r="AI12" s="53">
        <f t="shared" si="36"/>
        <v>2202.56</v>
      </c>
      <c r="AJ12" s="58">
        <f t="shared" si="37"/>
        <v>-1426.2399999999998</v>
      </c>
      <c r="AK12" s="16">
        <f t="shared" si="38"/>
        <v>31.381664971669327</v>
      </c>
      <c r="AL12" s="17">
        <f t="shared" si="39"/>
        <v>58.840621821879992</v>
      </c>
    </row>
    <row r="13" spans="1:38">
      <c r="A13" s="10"/>
      <c r="B13" s="20" t="s">
        <v>4</v>
      </c>
      <c r="C13" s="20">
        <v>16</v>
      </c>
      <c r="D13" s="16">
        <v>30</v>
      </c>
      <c r="E13" s="22" t="s">
        <v>32</v>
      </c>
      <c r="F13" s="14">
        <v>0.84</v>
      </c>
      <c r="G13" s="15">
        <f t="shared" si="0"/>
        <v>20.16</v>
      </c>
      <c r="H13" s="15">
        <f t="shared" si="1"/>
        <v>604.79999999999995</v>
      </c>
      <c r="I13" s="15">
        <f t="shared" si="2"/>
        <v>7257.5999999999995</v>
      </c>
      <c r="J13" s="16">
        <f t="shared" si="3"/>
        <v>19.047619047619047</v>
      </c>
      <c r="K13" s="17">
        <f t="shared" si="4"/>
        <v>35.714285714285715</v>
      </c>
      <c r="L13" s="18">
        <v>1333</v>
      </c>
      <c r="M13" s="19">
        <v>0.745</v>
      </c>
      <c r="N13" s="19">
        <f t="shared" si="5"/>
        <v>0.89928240740740739</v>
      </c>
      <c r="O13" s="15">
        <f t="shared" si="6"/>
        <v>21.582777777777778</v>
      </c>
      <c r="P13" s="53">
        <f t="shared" si="7"/>
        <v>647.48333333333335</v>
      </c>
      <c r="Q13" s="53">
        <f t="shared" si="26"/>
        <v>7769.8</v>
      </c>
      <c r="R13" s="58">
        <f t="shared" si="27"/>
        <v>512.20000000000073</v>
      </c>
      <c r="S13" s="16">
        <f t="shared" si="28"/>
        <v>17.791963757110864</v>
      </c>
      <c r="T13" s="17">
        <f t="shared" si="29"/>
        <v>33.35993204458287</v>
      </c>
      <c r="U13" s="40">
        <v>2145</v>
      </c>
      <c r="V13" s="41">
        <v>0.313</v>
      </c>
      <c r="W13" s="41">
        <f t="shared" si="30"/>
        <v>0.5612638888888889</v>
      </c>
      <c r="X13" s="42">
        <f t="shared" si="13"/>
        <v>13.470333333333333</v>
      </c>
      <c r="Y13" s="55">
        <f t="shared" si="14"/>
        <v>404.10999999999996</v>
      </c>
      <c r="Z13" s="55">
        <f t="shared" si="31"/>
        <v>4849.32</v>
      </c>
      <c r="AA13" s="57">
        <f t="shared" si="32"/>
        <v>-2408.2799999999997</v>
      </c>
      <c r="AB13" s="43">
        <f t="shared" si="33"/>
        <v>28.507089653807132</v>
      </c>
      <c r="AC13" s="44">
        <f t="shared" si="34"/>
        <v>53.450793100888369</v>
      </c>
      <c r="AD13" s="18">
        <f t="shared" si="40"/>
        <v>2608</v>
      </c>
      <c r="AE13" s="14">
        <v>0.20899999999999999</v>
      </c>
      <c r="AF13" s="19">
        <f t="shared" si="35"/>
        <v>0.51085185185185189</v>
      </c>
      <c r="AG13" s="15">
        <f t="shared" si="20"/>
        <v>12.260444444444445</v>
      </c>
      <c r="AH13" s="53">
        <f t="shared" si="21"/>
        <v>367.81333333333339</v>
      </c>
      <c r="AI13" s="53">
        <f t="shared" si="36"/>
        <v>4413.76</v>
      </c>
      <c r="AJ13" s="58">
        <f t="shared" si="37"/>
        <v>-2843.8399999999992</v>
      </c>
      <c r="AK13" s="16">
        <f t="shared" si="38"/>
        <v>31.320234901761761</v>
      </c>
      <c r="AL13" s="17">
        <f t="shared" si="39"/>
        <v>58.725440440803304</v>
      </c>
    </row>
    <row r="14" spans="1:38">
      <c r="A14" s="10"/>
      <c r="B14" s="20" t="s">
        <v>5</v>
      </c>
      <c r="C14" s="20">
        <v>32</v>
      </c>
      <c r="D14" s="16">
        <v>60</v>
      </c>
      <c r="E14" s="22" t="s">
        <v>33</v>
      </c>
      <c r="F14" s="14">
        <v>1.68</v>
      </c>
      <c r="G14" s="15">
        <f t="shared" si="0"/>
        <v>40.32</v>
      </c>
      <c r="H14" s="15">
        <f t="shared" si="1"/>
        <v>1209.5999999999999</v>
      </c>
      <c r="I14" s="15">
        <f t="shared" si="2"/>
        <v>14515.199999999999</v>
      </c>
      <c r="J14" s="16">
        <f t="shared" si="3"/>
        <v>19.047619047619047</v>
      </c>
      <c r="K14" s="17">
        <f t="shared" si="4"/>
        <v>35.714285714285715</v>
      </c>
      <c r="L14" s="18">
        <v>2666</v>
      </c>
      <c r="M14" s="19">
        <v>1.49</v>
      </c>
      <c r="N14" s="19">
        <f t="shared" si="5"/>
        <v>1.7985648148148148</v>
      </c>
      <c r="O14" s="15">
        <f t="shared" si="6"/>
        <v>43.165555555555557</v>
      </c>
      <c r="P14" s="53">
        <f t="shared" si="7"/>
        <v>1294.9666666666667</v>
      </c>
      <c r="Q14" s="53">
        <f t="shared" si="26"/>
        <v>15539.6</v>
      </c>
      <c r="R14" s="58">
        <f t="shared" si="27"/>
        <v>1024.4000000000015</v>
      </c>
      <c r="S14" s="16">
        <f t="shared" si="28"/>
        <v>17.791963757110864</v>
      </c>
      <c r="T14" s="17">
        <f t="shared" si="29"/>
        <v>33.35993204458287</v>
      </c>
      <c r="U14" s="40">
        <v>4289</v>
      </c>
      <c r="V14" s="41">
        <v>0.626</v>
      </c>
      <c r="W14" s="41">
        <f t="shared" si="30"/>
        <v>1.122412037037037</v>
      </c>
      <c r="X14" s="42">
        <f t="shared" si="13"/>
        <v>26.937888888888885</v>
      </c>
      <c r="Y14" s="55">
        <f t="shared" si="14"/>
        <v>808.13666666666654</v>
      </c>
      <c r="Z14" s="55">
        <f t="shared" si="31"/>
        <v>9697.64</v>
      </c>
      <c r="AA14" s="57">
        <f t="shared" si="32"/>
        <v>-4817.5599999999995</v>
      </c>
      <c r="AB14" s="43">
        <f t="shared" si="33"/>
        <v>28.510029244228495</v>
      </c>
      <c r="AC14" s="44">
        <f t="shared" si="34"/>
        <v>53.456304832928424</v>
      </c>
      <c r="AD14" s="18">
        <f t="shared" si="40"/>
        <v>5216</v>
      </c>
      <c r="AE14" s="14">
        <v>0.41699999999999998</v>
      </c>
      <c r="AF14" s="19">
        <f t="shared" si="35"/>
        <v>1.0207037037037037</v>
      </c>
      <c r="AG14" s="15">
        <f t="shared" si="20"/>
        <v>24.49688888888889</v>
      </c>
      <c r="AH14" s="53">
        <f t="shared" si="21"/>
        <v>734.90666666666675</v>
      </c>
      <c r="AI14" s="53">
        <f t="shared" si="36"/>
        <v>8818.8799999999992</v>
      </c>
      <c r="AJ14" s="58">
        <f t="shared" si="37"/>
        <v>-5696.32</v>
      </c>
      <c r="AK14" s="16">
        <f t="shared" si="38"/>
        <v>31.350919844696833</v>
      </c>
      <c r="AL14" s="17">
        <f t="shared" si="39"/>
        <v>58.782974708806563</v>
      </c>
    </row>
    <row r="15" spans="1:38">
      <c r="A15" s="10"/>
      <c r="B15" s="20"/>
      <c r="C15" s="20"/>
      <c r="D15" s="16"/>
      <c r="E15" s="22"/>
      <c r="F15" s="14"/>
      <c r="G15" s="15"/>
      <c r="H15" s="15"/>
      <c r="I15" s="15"/>
      <c r="J15" s="16"/>
      <c r="K15" s="17"/>
      <c r="L15" s="18"/>
      <c r="M15" s="19"/>
      <c r="N15" s="19"/>
      <c r="O15" s="15"/>
      <c r="P15" s="53"/>
      <c r="Q15" s="53"/>
      <c r="R15" s="58"/>
      <c r="S15" s="16"/>
      <c r="T15" s="17"/>
      <c r="U15" s="40"/>
      <c r="V15" s="41"/>
      <c r="W15" s="41"/>
      <c r="X15" s="42"/>
      <c r="Y15" s="55"/>
      <c r="Z15" s="55"/>
      <c r="AA15" s="57"/>
      <c r="AB15" s="43"/>
      <c r="AC15" s="44"/>
      <c r="AD15" s="18"/>
      <c r="AE15" s="19"/>
      <c r="AF15" s="19"/>
      <c r="AG15" s="15"/>
      <c r="AH15" s="53"/>
      <c r="AI15" s="53"/>
      <c r="AJ15" s="58"/>
      <c r="AK15" s="16"/>
      <c r="AL15" s="17"/>
    </row>
    <row r="16" spans="1:38">
      <c r="A16" s="10" t="s">
        <v>1</v>
      </c>
      <c r="B16" s="20" t="s">
        <v>34</v>
      </c>
      <c r="C16" s="20">
        <v>2</v>
      </c>
      <c r="D16" s="16">
        <v>15</v>
      </c>
      <c r="E16" s="22" t="s">
        <v>23</v>
      </c>
      <c r="F16" s="14">
        <v>0.17499999999999999</v>
      </c>
      <c r="G16" s="15">
        <f t="shared" si="0"/>
        <v>4.1999999999999993</v>
      </c>
      <c r="H16" s="15">
        <f t="shared" si="1"/>
        <v>125.99999999999997</v>
      </c>
      <c r="I16" s="15">
        <f t="shared" si="2"/>
        <v>1512</v>
      </c>
      <c r="J16" s="16">
        <f t="shared" si="3"/>
        <v>11.428571428571429</v>
      </c>
      <c r="K16" s="17">
        <f t="shared" si="4"/>
        <v>85.714285714285722</v>
      </c>
      <c r="L16" s="18"/>
      <c r="M16" s="19"/>
      <c r="N16" s="19"/>
      <c r="O16" s="20"/>
      <c r="P16" s="53"/>
      <c r="Q16" s="53"/>
      <c r="R16" s="58"/>
      <c r="S16" s="20"/>
      <c r="T16" s="22"/>
      <c r="U16" s="40">
        <v>486</v>
      </c>
      <c r="V16" s="41">
        <v>4.9000000000000002E-2</v>
      </c>
      <c r="W16" s="41">
        <f t="shared" ref="W16:W20" si="41">(U16/$M$1)+V16</f>
        <v>0.10525000000000001</v>
      </c>
      <c r="X16" s="42">
        <f t="shared" si="13"/>
        <v>2.5260000000000002</v>
      </c>
      <c r="Y16" s="55">
        <f t="shared" si="14"/>
        <v>75.78</v>
      </c>
      <c r="Z16" s="55">
        <f t="shared" si="31"/>
        <v>909.36000000000013</v>
      </c>
      <c r="AA16" s="57">
        <f t="shared" ref="AA16:AA20" si="42">Z16-I16</f>
        <v>-602.63999999999987</v>
      </c>
      <c r="AB16" s="43">
        <f t="shared" ref="AB16:AB20" si="43">C16/W16</f>
        <v>19.002375296912113</v>
      </c>
      <c r="AC16" s="44">
        <f t="shared" ref="AC16:AC20" si="44">D16/W16</f>
        <v>142.51781472684084</v>
      </c>
      <c r="AD16" s="18">
        <v>541</v>
      </c>
      <c r="AE16" s="19">
        <v>3.3000000000000002E-2</v>
      </c>
      <c r="AF16" s="19">
        <f t="shared" ref="AF16:AF20" si="45">(AD16/$M$1)+AE16</f>
        <v>9.5615740740740737E-2</v>
      </c>
      <c r="AG16" s="15">
        <f t="shared" si="20"/>
        <v>2.2947777777777776</v>
      </c>
      <c r="AH16" s="53">
        <f t="shared" si="21"/>
        <v>68.843333333333334</v>
      </c>
      <c r="AI16" s="53">
        <f t="shared" si="36"/>
        <v>826.12</v>
      </c>
      <c r="AJ16" s="58">
        <f t="shared" ref="AJ16:AJ20" si="46">AI16-I16</f>
        <v>-685.88</v>
      </c>
      <c r="AK16" s="16">
        <f t="shared" ref="AK16:AK20" si="47">C16/AF16</f>
        <v>20.917058054519924</v>
      </c>
      <c r="AL16" s="17">
        <f t="shared" ref="AL16:AL20" si="48">D16/AF16</f>
        <v>156.87793540889945</v>
      </c>
    </row>
    <row r="17" spans="1:38">
      <c r="A17" s="10"/>
      <c r="B17" s="20" t="s">
        <v>9</v>
      </c>
      <c r="C17" s="20">
        <v>4</v>
      </c>
      <c r="D17" s="23">
        <v>30.5</v>
      </c>
      <c r="E17" s="22" t="s">
        <v>35</v>
      </c>
      <c r="F17" s="14">
        <v>0.35</v>
      </c>
      <c r="G17" s="15">
        <f t="shared" si="0"/>
        <v>8.3999999999999986</v>
      </c>
      <c r="H17" s="15">
        <f t="shared" si="1"/>
        <v>251.99999999999994</v>
      </c>
      <c r="I17" s="15">
        <f t="shared" si="2"/>
        <v>3024</v>
      </c>
      <c r="J17" s="16">
        <f t="shared" si="3"/>
        <v>11.428571428571429</v>
      </c>
      <c r="K17" s="17">
        <f t="shared" si="4"/>
        <v>87.142857142857153</v>
      </c>
      <c r="L17" s="18"/>
      <c r="M17" s="19"/>
      <c r="N17" s="19"/>
      <c r="O17" s="20"/>
      <c r="P17" s="53"/>
      <c r="Q17" s="53"/>
      <c r="R17" s="58"/>
      <c r="S17" s="20"/>
      <c r="T17" s="22"/>
      <c r="U17" s="40">
        <v>972</v>
      </c>
      <c r="V17" s="41">
        <f>V16*2</f>
        <v>9.8000000000000004E-2</v>
      </c>
      <c r="W17" s="41">
        <f t="shared" si="41"/>
        <v>0.21050000000000002</v>
      </c>
      <c r="X17" s="42">
        <f t="shared" si="13"/>
        <v>5.0520000000000005</v>
      </c>
      <c r="Y17" s="55">
        <f t="shared" si="14"/>
        <v>151.56</v>
      </c>
      <c r="Z17" s="55">
        <f t="shared" si="31"/>
        <v>1818.7200000000003</v>
      </c>
      <c r="AA17" s="57">
        <f t="shared" si="42"/>
        <v>-1205.2799999999997</v>
      </c>
      <c r="AB17" s="43">
        <f t="shared" si="43"/>
        <v>19.002375296912113</v>
      </c>
      <c r="AC17" s="44">
        <f t="shared" si="44"/>
        <v>144.89311163895485</v>
      </c>
      <c r="AD17" s="18">
        <f>AD16*2</f>
        <v>1082</v>
      </c>
      <c r="AE17" s="19">
        <f>AE16*2</f>
        <v>6.6000000000000003E-2</v>
      </c>
      <c r="AF17" s="19">
        <f t="shared" si="45"/>
        <v>0.19123148148148147</v>
      </c>
      <c r="AG17" s="15">
        <f t="shared" si="20"/>
        <v>4.5895555555555552</v>
      </c>
      <c r="AH17" s="53">
        <f t="shared" si="21"/>
        <v>137.68666666666667</v>
      </c>
      <c r="AI17" s="53">
        <f t="shared" si="36"/>
        <v>1652.24</v>
      </c>
      <c r="AJ17" s="58">
        <f t="shared" si="46"/>
        <v>-1371.76</v>
      </c>
      <c r="AK17" s="16">
        <f t="shared" si="47"/>
        <v>20.917058054519924</v>
      </c>
      <c r="AL17" s="17">
        <f t="shared" si="48"/>
        <v>159.49256766571443</v>
      </c>
    </row>
    <row r="18" spans="1:38">
      <c r="A18" s="10"/>
      <c r="B18" s="20" t="s">
        <v>10</v>
      </c>
      <c r="C18" s="20">
        <v>8</v>
      </c>
      <c r="D18" s="16">
        <v>61</v>
      </c>
      <c r="E18" s="22" t="s">
        <v>36</v>
      </c>
      <c r="F18" s="14">
        <v>0.7</v>
      </c>
      <c r="G18" s="15">
        <f t="shared" si="0"/>
        <v>16.799999999999997</v>
      </c>
      <c r="H18" s="15">
        <f t="shared" si="1"/>
        <v>503.99999999999989</v>
      </c>
      <c r="I18" s="15">
        <f t="shared" si="2"/>
        <v>6048</v>
      </c>
      <c r="J18" s="16">
        <f t="shared" si="3"/>
        <v>11.428571428571429</v>
      </c>
      <c r="K18" s="17">
        <f t="shared" si="4"/>
        <v>87.142857142857153</v>
      </c>
      <c r="L18" s="18"/>
      <c r="M18" s="19"/>
      <c r="N18" s="19"/>
      <c r="O18" s="20"/>
      <c r="P18" s="53"/>
      <c r="Q18" s="53"/>
      <c r="R18" s="58"/>
      <c r="S18" s="20"/>
      <c r="T18" s="22"/>
      <c r="U18" s="40">
        <v>1944</v>
      </c>
      <c r="V18" s="41">
        <f t="shared" ref="V18:V20" si="49">V17*2</f>
        <v>0.19600000000000001</v>
      </c>
      <c r="W18" s="41">
        <f t="shared" si="41"/>
        <v>0.42100000000000004</v>
      </c>
      <c r="X18" s="42">
        <f t="shared" si="13"/>
        <v>10.104000000000001</v>
      </c>
      <c r="Y18" s="55">
        <f t="shared" si="14"/>
        <v>303.12</v>
      </c>
      <c r="Z18" s="55">
        <f t="shared" si="31"/>
        <v>3637.4400000000005</v>
      </c>
      <c r="AA18" s="57">
        <f t="shared" si="42"/>
        <v>-2410.5599999999995</v>
      </c>
      <c r="AB18" s="43">
        <f t="shared" si="43"/>
        <v>19.002375296912113</v>
      </c>
      <c r="AC18" s="44">
        <f t="shared" si="44"/>
        <v>144.89311163895485</v>
      </c>
      <c r="AD18" s="18">
        <f t="shared" ref="AD18:AD20" si="50">AD17*2</f>
        <v>2164</v>
      </c>
      <c r="AE18" s="19">
        <f t="shared" ref="AE18:AE20" si="51">AE17*2</f>
        <v>0.13200000000000001</v>
      </c>
      <c r="AF18" s="19">
        <f t="shared" si="45"/>
        <v>0.38246296296296295</v>
      </c>
      <c r="AG18" s="15">
        <f t="shared" si="20"/>
        <v>9.1791111111111103</v>
      </c>
      <c r="AH18" s="53">
        <f t="shared" si="21"/>
        <v>275.37333333333333</v>
      </c>
      <c r="AI18" s="53">
        <f t="shared" si="36"/>
        <v>3304.48</v>
      </c>
      <c r="AJ18" s="58">
        <f t="shared" si="46"/>
        <v>-2743.52</v>
      </c>
      <c r="AK18" s="16">
        <f t="shared" si="47"/>
        <v>20.917058054519924</v>
      </c>
      <c r="AL18" s="17">
        <f t="shared" si="48"/>
        <v>159.49256766571443</v>
      </c>
    </row>
    <row r="19" spans="1:38">
      <c r="A19" s="10"/>
      <c r="B19" s="20" t="s">
        <v>11</v>
      </c>
      <c r="C19" s="20">
        <v>16</v>
      </c>
      <c r="D19" s="16">
        <v>122</v>
      </c>
      <c r="E19" s="22" t="s">
        <v>37</v>
      </c>
      <c r="F19" s="14">
        <v>1.4</v>
      </c>
      <c r="G19" s="15">
        <f t="shared" si="0"/>
        <v>33.599999999999994</v>
      </c>
      <c r="H19" s="15">
        <f t="shared" si="1"/>
        <v>1007.9999999999998</v>
      </c>
      <c r="I19" s="15">
        <f t="shared" si="2"/>
        <v>12096</v>
      </c>
      <c r="J19" s="16">
        <f t="shared" si="3"/>
        <v>11.428571428571429</v>
      </c>
      <c r="K19" s="17">
        <f t="shared" si="4"/>
        <v>87.142857142857153</v>
      </c>
      <c r="L19" s="18"/>
      <c r="M19" s="19"/>
      <c r="N19" s="19"/>
      <c r="O19" s="20"/>
      <c r="P19" s="53"/>
      <c r="Q19" s="53"/>
      <c r="R19" s="58"/>
      <c r="S19" s="20"/>
      <c r="T19" s="22"/>
      <c r="U19" s="40">
        <v>3888</v>
      </c>
      <c r="V19" s="41">
        <f t="shared" si="49"/>
        <v>0.39200000000000002</v>
      </c>
      <c r="W19" s="41">
        <f t="shared" si="41"/>
        <v>0.84200000000000008</v>
      </c>
      <c r="X19" s="42">
        <f t="shared" si="13"/>
        <v>20.208000000000002</v>
      </c>
      <c r="Y19" s="55">
        <f t="shared" si="14"/>
        <v>606.24</v>
      </c>
      <c r="Z19" s="55">
        <f t="shared" si="31"/>
        <v>7274.880000000001</v>
      </c>
      <c r="AA19" s="57">
        <f t="shared" si="42"/>
        <v>-4821.119999999999</v>
      </c>
      <c r="AB19" s="43">
        <f t="shared" si="43"/>
        <v>19.002375296912113</v>
      </c>
      <c r="AC19" s="44">
        <f t="shared" si="44"/>
        <v>144.89311163895485</v>
      </c>
      <c r="AD19" s="18">
        <f t="shared" si="50"/>
        <v>4328</v>
      </c>
      <c r="AE19" s="19">
        <f t="shared" si="51"/>
        <v>0.26400000000000001</v>
      </c>
      <c r="AF19" s="19">
        <f t="shared" si="45"/>
        <v>0.7649259259259259</v>
      </c>
      <c r="AG19" s="15">
        <f t="shared" si="20"/>
        <v>18.358222222222221</v>
      </c>
      <c r="AH19" s="53">
        <f t="shared" si="21"/>
        <v>550.74666666666667</v>
      </c>
      <c r="AI19" s="53">
        <f t="shared" si="36"/>
        <v>6608.96</v>
      </c>
      <c r="AJ19" s="58">
        <f t="shared" si="46"/>
        <v>-5487.04</v>
      </c>
      <c r="AK19" s="16">
        <f t="shared" si="47"/>
        <v>20.917058054519924</v>
      </c>
      <c r="AL19" s="17">
        <f t="shared" si="48"/>
        <v>159.49256766571443</v>
      </c>
    </row>
    <row r="20" spans="1:38">
      <c r="A20" s="10"/>
      <c r="B20" s="20" t="s">
        <v>12</v>
      </c>
      <c r="C20" s="20">
        <v>32</v>
      </c>
      <c r="D20" s="16">
        <v>244</v>
      </c>
      <c r="E20" s="22" t="s">
        <v>33</v>
      </c>
      <c r="F20" s="14">
        <v>2.8</v>
      </c>
      <c r="G20" s="15">
        <f t="shared" si="0"/>
        <v>67.199999999999989</v>
      </c>
      <c r="H20" s="15">
        <f t="shared" si="1"/>
        <v>2015.9999999999995</v>
      </c>
      <c r="I20" s="15">
        <f t="shared" si="2"/>
        <v>24192</v>
      </c>
      <c r="J20" s="16">
        <f t="shared" si="3"/>
        <v>11.428571428571429</v>
      </c>
      <c r="K20" s="17">
        <f t="shared" si="4"/>
        <v>87.142857142857153</v>
      </c>
      <c r="L20" s="18"/>
      <c r="M20" s="19"/>
      <c r="N20" s="19"/>
      <c r="O20" s="20"/>
      <c r="P20" s="53"/>
      <c r="Q20" s="53"/>
      <c r="R20" s="58"/>
      <c r="S20" s="20"/>
      <c r="T20" s="22"/>
      <c r="U20" s="40">
        <v>7776</v>
      </c>
      <c r="V20" s="41">
        <f t="shared" si="49"/>
        <v>0.78400000000000003</v>
      </c>
      <c r="W20" s="41">
        <f t="shared" si="41"/>
        <v>1.6840000000000002</v>
      </c>
      <c r="X20" s="42">
        <f t="shared" si="13"/>
        <v>40.416000000000004</v>
      </c>
      <c r="Y20" s="55">
        <f t="shared" si="14"/>
        <v>1212.48</v>
      </c>
      <c r="Z20" s="55">
        <f t="shared" si="31"/>
        <v>14549.760000000002</v>
      </c>
      <c r="AA20" s="57">
        <f t="shared" si="42"/>
        <v>-9642.239999999998</v>
      </c>
      <c r="AB20" s="43">
        <f t="shared" si="43"/>
        <v>19.002375296912113</v>
      </c>
      <c r="AC20" s="44">
        <f t="shared" si="44"/>
        <v>144.89311163895485</v>
      </c>
      <c r="AD20" s="18">
        <f t="shared" si="50"/>
        <v>8656</v>
      </c>
      <c r="AE20" s="19">
        <f t="shared" si="51"/>
        <v>0.52800000000000002</v>
      </c>
      <c r="AF20" s="19">
        <f t="shared" si="45"/>
        <v>1.5298518518518518</v>
      </c>
      <c r="AG20" s="15">
        <f t="shared" si="20"/>
        <v>36.716444444444441</v>
      </c>
      <c r="AH20" s="53">
        <f t="shared" si="21"/>
        <v>1101.4933333333333</v>
      </c>
      <c r="AI20" s="53">
        <f t="shared" si="36"/>
        <v>13217.92</v>
      </c>
      <c r="AJ20" s="58">
        <f t="shared" si="46"/>
        <v>-10974.08</v>
      </c>
      <c r="AK20" s="16">
        <f t="shared" si="47"/>
        <v>20.917058054519924</v>
      </c>
      <c r="AL20" s="17">
        <f t="shared" si="48"/>
        <v>159.49256766571443</v>
      </c>
    </row>
    <row r="21" spans="1:38">
      <c r="A21" s="10"/>
      <c r="B21" s="20"/>
      <c r="C21" s="20"/>
      <c r="D21" s="16"/>
      <c r="E21" s="22"/>
      <c r="F21" s="14"/>
      <c r="G21" s="15"/>
      <c r="H21" s="15"/>
      <c r="I21" s="15"/>
      <c r="J21" s="16"/>
      <c r="K21" s="17"/>
      <c r="L21" s="18"/>
      <c r="M21" s="19"/>
      <c r="N21" s="19"/>
      <c r="O21" s="15"/>
      <c r="P21" s="53"/>
      <c r="Q21" s="53"/>
      <c r="R21" s="58"/>
      <c r="S21" s="16"/>
      <c r="T21" s="17"/>
      <c r="U21" s="40"/>
      <c r="V21" s="41"/>
      <c r="W21" s="41"/>
      <c r="X21" s="42"/>
      <c r="Y21" s="55"/>
      <c r="Z21" s="55"/>
      <c r="AA21" s="57"/>
      <c r="AB21" s="43"/>
      <c r="AC21" s="44"/>
      <c r="AD21" s="18"/>
      <c r="AE21" s="19"/>
      <c r="AF21" s="19"/>
      <c r="AG21" s="15"/>
      <c r="AH21" s="53"/>
      <c r="AI21" s="53"/>
      <c r="AJ21" s="58"/>
      <c r="AK21" s="16"/>
      <c r="AL21" s="17"/>
    </row>
    <row r="22" spans="1:38">
      <c r="A22" s="10" t="s">
        <v>38</v>
      </c>
      <c r="B22" s="20" t="s">
        <v>39</v>
      </c>
      <c r="C22" s="20">
        <v>8</v>
      </c>
      <c r="D22" s="16">
        <v>15</v>
      </c>
      <c r="E22" s="22" t="s">
        <v>40</v>
      </c>
      <c r="F22" s="14">
        <v>0.65</v>
      </c>
      <c r="G22" s="15">
        <f t="shared" si="0"/>
        <v>15.600000000000001</v>
      </c>
      <c r="H22" s="15">
        <f t="shared" si="1"/>
        <v>468.00000000000006</v>
      </c>
      <c r="I22" s="15">
        <f t="shared" si="2"/>
        <v>5616</v>
      </c>
      <c r="J22" s="16">
        <f t="shared" si="3"/>
        <v>12.307692307692307</v>
      </c>
      <c r="K22" s="17">
        <f t="shared" si="4"/>
        <v>23.076923076923077</v>
      </c>
      <c r="L22" s="18">
        <v>1826</v>
      </c>
      <c r="M22" s="19">
        <v>0.26400000000000001</v>
      </c>
      <c r="N22" s="19">
        <f t="shared" si="5"/>
        <v>0.47534259259259259</v>
      </c>
      <c r="O22" s="15">
        <f t="shared" si="6"/>
        <v>11.408222222222221</v>
      </c>
      <c r="P22" s="53">
        <f t="shared" si="7"/>
        <v>342.24666666666667</v>
      </c>
      <c r="Q22" s="53">
        <f>N22*$M$1</f>
        <v>4106.96</v>
      </c>
      <c r="R22" s="59">
        <f>Q22-I22</f>
        <v>-1509.04</v>
      </c>
      <c r="S22" s="16">
        <f>C22/N22</f>
        <v>16.829966690690924</v>
      </c>
      <c r="T22" s="17">
        <f>D22/N22</f>
        <v>31.556187545045482</v>
      </c>
      <c r="U22" s="40">
        <v>1975</v>
      </c>
      <c r="V22" s="41">
        <v>0.23200000000000001</v>
      </c>
      <c r="W22" s="41">
        <f t="shared" ref="W22" si="52">(U22/$M$1)+V22</f>
        <v>0.460587962962963</v>
      </c>
      <c r="X22" s="42">
        <f t="shared" si="13"/>
        <v>11.054111111111112</v>
      </c>
      <c r="Y22" s="55">
        <f t="shared" si="14"/>
        <v>331.62333333333333</v>
      </c>
      <c r="Z22" s="55">
        <f>W22*$M$1</f>
        <v>3979.4800000000005</v>
      </c>
      <c r="AA22" s="57">
        <f>Z22-I22</f>
        <v>-1636.5199999999995</v>
      </c>
      <c r="AB22" s="43">
        <f>C22/W22</f>
        <v>17.369103500959923</v>
      </c>
      <c r="AC22" s="44">
        <f>D22/W22</f>
        <v>32.567069064299858</v>
      </c>
      <c r="AD22" s="18">
        <v>2306</v>
      </c>
      <c r="AE22" s="19">
        <v>0.14199999999999999</v>
      </c>
      <c r="AF22" s="19">
        <f t="shared" ref="AF22" si="53">(AD22/$M$1)+AE22</f>
        <v>0.40889814814814818</v>
      </c>
      <c r="AG22" s="15">
        <f t="shared" si="20"/>
        <v>9.8135555555555563</v>
      </c>
      <c r="AH22" s="53">
        <f t="shared" si="21"/>
        <v>294.40666666666669</v>
      </c>
      <c r="AI22" s="53">
        <f>AF22*$M$1</f>
        <v>3532.88</v>
      </c>
      <c r="AJ22" s="58">
        <f>AI22-I22</f>
        <v>-2083.12</v>
      </c>
      <c r="AK22" s="16">
        <f>C22/AF22</f>
        <v>19.564774348406964</v>
      </c>
      <c r="AL22" s="17">
        <f>D22/AF22</f>
        <v>36.683951903263058</v>
      </c>
    </row>
    <row r="23" spans="1:38">
      <c r="A23" s="10"/>
      <c r="B23" s="20"/>
      <c r="C23" s="20"/>
      <c r="D23" s="16"/>
      <c r="E23" s="22"/>
      <c r="F23" s="14"/>
      <c r="G23" s="15"/>
      <c r="H23" s="15"/>
      <c r="I23" s="15"/>
      <c r="J23" s="16"/>
      <c r="K23" s="17"/>
      <c r="L23" s="18"/>
      <c r="M23" s="19"/>
      <c r="N23" s="19"/>
      <c r="O23" s="15"/>
      <c r="P23" s="53"/>
      <c r="Q23" s="53"/>
      <c r="R23" s="59"/>
      <c r="S23" s="16"/>
      <c r="T23" s="17"/>
      <c r="U23" s="40"/>
      <c r="V23" s="41"/>
      <c r="W23" s="41"/>
      <c r="X23" s="42"/>
      <c r="Y23" s="55"/>
      <c r="Z23" s="55"/>
      <c r="AA23" s="57"/>
      <c r="AB23" s="43"/>
      <c r="AC23" s="44"/>
      <c r="AD23" s="18"/>
      <c r="AE23" s="19"/>
      <c r="AF23" s="19"/>
      <c r="AG23" s="15"/>
      <c r="AH23" s="53"/>
      <c r="AI23" s="53"/>
      <c r="AJ23" s="59"/>
      <c r="AK23" s="16"/>
      <c r="AL23" s="17"/>
    </row>
    <row r="24" spans="1:38">
      <c r="A24" s="10" t="s">
        <v>7</v>
      </c>
      <c r="B24" s="20" t="s">
        <v>41</v>
      </c>
      <c r="C24" s="20">
        <v>4</v>
      </c>
      <c r="D24" s="23">
        <v>30.5</v>
      </c>
      <c r="E24" s="22" t="s">
        <v>45</v>
      </c>
      <c r="F24" s="14">
        <v>0.85299999999999998</v>
      </c>
      <c r="G24" s="15">
        <f t="shared" si="0"/>
        <v>20.472000000000001</v>
      </c>
      <c r="H24" s="15">
        <f t="shared" si="1"/>
        <v>614.16000000000008</v>
      </c>
      <c r="I24" s="15">
        <f t="shared" si="2"/>
        <v>7369.92</v>
      </c>
      <c r="J24" s="16">
        <f t="shared" si="3"/>
        <v>4.6893317702227435</v>
      </c>
      <c r="K24" s="17">
        <f t="shared" si="4"/>
        <v>35.756154747948415</v>
      </c>
      <c r="L24" s="18">
        <v>644</v>
      </c>
      <c r="M24" s="19">
        <v>0.36899999999999999</v>
      </c>
      <c r="N24" s="19">
        <f t="shared" si="5"/>
        <v>0.44353703703703706</v>
      </c>
      <c r="O24" s="15">
        <f t="shared" si="6"/>
        <v>10.64488888888889</v>
      </c>
      <c r="P24" s="53">
        <f t="shared" si="7"/>
        <v>319.34666666666669</v>
      </c>
      <c r="Q24" s="53">
        <f t="shared" ref="Q24:Q27" si="54">N24*$M$1</f>
        <v>3832.1600000000003</v>
      </c>
      <c r="R24" s="59">
        <f t="shared" ref="R24:R27" si="55">Q24-I24</f>
        <v>-3537.7599999999998</v>
      </c>
      <c r="S24" s="16">
        <f t="shared" ref="S24:S27" si="56">C24/N24</f>
        <v>9.0184125923760998</v>
      </c>
      <c r="T24" s="17">
        <f t="shared" ref="T24:T27" si="57">D24/N24</f>
        <v>68.765396016867768</v>
      </c>
      <c r="U24" s="40">
        <v>1493</v>
      </c>
      <c r="V24" s="41">
        <v>0.22700000000000001</v>
      </c>
      <c r="W24" s="41">
        <f t="shared" ref="W24:W27" si="58">(U24/$M$1)+V24</f>
        <v>0.39980092592592592</v>
      </c>
      <c r="X24" s="42">
        <f t="shared" si="13"/>
        <v>9.5952222222222225</v>
      </c>
      <c r="Y24" s="55">
        <f t="shared" si="14"/>
        <v>287.85666666666668</v>
      </c>
      <c r="Z24" s="55">
        <f t="shared" ref="Z24:Z27" si="59">W24*$M$1</f>
        <v>3454.2799999999997</v>
      </c>
      <c r="AA24" s="57">
        <f t="shared" ref="AA24:AA27" si="60">Z24-I24</f>
        <v>-3915.6400000000003</v>
      </c>
      <c r="AB24" s="43">
        <f t="shared" ref="AB24:AB27" si="61">C24/W24</f>
        <v>10.00497932999062</v>
      </c>
      <c r="AC24" s="44">
        <f t="shared" ref="AC24:AC27" si="62">D24/W24</f>
        <v>76.287967391178483</v>
      </c>
      <c r="AD24" s="18">
        <v>1820</v>
      </c>
      <c r="AE24" s="19">
        <v>0.155</v>
      </c>
      <c r="AF24" s="19">
        <f t="shared" ref="AF24:AF27" si="63">(AD24/$M$1)+AE24</f>
        <v>0.36564814814814817</v>
      </c>
      <c r="AG24" s="15">
        <f t="shared" si="20"/>
        <v>8.775555555555556</v>
      </c>
      <c r="AH24" s="53">
        <f t="shared" si="21"/>
        <v>263.26666666666665</v>
      </c>
      <c r="AI24" s="53">
        <f t="shared" ref="AI24:AI27" si="64">AF24*$M$1</f>
        <v>3159.2000000000003</v>
      </c>
      <c r="AJ24" s="58">
        <f t="shared" ref="AJ24:AJ27" si="65">AI24-I24</f>
        <v>-4210.7199999999993</v>
      </c>
      <c r="AK24" s="16">
        <f t="shared" ref="AK24:AK27" si="66">C24/AF24</f>
        <v>10.9394783489491</v>
      </c>
      <c r="AL24" s="17">
        <f t="shared" ref="AL24:AL27" si="67">D24/AF24</f>
        <v>83.413522410736888</v>
      </c>
    </row>
    <row r="25" spans="1:38">
      <c r="A25" s="10"/>
      <c r="B25" s="20" t="s">
        <v>42</v>
      </c>
      <c r="C25" s="20">
        <v>8</v>
      </c>
      <c r="D25" s="16">
        <v>61</v>
      </c>
      <c r="E25" s="22" t="s">
        <v>46</v>
      </c>
      <c r="F25" s="14">
        <f>F24*2</f>
        <v>1.706</v>
      </c>
      <c r="G25" s="15">
        <f t="shared" si="0"/>
        <v>40.944000000000003</v>
      </c>
      <c r="H25" s="15">
        <f t="shared" si="1"/>
        <v>1228.3200000000002</v>
      </c>
      <c r="I25" s="15">
        <f t="shared" si="2"/>
        <v>14739.84</v>
      </c>
      <c r="J25" s="16">
        <f t="shared" si="3"/>
        <v>4.6893317702227435</v>
      </c>
      <c r="K25" s="17">
        <f t="shared" si="4"/>
        <v>35.756154747948415</v>
      </c>
      <c r="L25" s="18">
        <v>1288</v>
      </c>
      <c r="M25" s="19">
        <v>0.73899999999999999</v>
      </c>
      <c r="N25" s="19">
        <f t="shared" si="5"/>
        <v>0.88807407407407402</v>
      </c>
      <c r="O25" s="15">
        <f t="shared" si="6"/>
        <v>21.313777777777776</v>
      </c>
      <c r="P25" s="53">
        <f t="shared" si="7"/>
        <v>639.4133333333333</v>
      </c>
      <c r="Q25" s="53">
        <f t="shared" si="54"/>
        <v>7672.9599999999991</v>
      </c>
      <c r="R25" s="59">
        <f t="shared" si="55"/>
        <v>-7066.880000000001</v>
      </c>
      <c r="S25" s="16">
        <f t="shared" si="56"/>
        <v>9.0082575694386531</v>
      </c>
      <c r="T25" s="17">
        <f t="shared" si="57"/>
        <v>68.687963966969733</v>
      </c>
      <c r="U25" s="40">
        <v>2987</v>
      </c>
      <c r="V25" s="41">
        <v>0.45500000000000002</v>
      </c>
      <c r="W25" s="41">
        <f t="shared" si="58"/>
        <v>0.80071759259259268</v>
      </c>
      <c r="X25" s="42">
        <f t="shared" si="13"/>
        <v>19.217222222222226</v>
      </c>
      <c r="Y25" s="55">
        <f t="shared" si="14"/>
        <v>576.51666666666677</v>
      </c>
      <c r="Z25" s="55">
        <f t="shared" si="59"/>
        <v>6918.2000000000007</v>
      </c>
      <c r="AA25" s="57">
        <f t="shared" si="60"/>
        <v>-7821.6399999999994</v>
      </c>
      <c r="AB25" s="43">
        <f t="shared" si="61"/>
        <v>9.9910381313058299</v>
      </c>
      <c r="AC25" s="44">
        <f t="shared" si="62"/>
        <v>76.18166575120695</v>
      </c>
      <c r="AD25" s="18">
        <f>AD24*2</f>
        <v>3640</v>
      </c>
      <c r="AE25" s="19">
        <v>0.311</v>
      </c>
      <c r="AF25" s="19">
        <f t="shared" si="63"/>
        <v>0.73229629629629622</v>
      </c>
      <c r="AG25" s="15">
        <f t="shared" si="20"/>
        <v>17.575111111111109</v>
      </c>
      <c r="AH25" s="53">
        <f t="shared" si="21"/>
        <v>527.25333333333333</v>
      </c>
      <c r="AI25" s="53">
        <f t="shared" si="64"/>
        <v>6327.0399999999991</v>
      </c>
      <c r="AJ25" s="58">
        <f t="shared" si="65"/>
        <v>-8412.8000000000011</v>
      </c>
      <c r="AK25" s="16">
        <f t="shared" si="66"/>
        <v>10.924539753186325</v>
      </c>
      <c r="AL25" s="17">
        <f t="shared" si="67"/>
        <v>83.299615618045735</v>
      </c>
    </row>
    <row r="26" spans="1:38">
      <c r="A26" s="10"/>
      <c r="B26" s="20" t="s">
        <v>43</v>
      </c>
      <c r="C26" s="20">
        <v>16</v>
      </c>
      <c r="D26" s="16">
        <v>122</v>
      </c>
      <c r="E26" s="22" t="s">
        <v>47</v>
      </c>
      <c r="F26" s="14">
        <f t="shared" ref="F26:F27" si="68">F25*2</f>
        <v>3.4119999999999999</v>
      </c>
      <c r="G26" s="15">
        <f t="shared" si="0"/>
        <v>81.888000000000005</v>
      </c>
      <c r="H26" s="15">
        <f t="shared" si="1"/>
        <v>2456.6400000000003</v>
      </c>
      <c r="I26" s="15">
        <f t="shared" si="2"/>
        <v>29479.68</v>
      </c>
      <c r="J26" s="16">
        <f t="shared" si="3"/>
        <v>4.6893317702227435</v>
      </c>
      <c r="K26" s="17">
        <f t="shared" si="4"/>
        <v>35.756154747948415</v>
      </c>
      <c r="L26" s="18">
        <v>2576</v>
      </c>
      <c r="M26" s="19">
        <v>1.4770000000000001</v>
      </c>
      <c r="N26" s="19">
        <f t="shared" si="5"/>
        <v>1.7751481481481481</v>
      </c>
      <c r="O26" s="15">
        <f t="shared" si="6"/>
        <v>42.603555555555559</v>
      </c>
      <c r="P26" s="53">
        <f t="shared" si="7"/>
        <v>1278.1066666666668</v>
      </c>
      <c r="Q26" s="53">
        <f t="shared" si="54"/>
        <v>15337.28</v>
      </c>
      <c r="R26" s="59">
        <f t="shared" si="55"/>
        <v>-14142.4</v>
      </c>
      <c r="S26" s="16">
        <f t="shared" si="56"/>
        <v>9.0133322205762685</v>
      </c>
      <c r="T26" s="17">
        <f t="shared" si="57"/>
        <v>68.726658181894052</v>
      </c>
      <c r="U26" s="40">
        <v>5973</v>
      </c>
      <c r="V26" s="41">
        <v>0.90900000000000003</v>
      </c>
      <c r="W26" s="41">
        <f t="shared" si="58"/>
        <v>1.6003194444444446</v>
      </c>
      <c r="X26" s="42">
        <f t="shared" si="13"/>
        <v>38.407666666666671</v>
      </c>
      <c r="Y26" s="55">
        <f t="shared" si="14"/>
        <v>1152.23</v>
      </c>
      <c r="Z26" s="55">
        <f t="shared" si="59"/>
        <v>13826.760000000002</v>
      </c>
      <c r="AA26" s="57">
        <f t="shared" si="60"/>
        <v>-15652.919999999998</v>
      </c>
      <c r="AB26" s="43">
        <f t="shared" si="61"/>
        <v>9.9980038707549692</v>
      </c>
      <c r="AC26" s="44">
        <f t="shared" si="62"/>
        <v>76.234779514506641</v>
      </c>
      <c r="AD26" s="18">
        <f t="shared" ref="AD26:AD27" si="69">AD25*2</f>
        <v>7280</v>
      </c>
      <c r="AE26" s="19">
        <v>0.621</v>
      </c>
      <c r="AF26" s="19">
        <f t="shared" si="63"/>
        <v>1.4635925925925926</v>
      </c>
      <c r="AG26" s="15">
        <f t="shared" si="20"/>
        <v>35.126222222222225</v>
      </c>
      <c r="AH26" s="53">
        <f t="shared" si="21"/>
        <v>1053.7866666666669</v>
      </c>
      <c r="AI26" s="53">
        <f t="shared" si="64"/>
        <v>12645.44</v>
      </c>
      <c r="AJ26" s="58">
        <f t="shared" si="65"/>
        <v>-16834.239999999998</v>
      </c>
      <c r="AK26" s="16">
        <f t="shared" si="66"/>
        <v>10.932003947668093</v>
      </c>
      <c r="AL26" s="17">
        <f t="shared" si="67"/>
        <v>83.356530100969209</v>
      </c>
    </row>
    <row r="27" spans="1:38">
      <c r="A27" s="10"/>
      <c r="B27" s="20" t="s">
        <v>44</v>
      </c>
      <c r="C27" s="20">
        <v>32</v>
      </c>
      <c r="D27" s="16">
        <v>244</v>
      </c>
      <c r="E27" s="22" t="s">
        <v>48</v>
      </c>
      <c r="F27" s="14">
        <f t="shared" si="68"/>
        <v>6.8239999999999998</v>
      </c>
      <c r="G27" s="15">
        <f t="shared" si="0"/>
        <v>163.77600000000001</v>
      </c>
      <c r="H27" s="15">
        <f t="shared" si="1"/>
        <v>4913.2800000000007</v>
      </c>
      <c r="I27" s="15">
        <f t="shared" si="2"/>
        <v>58959.360000000001</v>
      </c>
      <c r="J27" s="16">
        <f t="shared" si="3"/>
        <v>4.6893317702227435</v>
      </c>
      <c r="K27" s="17">
        <f t="shared" si="4"/>
        <v>35.756154747948415</v>
      </c>
      <c r="L27" s="18">
        <v>5152</v>
      </c>
      <c r="M27" s="19">
        <v>2.9540000000000002</v>
      </c>
      <c r="N27" s="19">
        <f t="shared" si="5"/>
        <v>3.5502962962962963</v>
      </c>
      <c r="O27" s="15">
        <f t="shared" si="6"/>
        <v>85.207111111111118</v>
      </c>
      <c r="P27" s="53">
        <f t="shared" si="7"/>
        <v>2556.2133333333336</v>
      </c>
      <c r="Q27" s="53">
        <f t="shared" si="54"/>
        <v>30674.560000000001</v>
      </c>
      <c r="R27" s="59">
        <f t="shared" si="55"/>
        <v>-28284.799999999999</v>
      </c>
      <c r="S27" s="16">
        <f t="shared" si="56"/>
        <v>9.0133322205762685</v>
      </c>
      <c r="T27" s="17">
        <f t="shared" si="57"/>
        <v>68.726658181894052</v>
      </c>
      <c r="U27" s="40">
        <v>11946</v>
      </c>
      <c r="V27" s="41">
        <v>1.8180000000000001</v>
      </c>
      <c r="W27" s="41">
        <f t="shared" si="58"/>
        <v>3.2006388888888893</v>
      </c>
      <c r="X27" s="42">
        <f t="shared" si="13"/>
        <v>76.815333333333342</v>
      </c>
      <c r="Y27" s="55">
        <f t="shared" si="14"/>
        <v>2304.46</v>
      </c>
      <c r="Z27" s="55">
        <f t="shared" si="59"/>
        <v>27653.520000000004</v>
      </c>
      <c r="AA27" s="57">
        <f t="shared" si="60"/>
        <v>-31305.839999999997</v>
      </c>
      <c r="AB27" s="43">
        <f t="shared" si="61"/>
        <v>9.9980038707549692</v>
      </c>
      <c r="AC27" s="44">
        <f t="shared" si="62"/>
        <v>76.234779514506641</v>
      </c>
      <c r="AD27" s="18">
        <f t="shared" si="69"/>
        <v>14560</v>
      </c>
      <c r="AE27" s="19">
        <v>1.242</v>
      </c>
      <c r="AF27" s="19">
        <f t="shared" si="63"/>
        <v>2.9271851851851851</v>
      </c>
      <c r="AG27" s="15">
        <f t="shared" si="20"/>
        <v>70.25244444444445</v>
      </c>
      <c r="AH27" s="53">
        <f t="shared" si="21"/>
        <v>2107.5733333333337</v>
      </c>
      <c r="AI27" s="53">
        <f t="shared" si="64"/>
        <v>25290.880000000001</v>
      </c>
      <c r="AJ27" s="58">
        <f t="shared" si="65"/>
        <v>-33668.479999999996</v>
      </c>
      <c r="AK27" s="16">
        <f t="shared" si="66"/>
        <v>10.932003947668093</v>
      </c>
      <c r="AL27" s="17">
        <f t="shared" si="67"/>
        <v>83.356530100969209</v>
      </c>
    </row>
    <row r="28" spans="1:38">
      <c r="A28" s="10"/>
      <c r="B28" s="20"/>
      <c r="C28" s="20"/>
      <c r="D28" s="16"/>
      <c r="E28" s="22"/>
      <c r="F28" s="14"/>
      <c r="G28" s="15"/>
      <c r="H28" s="15"/>
      <c r="I28" s="15"/>
      <c r="J28" s="16"/>
      <c r="K28" s="17"/>
      <c r="L28" s="18"/>
      <c r="M28" s="19"/>
      <c r="N28" s="19"/>
      <c r="O28" s="15"/>
      <c r="P28" s="53"/>
      <c r="Q28" s="53"/>
      <c r="R28" s="59"/>
      <c r="S28" s="16"/>
      <c r="T28" s="17"/>
      <c r="U28" s="40"/>
      <c r="V28" s="41"/>
      <c r="W28" s="41"/>
      <c r="X28" s="42"/>
      <c r="Y28" s="55"/>
      <c r="Z28" s="55"/>
      <c r="AA28" s="57"/>
      <c r="AB28" s="43"/>
      <c r="AC28" s="44"/>
      <c r="AD28" s="18"/>
      <c r="AE28" s="19"/>
      <c r="AF28" s="19"/>
      <c r="AG28" s="15"/>
      <c r="AH28" s="53"/>
      <c r="AI28" s="53"/>
      <c r="AJ28" s="59"/>
      <c r="AK28" s="16"/>
      <c r="AL28" s="17"/>
    </row>
    <row r="29" spans="1:38">
      <c r="A29" s="10"/>
      <c r="B29" s="20" t="s">
        <v>18</v>
      </c>
      <c r="C29" s="20">
        <v>16</v>
      </c>
      <c r="D29" s="16">
        <v>117</v>
      </c>
      <c r="E29" s="22" t="s">
        <v>49</v>
      </c>
      <c r="F29" s="14">
        <v>4.5999999999999996</v>
      </c>
      <c r="G29" s="15">
        <f t="shared" si="0"/>
        <v>110.39999999999999</v>
      </c>
      <c r="H29" s="15">
        <f t="shared" si="1"/>
        <v>3311.9999999999995</v>
      </c>
      <c r="I29" s="15">
        <f t="shared" si="2"/>
        <v>39744</v>
      </c>
      <c r="J29" s="16">
        <f t="shared" si="3"/>
        <v>3.4782608695652177</v>
      </c>
      <c r="K29" s="17">
        <f t="shared" si="4"/>
        <v>25.434782608695656</v>
      </c>
      <c r="L29" s="18">
        <v>3968</v>
      </c>
      <c r="M29" s="19">
        <v>2.2400000000000002</v>
      </c>
      <c r="N29" s="19">
        <f t="shared" si="5"/>
        <v>2.6992592592592595</v>
      </c>
      <c r="O29" s="15">
        <f t="shared" si="6"/>
        <v>64.782222222222231</v>
      </c>
      <c r="P29" s="53">
        <f t="shared" si="7"/>
        <v>1943.4666666666669</v>
      </c>
      <c r="Q29" s="53">
        <f>N29*$M$1</f>
        <v>23321.600000000002</v>
      </c>
      <c r="R29" s="59">
        <f>Q29-I29</f>
        <v>-16422.399999999998</v>
      </c>
      <c r="S29" s="16">
        <f>C29/N29</f>
        <v>5.9275521405049387</v>
      </c>
      <c r="T29" s="17">
        <f>D29/N29</f>
        <v>43.345225027442368</v>
      </c>
      <c r="U29" s="40">
        <v>9200</v>
      </c>
      <c r="V29" s="41">
        <v>1.38</v>
      </c>
      <c r="W29" s="41">
        <f t="shared" ref="W29" si="70">(U29/$M$1)+V29</f>
        <v>2.4448148148148148</v>
      </c>
      <c r="X29" s="42">
        <f t="shared" si="13"/>
        <v>58.675555555555555</v>
      </c>
      <c r="Y29" s="55">
        <f t="shared" si="14"/>
        <v>1760.2666666666667</v>
      </c>
      <c r="Z29" s="55">
        <f>W29*$M$1</f>
        <v>21123.200000000001</v>
      </c>
      <c r="AA29" s="57">
        <f>Z29-I29</f>
        <v>-18620.8</v>
      </c>
      <c r="AB29" s="43">
        <f>C29/W29</f>
        <v>6.5444629601575519</v>
      </c>
      <c r="AC29" s="44">
        <f>D29/W29</f>
        <v>47.856385396152099</v>
      </c>
      <c r="AD29" s="18">
        <v>11213</v>
      </c>
      <c r="AE29" s="19">
        <v>0.92</v>
      </c>
      <c r="AF29" s="19">
        <f t="shared" ref="AF29" si="71">(AD29/$M$1)+AE29</f>
        <v>2.2178009259259261</v>
      </c>
      <c r="AG29" s="15">
        <f t="shared" si="20"/>
        <v>53.227222222222224</v>
      </c>
      <c r="AH29" s="53">
        <f t="shared" si="21"/>
        <v>1596.8166666666666</v>
      </c>
      <c r="AI29" s="53">
        <f>AF29*$M$1</f>
        <v>19161.800000000003</v>
      </c>
      <c r="AJ29" s="58">
        <f>AI29-I29</f>
        <v>-20582.199999999997</v>
      </c>
      <c r="AK29" s="16">
        <f>C29/AF29</f>
        <v>7.2143535575989723</v>
      </c>
      <c r="AL29" s="17">
        <f>D29/AF29</f>
        <v>52.754960389942482</v>
      </c>
    </row>
    <row r="30" spans="1:38">
      <c r="A30" s="10"/>
      <c r="B30" s="20"/>
      <c r="C30" s="20"/>
      <c r="D30" s="16"/>
      <c r="E30" s="22"/>
      <c r="F30" s="14"/>
      <c r="G30" s="15"/>
      <c r="H30" s="15"/>
      <c r="I30" s="15"/>
      <c r="J30" s="16"/>
      <c r="K30" s="17"/>
      <c r="L30" s="18"/>
      <c r="M30" s="19"/>
      <c r="N30" s="19"/>
      <c r="O30" s="15"/>
      <c r="P30" s="53"/>
      <c r="Q30" s="53"/>
      <c r="R30" s="59"/>
      <c r="S30" s="16"/>
      <c r="T30" s="17"/>
      <c r="U30" s="40"/>
      <c r="V30" s="41"/>
      <c r="W30" s="41"/>
      <c r="X30" s="42"/>
      <c r="Y30" s="55"/>
      <c r="Z30" s="55"/>
      <c r="AA30" s="57"/>
      <c r="AB30" s="43"/>
      <c r="AC30" s="44"/>
      <c r="AD30" s="18"/>
      <c r="AE30" s="19"/>
      <c r="AF30" s="19"/>
      <c r="AG30" s="15"/>
      <c r="AH30" s="53"/>
      <c r="AI30" s="53"/>
      <c r="AJ30" s="59"/>
      <c r="AK30" s="16"/>
      <c r="AL30" s="17"/>
    </row>
    <row r="31" spans="1:38">
      <c r="A31" s="10"/>
      <c r="B31" s="20" t="s">
        <v>15</v>
      </c>
      <c r="C31" s="20">
        <v>1</v>
      </c>
      <c r="D31" s="24">
        <v>0.61299999999999999</v>
      </c>
      <c r="E31" s="22" t="s">
        <v>50</v>
      </c>
      <c r="F31" s="14">
        <v>0.02</v>
      </c>
      <c r="G31" s="15">
        <f t="shared" si="0"/>
        <v>0.48</v>
      </c>
      <c r="H31" s="15">
        <f t="shared" si="1"/>
        <v>14.399999999999999</v>
      </c>
      <c r="I31" s="15">
        <f t="shared" si="2"/>
        <v>172.8</v>
      </c>
      <c r="J31" s="16">
        <f t="shared" si="3"/>
        <v>50</v>
      </c>
      <c r="K31" s="17">
        <f t="shared" si="4"/>
        <v>30.65</v>
      </c>
      <c r="L31" s="18">
        <v>23</v>
      </c>
      <c r="M31" s="19">
        <v>1.2E-2</v>
      </c>
      <c r="N31" s="19">
        <f t="shared" si="5"/>
        <v>1.4662037037037038E-2</v>
      </c>
      <c r="O31" s="15">
        <f t="shared" si="6"/>
        <v>0.35188888888888892</v>
      </c>
      <c r="P31" s="53">
        <f t="shared" si="7"/>
        <v>10.556666666666668</v>
      </c>
      <c r="Q31" s="53">
        <f t="shared" ref="Q31:Q32" si="72">N31*$M$1</f>
        <v>126.68</v>
      </c>
      <c r="R31" s="59">
        <f t="shared" ref="R31:R32" si="73">Q31-I31</f>
        <v>-46.120000000000005</v>
      </c>
      <c r="S31" s="16">
        <f t="shared" ref="S31:S32" si="74">C31/N31</f>
        <v>68.203347016103564</v>
      </c>
      <c r="T31" s="17">
        <f t="shared" ref="T31:T32" si="75">D31/N31</f>
        <v>41.808651720871488</v>
      </c>
      <c r="U31" s="40">
        <v>54</v>
      </c>
      <c r="V31" s="41">
        <v>7.0000000000000001E-3</v>
      </c>
      <c r="W31" s="41">
        <f t="shared" ref="W31:W32" si="76">(U31/$M$1)+V31</f>
        <v>1.3250000000000001E-2</v>
      </c>
      <c r="X31" s="42">
        <f t="shared" si="13"/>
        <v>0.31800000000000006</v>
      </c>
      <c r="Y31" s="55">
        <f t="shared" si="14"/>
        <v>9.5400000000000027</v>
      </c>
      <c r="Z31" s="55">
        <f t="shared" ref="Z31:Z32" si="77">W31*$M$1</f>
        <v>114.48000000000002</v>
      </c>
      <c r="AA31" s="57">
        <f t="shared" ref="AA31:AA32" si="78">Z31-I31</f>
        <v>-58.319999999999993</v>
      </c>
      <c r="AB31" s="43">
        <f t="shared" ref="AB31:AB32" si="79">C31/W31</f>
        <v>75.471698113207538</v>
      </c>
      <c r="AC31" s="44">
        <f t="shared" ref="AC31:AC32" si="80">D31/W31</f>
        <v>46.264150943396224</v>
      </c>
      <c r="AD31" s="18">
        <v>62</v>
      </c>
      <c r="AE31" s="19">
        <v>5.0000000000000001E-3</v>
      </c>
      <c r="AF31" s="19">
        <f t="shared" ref="AF31:AF32" si="81">(AD31/$M$1)+AE31</f>
        <v>1.2175925925925927E-2</v>
      </c>
      <c r="AG31" s="15">
        <f t="shared" si="20"/>
        <v>0.29222222222222227</v>
      </c>
      <c r="AH31" s="53">
        <f t="shared" si="21"/>
        <v>8.7666666666666675</v>
      </c>
      <c r="AI31" s="53">
        <f t="shared" ref="AI31:AI32" si="82">AF31*$M$1</f>
        <v>105.2</v>
      </c>
      <c r="AJ31" s="58">
        <f t="shared" ref="AJ31:AJ32" si="83">AI31-I31</f>
        <v>-67.600000000000009</v>
      </c>
      <c r="AK31" s="16">
        <f t="shared" ref="AK31:AK32" si="84">C31/AF31</f>
        <v>82.129277566539912</v>
      </c>
      <c r="AL31" s="17">
        <f t="shared" ref="AL31:AL32" si="85">D31/AF31</f>
        <v>50.345247148288969</v>
      </c>
    </row>
    <row r="32" spans="1:38">
      <c r="A32" s="11"/>
      <c r="B32" s="25" t="s">
        <v>16</v>
      </c>
      <c r="C32" s="25">
        <v>1</v>
      </c>
      <c r="D32" s="26">
        <v>1.7</v>
      </c>
      <c r="E32" s="27" t="s">
        <v>51</v>
      </c>
      <c r="F32" s="28">
        <v>4.3999999999999997E-2</v>
      </c>
      <c r="G32" s="29">
        <f t="shared" si="0"/>
        <v>1.056</v>
      </c>
      <c r="H32" s="29">
        <f t="shared" si="1"/>
        <v>31.68</v>
      </c>
      <c r="I32" s="29">
        <f t="shared" si="2"/>
        <v>380.15999999999997</v>
      </c>
      <c r="J32" s="30">
        <f t="shared" si="3"/>
        <v>22.72727272727273</v>
      </c>
      <c r="K32" s="31">
        <f t="shared" si="4"/>
        <v>38.63636363636364</v>
      </c>
      <c r="L32" s="32">
        <v>61</v>
      </c>
      <c r="M32" s="33">
        <v>3.4000000000000002E-2</v>
      </c>
      <c r="N32" s="33">
        <f t="shared" si="5"/>
        <v>4.1060185185185186E-2</v>
      </c>
      <c r="O32" s="29">
        <f t="shared" si="6"/>
        <v>0.98544444444444446</v>
      </c>
      <c r="P32" s="54">
        <f t="shared" si="7"/>
        <v>29.563333333333333</v>
      </c>
      <c r="Q32" s="54">
        <f t="shared" si="72"/>
        <v>354.76</v>
      </c>
      <c r="R32" s="60">
        <f t="shared" si="73"/>
        <v>-25.399999999999977</v>
      </c>
      <c r="S32" s="30">
        <f t="shared" si="74"/>
        <v>24.354493178486862</v>
      </c>
      <c r="T32" s="31">
        <f t="shared" si="75"/>
        <v>41.402638403427666</v>
      </c>
      <c r="U32" s="45">
        <v>101</v>
      </c>
      <c r="V32" s="46">
        <v>1.4999999999999999E-2</v>
      </c>
      <c r="W32" s="46">
        <f t="shared" si="76"/>
        <v>2.6689814814814812E-2</v>
      </c>
      <c r="X32" s="47">
        <f t="shared" si="13"/>
        <v>0.64055555555555554</v>
      </c>
      <c r="Y32" s="56">
        <f t="shared" si="14"/>
        <v>19.216666666666665</v>
      </c>
      <c r="Z32" s="56">
        <f t="shared" si="77"/>
        <v>230.59999999999997</v>
      </c>
      <c r="AA32" s="63">
        <f t="shared" si="78"/>
        <v>-149.56</v>
      </c>
      <c r="AB32" s="48">
        <f t="shared" si="79"/>
        <v>37.467476149176065</v>
      </c>
      <c r="AC32" s="49">
        <f t="shared" si="80"/>
        <v>63.694709453599309</v>
      </c>
      <c r="AD32" s="32">
        <v>123</v>
      </c>
      <c r="AE32" s="33">
        <v>0.01</v>
      </c>
      <c r="AF32" s="33">
        <f t="shared" si="81"/>
        <v>2.4236111111111111E-2</v>
      </c>
      <c r="AG32" s="29">
        <f t="shared" si="20"/>
        <v>0.58166666666666667</v>
      </c>
      <c r="AH32" s="54">
        <f t="shared" si="21"/>
        <v>17.45</v>
      </c>
      <c r="AI32" s="54">
        <f t="shared" si="82"/>
        <v>209.4</v>
      </c>
      <c r="AJ32" s="62">
        <f t="shared" si="83"/>
        <v>-170.75999999999996</v>
      </c>
      <c r="AK32" s="30">
        <f t="shared" si="84"/>
        <v>41.260744985673355</v>
      </c>
      <c r="AL32" s="31">
        <f t="shared" si="85"/>
        <v>70.143266475644694</v>
      </c>
    </row>
    <row r="33" spans="12:18">
      <c r="L33" t="s">
        <v>62</v>
      </c>
      <c r="M33" s="1"/>
      <c r="R33" s="61"/>
    </row>
  </sheetData>
  <mergeCells count="4">
    <mergeCell ref="F3:K3"/>
    <mergeCell ref="N3:T3"/>
    <mergeCell ref="W3:AC3"/>
    <mergeCell ref="AF3:AL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KS1</dc:creator>
  <cp:lastModifiedBy>Krishna Sankar</cp:lastModifiedBy>
  <dcterms:created xsi:type="dcterms:W3CDTF">2014-03-14T18:25:43Z</dcterms:created>
  <dcterms:modified xsi:type="dcterms:W3CDTF">2014-05-07T03:17:47Z</dcterms:modified>
</cp:coreProperties>
</file>