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doPříloh\"/>
    </mc:Choice>
  </mc:AlternateContent>
  <xr:revisionPtr revIDLastSave="0" documentId="13_ncr:1_{771FC289-78B4-43BA-BD34-7798933E48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SG" sheetId="1" r:id="rId1"/>
    <sheet name="PSG_z_score" sheetId="8" r:id="rId2"/>
    <sheet name="ACG" sheetId="4" r:id="rId3"/>
    <sheet name="ACG_z_score" sheetId="7" r:id="rId4"/>
    <sheet name="(ACG_t_test)" sheetId="6" r:id="rId5"/>
    <sheet name="(ACG_LR)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O5" i="1"/>
  <c r="O6" i="1"/>
  <c r="O7" i="1"/>
  <c r="O8" i="1"/>
  <c r="O9" i="1"/>
  <c r="O10" i="1"/>
  <c r="O11" i="1"/>
  <c r="O12" i="1"/>
  <c r="O13" i="1"/>
  <c r="O14" i="1"/>
  <c r="P14" i="1" s="1"/>
  <c r="O15" i="1"/>
  <c r="O16" i="1"/>
  <c r="O17" i="1"/>
  <c r="O18" i="1"/>
  <c r="P18" i="1" s="1"/>
  <c r="O19" i="1"/>
  <c r="P19" i="1" s="1"/>
  <c r="O20" i="1"/>
  <c r="O21" i="1"/>
  <c r="O22" i="1"/>
  <c r="O23" i="1"/>
  <c r="O24" i="1"/>
  <c r="O25" i="1"/>
  <c r="O26" i="1"/>
  <c r="P26" i="1" s="1"/>
  <c r="O27" i="1"/>
  <c r="O28" i="1"/>
  <c r="O2" i="1"/>
  <c r="Z30" i="4"/>
  <c r="Z31" i="4"/>
  <c r="Z32" i="4"/>
  <c r="P6" i="1"/>
  <c r="P22" i="1"/>
  <c r="P10" i="1"/>
  <c r="P4" i="1"/>
  <c r="P5" i="1"/>
  <c r="P7" i="1"/>
  <c r="P8" i="1"/>
  <c r="P9" i="1"/>
  <c r="P11" i="1"/>
  <c r="P12" i="1"/>
  <c r="P13" i="1"/>
  <c r="P15" i="1"/>
  <c r="P16" i="1"/>
  <c r="P17" i="1"/>
  <c r="P20" i="1"/>
  <c r="P21" i="1"/>
  <c r="P23" i="1"/>
  <c r="P24" i="1"/>
  <c r="P25" i="1"/>
  <c r="P27" i="1"/>
  <c r="P28" i="1"/>
  <c r="P2" i="1"/>
  <c r="Q33" i="1" l="1"/>
  <c r="Q34" i="1"/>
  <c r="Q31" i="1"/>
  <c r="Q32" i="1"/>
  <c r="T32" i="1" l="1"/>
  <c r="T33" i="1"/>
  <c r="T34" i="1"/>
  <c r="T31" i="1"/>
  <c r="D45" i="1" l="1"/>
  <c r="E45" i="1"/>
  <c r="F45" i="1"/>
  <c r="G45" i="1"/>
  <c r="I45" i="1"/>
  <c r="H45" i="1"/>
  <c r="J45" i="1"/>
  <c r="D44" i="1"/>
  <c r="E44" i="1"/>
  <c r="F44" i="1"/>
  <c r="G44" i="1"/>
  <c r="I44" i="1"/>
  <c r="H44" i="1"/>
  <c r="J44" i="1"/>
  <c r="D43" i="1"/>
  <c r="E43" i="1"/>
  <c r="F43" i="1"/>
  <c r="G43" i="1"/>
  <c r="I43" i="1"/>
  <c r="H43" i="1"/>
  <c r="J43" i="1"/>
  <c r="C45" i="1"/>
  <c r="C44" i="1"/>
  <c r="C43" i="1"/>
  <c r="D42" i="1"/>
  <c r="E42" i="1"/>
  <c r="F42" i="1"/>
  <c r="G42" i="1"/>
  <c r="I42" i="1"/>
  <c r="H42" i="1"/>
  <c r="J42" i="1"/>
  <c r="D41" i="1"/>
  <c r="E41" i="1"/>
  <c r="F41" i="1"/>
  <c r="G41" i="1"/>
  <c r="I41" i="1"/>
  <c r="H41" i="1"/>
  <c r="J41" i="1"/>
  <c r="C42" i="1"/>
  <c r="C41" i="1"/>
  <c r="D40" i="1"/>
  <c r="E40" i="1"/>
  <c r="F40" i="1"/>
  <c r="G40" i="1"/>
  <c r="I40" i="1"/>
  <c r="H40" i="1"/>
  <c r="J40" i="1"/>
  <c r="C40" i="1"/>
  <c r="D39" i="1"/>
  <c r="E39" i="1"/>
  <c r="F39" i="1"/>
  <c r="G39" i="1"/>
  <c r="I39" i="1"/>
  <c r="H39" i="1"/>
  <c r="J39" i="1"/>
  <c r="C39" i="1"/>
  <c r="D38" i="1"/>
  <c r="E38" i="1"/>
  <c r="F38" i="1"/>
  <c r="G38" i="1"/>
  <c r="I38" i="1"/>
  <c r="H38" i="1"/>
  <c r="J38" i="1"/>
  <c r="C38" i="1"/>
  <c r="D37" i="1"/>
  <c r="E37" i="1"/>
  <c r="F37" i="1"/>
  <c r="G37" i="1"/>
  <c r="I37" i="1"/>
  <c r="H37" i="1"/>
  <c r="J37" i="1"/>
  <c r="C37" i="1"/>
  <c r="G32" i="1"/>
  <c r="E20" i="8" l="1"/>
  <c r="AD19" i="8" s="1"/>
  <c r="E21" i="8"/>
  <c r="E14" i="8"/>
  <c r="AD13" i="8" s="1"/>
  <c r="E22" i="8"/>
  <c r="AD21" i="8" s="1"/>
  <c r="E24" i="8"/>
  <c r="E29" i="8"/>
  <c r="E3" i="8"/>
  <c r="E5" i="8"/>
  <c r="E7" i="8"/>
  <c r="E9" i="8"/>
  <c r="E11" i="8"/>
  <c r="E13" i="8"/>
  <c r="E15" i="8"/>
  <c r="E17" i="8"/>
  <c r="AD16" i="8" s="1"/>
  <c r="E19" i="8"/>
  <c r="E6" i="8"/>
  <c r="E12" i="8"/>
  <c r="AD11" i="8" s="1"/>
  <c r="E18" i="8"/>
  <c r="AD17" i="8" s="1"/>
  <c r="E23" i="8"/>
  <c r="E25" i="8"/>
  <c r="AD24" i="8" s="1"/>
  <c r="E28" i="8"/>
  <c r="AD27" i="8" s="1"/>
  <c r="E8" i="8"/>
  <c r="E10" i="8"/>
  <c r="AD9" i="8" s="1"/>
  <c r="E16" i="8"/>
  <c r="AD15" i="8" s="1"/>
  <c r="E26" i="8"/>
  <c r="AD25" i="8" s="1"/>
  <c r="E27" i="8"/>
  <c r="E4" i="8"/>
  <c r="I5" i="8"/>
  <c r="AH4" i="8" s="1"/>
  <c r="I6" i="8"/>
  <c r="I7" i="8"/>
  <c r="I8" i="8"/>
  <c r="I9" i="8"/>
  <c r="AH8" i="8" s="1"/>
  <c r="I10" i="8"/>
  <c r="I11" i="8"/>
  <c r="I12" i="8"/>
  <c r="I13" i="8"/>
  <c r="AH12" i="8" s="1"/>
  <c r="I14" i="8"/>
  <c r="I15" i="8"/>
  <c r="I16" i="8"/>
  <c r="AH15" i="8" s="1"/>
  <c r="I17" i="8"/>
  <c r="AH16" i="8" s="1"/>
  <c r="I18" i="8"/>
  <c r="I19" i="8"/>
  <c r="I20" i="8"/>
  <c r="AH19" i="8" s="1"/>
  <c r="I21" i="8"/>
  <c r="AH20" i="8" s="1"/>
  <c r="I22" i="8"/>
  <c r="I23" i="8"/>
  <c r="I24" i="8"/>
  <c r="AH23" i="8" s="1"/>
  <c r="I25" i="8"/>
  <c r="I26" i="8"/>
  <c r="AH25" i="8" s="1"/>
  <c r="I27" i="8"/>
  <c r="I28" i="8"/>
  <c r="AH27" i="8" s="1"/>
  <c r="I29" i="8"/>
  <c r="AH28" i="8" s="1"/>
  <c r="I4" i="8"/>
  <c r="D5" i="8"/>
  <c r="AC4" i="8" s="1"/>
  <c r="D6" i="8"/>
  <c r="AC5" i="8" s="1"/>
  <c r="D7" i="8"/>
  <c r="AC6" i="8" s="1"/>
  <c r="D8" i="8"/>
  <c r="AC7" i="8" s="1"/>
  <c r="D9" i="8"/>
  <c r="D10" i="8"/>
  <c r="AC9" i="8" s="1"/>
  <c r="D11" i="8"/>
  <c r="AC10" i="8" s="1"/>
  <c r="D12" i="8"/>
  <c r="AC11" i="8" s="1"/>
  <c r="D13" i="8"/>
  <c r="AC12" i="8" s="1"/>
  <c r="D14" i="8"/>
  <c r="AC13" i="8" s="1"/>
  <c r="D15" i="8"/>
  <c r="AC14" i="8" s="1"/>
  <c r="D16" i="8"/>
  <c r="D17" i="8"/>
  <c r="D18" i="8"/>
  <c r="AC17" i="8" s="1"/>
  <c r="D19" i="8"/>
  <c r="AC18" i="8" s="1"/>
  <c r="D20" i="8"/>
  <c r="AC19" i="8" s="1"/>
  <c r="D21" i="8"/>
  <c r="D22" i="8"/>
  <c r="AC21" i="8" s="1"/>
  <c r="D23" i="8"/>
  <c r="AC22" i="8" s="1"/>
  <c r="D24" i="8"/>
  <c r="D25" i="8"/>
  <c r="AC24" i="8" s="1"/>
  <c r="D26" i="8"/>
  <c r="AC25" i="8" s="1"/>
  <c r="D27" i="8"/>
  <c r="AC26" i="8" s="1"/>
  <c r="D28" i="8"/>
  <c r="AC27" i="8" s="1"/>
  <c r="D29" i="8"/>
  <c r="AC28" i="8" s="1"/>
  <c r="D4" i="8"/>
  <c r="AC3" i="8" s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" i="8"/>
  <c r="H6" i="8"/>
  <c r="H8" i="8"/>
  <c r="AG7" i="8" s="1"/>
  <c r="H10" i="8"/>
  <c r="AG9" i="8" s="1"/>
  <c r="H12" i="8"/>
  <c r="AG11" i="8" s="1"/>
  <c r="H14" i="8"/>
  <c r="H16" i="8"/>
  <c r="AG15" i="8" s="1"/>
  <c r="H18" i="8"/>
  <c r="AG17" i="8" s="1"/>
  <c r="H25" i="8"/>
  <c r="H27" i="8"/>
  <c r="AG26" i="8" s="1"/>
  <c r="H29" i="8"/>
  <c r="AG28" i="8" s="1"/>
  <c r="H3" i="8"/>
  <c r="AG2" i="8" s="1"/>
  <c r="H21" i="8"/>
  <c r="H24" i="8"/>
  <c r="AG23" i="8" s="1"/>
  <c r="H26" i="8"/>
  <c r="AG25" i="8" s="1"/>
  <c r="H4" i="8"/>
  <c r="AG3" i="8" s="1"/>
  <c r="H5" i="8"/>
  <c r="AG4" i="8" s="1"/>
  <c r="H7" i="8"/>
  <c r="H9" i="8"/>
  <c r="AG8" i="8" s="1"/>
  <c r="H11" i="8"/>
  <c r="AG10" i="8" s="1"/>
  <c r="H13" i="8"/>
  <c r="H15" i="8"/>
  <c r="H17" i="8"/>
  <c r="AG16" i="8" s="1"/>
  <c r="H19" i="8"/>
  <c r="AG18" i="8" s="1"/>
  <c r="H20" i="8"/>
  <c r="AG19" i="8" s="1"/>
  <c r="H22" i="8"/>
  <c r="H23" i="8"/>
  <c r="AG22" i="8" s="1"/>
  <c r="H28" i="8"/>
  <c r="AG27" i="8" s="1"/>
  <c r="Q5" i="8"/>
  <c r="Q11" i="8"/>
  <c r="Q13" i="8"/>
  <c r="Q17" i="8"/>
  <c r="Q23" i="8"/>
  <c r="Q27" i="8"/>
  <c r="Q4" i="8"/>
  <c r="Q6" i="8"/>
  <c r="Q8" i="8"/>
  <c r="Q10" i="8"/>
  <c r="Q12" i="8"/>
  <c r="Q14" i="8"/>
  <c r="Q16" i="8"/>
  <c r="Q18" i="8"/>
  <c r="Q20" i="8"/>
  <c r="Q22" i="8"/>
  <c r="Q24" i="8"/>
  <c r="Q26" i="8"/>
  <c r="Q28" i="8"/>
  <c r="Q21" i="8"/>
  <c r="Q3" i="8"/>
  <c r="Q7" i="8"/>
  <c r="Q9" i="8"/>
  <c r="Q15" i="8"/>
  <c r="Q19" i="8"/>
  <c r="Q25" i="8"/>
  <c r="Q29" i="8"/>
  <c r="C5" i="8"/>
  <c r="AB4" i="8" s="1"/>
  <c r="C6" i="8"/>
  <c r="C7" i="8"/>
  <c r="C8" i="8"/>
  <c r="AB7" i="8" s="1"/>
  <c r="C9" i="8"/>
  <c r="AB8" i="8" s="1"/>
  <c r="C10" i="8"/>
  <c r="C11" i="8"/>
  <c r="C12" i="8"/>
  <c r="C13" i="8"/>
  <c r="AB12" i="8" s="1"/>
  <c r="C14" i="8"/>
  <c r="C15" i="8"/>
  <c r="C16" i="8"/>
  <c r="AB15" i="8" s="1"/>
  <c r="C17" i="8"/>
  <c r="AB16" i="8" s="1"/>
  <c r="C18" i="8"/>
  <c r="C19" i="8"/>
  <c r="C20" i="8"/>
  <c r="AB19" i="8" s="1"/>
  <c r="C22" i="8"/>
  <c r="AB21" i="8" s="1"/>
  <c r="C23" i="8"/>
  <c r="C24" i="8"/>
  <c r="C25" i="8"/>
  <c r="AB24" i="8" s="1"/>
  <c r="C26" i="8"/>
  <c r="AB25" i="8" s="1"/>
  <c r="C27" i="8"/>
  <c r="C28" i="8"/>
  <c r="C29" i="8"/>
  <c r="C4" i="8"/>
  <c r="AB3" i="8" s="1"/>
  <c r="C21" i="8"/>
  <c r="G5" i="8"/>
  <c r="G6" i="8"/>
  <c r="AF5" i="8" s="1"/>
  <c r="G7" i="8"/>
  <c r="AF6" i="8" s="1"/>
  <c r="G8" i="8"/>
  <c r="G9" i="8"/>
  <c r="G10" i="8"/>
  <c r="G11" i="8"/>
  <c r="AF10" i="8" s="1"/>
  <c r="G12" i="8"/>
  <c r="G13" i="8"/>
  <c r="G14" i="8"/>
  <c r="G15" i="8"/>
  <c r="AF14" i="8" s="1"/>
  <c r="G16" i="8"/>
  <c r="G17" i="8"/>
  <c r="G18" i="8"/>
  <c r="AF17" i="8" s="1"/>
  <c r="G19" i="8"/>
  <c r="AF18" i="8" s="1"/>
  <c r="G20" i="8"/>
  <c r="AF19" i="8" s="1"/>
  <c r="G21" i="8"/>
  <c r="G22" i="8"/>
  <c r="AF21" i="8" s="1"/>
  <c r="G23" i="8"/>
  <c r="AF22" i="8" s="1"/>
  <c r="G24" i="8"/>
  <c r="G25" i="8"/>
  <c r="G26" i="8"/>
  <c r="G27" i="8"/>
  <c r="AF26" i="8" s="1"/>
  <c r="G28" i="8"/>
  <c r="AF27" i="8" s="1"/>
  <c r="G29" i="8"/>
  <c r="AF28" i="8" s="1"/>
  <c r="G4" i="8"/>
  <c r="AF3" i="8" s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" i="8"/>
  <c r="T5" i="8"/>
  <c r="T7" i="8"/>
  <c r="T9" i="8"/>
  <c r="T11" i="8"/>
  <c r="T13" i="8"/>
  <c r="T15" i="8"/>
  <c r="T17" i="8"/>
  <c r="T19" i="8"/>
  <c r="T21" i="8"/>
  <c r="T23" i="8"/>
  <c r="T25" i="8"/>
  <c r="T27" i="8"/>
  <c r="T29" i="8"/>
  <c r="T3" i="8"/>
  <c r="T4" i="8"/>
  <c r="T6" i="8"/>
  <c r="T8" i="8"/>
  <c r="T10" i="8"/>
  <c r="T12" i="8"/>
  <c r="T14" i="8"/>
  <c r="T16" i="8"/>
  <c r="T18" i="8"/>
  <c r="T20" i="8"/>
  <c r="T22" i="8"/>
  <c r="T24" i="8"/>
  <c r="T26" i="8"/>
  <c r="T28" i="8"/>
  <c r="J5" i="8"/>
  <c r="J6" i="8"/>
  <c r="J7" i="8"/>
  <c r="AI6" i="8" s="1"/>
  <c r="J8" i="8"/>
  <c r="AI7" i="8" s="1"/>
  <c r="J9" i="8"/>
  <c r="J10" i="8"/>
  <c r="J11" i="8"/>
  <c r="AI10" i="8" s="1"/>
  <c r="J12" i="8"/>
  <c r="AI11" i="8" s="1"/>
  <c r="J13" i="8"/>
  <c r="J14" i="8"/>
  <c r="J15" i="8"/>
  <c r="J16" i="8"/>
  <c r="J17" i="8"/>
  <c r="J18" i="8"/>
  <c r="J19" i="8"/>
  <c r="J20" i="8"/>
  <c r="J21" i="8"/>
  <c r="J22" i="8"/>
  <c r="J23" i="8"/>
  <c r="AI22" i="8" s="1"/>
  <c r="J24" i="8"/>
  <c r="J25" i="8"/>
  <c r="J26" i="8"/>
  <c r="J27" i="8"/>
  <c r="AI26" i="8" s="1"/>
  <c r="J28" i="8"/>
  <c r="J29" i="8"/>
  <c r="J4" i="8"/>
  <c r="F5" i="8"/>
  <c r="F6" i="8"/>
  <c r="AE5" i="8" s="1"/>
  <c r="F7" i="8"/>
  <c r="F8" i="8"/>
  <c r="F9" i="8"/>
  <c r="AE8" i="8" s="1"/>
  <c r="F10" i="8"/>
  <c r="AE9" i="8" s="1"/>
  <c r="F11" i="8"/>
  <c r="F12" i="8"/>
  <c r="F13" i="8"/>
  <c r="AE12" i="8" s="1"/>
  <c r="F14" i="8"/>
  <c r="AE13" i="8" s="1"/>
  <c r="F15" i="8"/>
  <c r="F16" i="8"/>
  <c r="AE15" i="8" s="1"/>
  <c r="F17" i="8"/>
  <c r="AE16" i="8" s="1"/>
  <c r="F18" i="8"/>
  <c r="AE17" i="8" s="1"/>
  <c r="F19" i="8"/>
  <c r="AE18" i="8" s="1"/>
  <c r="F20" i="8"/>
  <c r="AE19" i="8" s="1"/>
  <c r="F21" i="8"/>
  <c r="AE20" i="8" s="1"/>
  <c r="F22" i="8"/>
  <c r="AE21" i="8" s="1"/>
  <c r="F23" i="8"/>
  <c r="F24" i="8"/>
  <c r="F25" i="8"/>
  <c r="AE24" i="8" s="1"/>
  <c r="F26" i="8"/>
  <c r="AE25" i="8" s="1"/>
  <c r="F27" i="8"/>
  <c r="F28" i="8"/>
  <c r="AE27" i="8" s="1"/>
  <c r="F29" i="8"/>
  <c r="AE28" i="8" s="1"/>
  <c r="F4" i="8"/>
  <c r="AE3" i="8" s="1"/>
  <c r="F3" i="8"/>
  <c r="AE2" i="8" s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" i="8"/>
  <c r="AE7" i="8"/>
  <c r="AE22" i="8"/>
  <c r="AE23" i="8"/>
  <c r="AE4" i="8"/>
  <c r="AE6" i="8"/>
  <c r="AE11" i="8"/>
  <c r="AE10" i="8"/>
  <c r="AE14" i="8"/>
  <c r="AG6" i="8"/>
  <c r="AG12" i="8"/>
  <c r="AG21" i="8"/>
  <c r="AG5" i="8"/>
  <c r="AG14" i="8"/>
  <c r="AG20" i="8"/>
  <c r="AG13" i="8"/>
  <c r="C3" i="8"/>
  <c r="AB2" i="8" s="1"/>
  <c r="J3" i="8"/>
  <c r="AI2" i="8" s="1"/>
  <c r="AB28" i="8"/>
  <c r="AC15" i="8"/>
  <c r="AC20" i="8"/>
  <c r="AC8" i="8"/>
  <c r="AC16" i="8"/>
  <c r="D3" i="8"/>
  <c r="AC2" i="8" s="1"/>
  <c r="AB27" i="8"/>
  <c r="AE26" i="8"/>
  <c r="AG24" i="8"/>
  <c r="AC23" i="8"/>
  <c r="AH5" i="8"/>
  <c r="AH3" i="8"/>
  <c r="AH10" i="8"/>
  <c r="AH14" i="8"/>
  <c r="AH18" i="8"/>
  <c r="AH7" i="8"/>
  <c r="AH22" i="8"/>
  <c r="AH6" i="8"/>
  <c r="AB5" i="8"/>
  <c r="AB11" i="8"/>
  <c r="AB20" i="8"/>
  <c r="AB9" i="8"/>
  <c r="AB10" i="8"/>
  <c r="AB14" i="8"/>
  <c r="AB18" i="8"/>
  <c r="AB23" i="8"/>
  <c r="AB13" i="8"/>
  <c r="AB22" i="8"/>
  <c r="AB6" i="8"/>
  <c r="AB17" i="8"/>
  <c r="AF15" i="8"/>
  <c r="AF20" i="8"/>
  <c r="AF7" i="8"/>
  <c r="AF8" i="8"/>
  <c r="AF9" i="8"/>
  <c r="AF13" i="8"/>
  <c r="AF23" i="8"/>
  <c r="AF4" i="8"/>
  <c r="AF12" i="8"/>
  <c r="AF11" i="8"/>
  <c r="G3" i="8"/>
  <c r="AF2" i="8" s="1"/>
  <c r="AI8" i="8"/>
  <c r="AI9" i="8"/>
  <c r="AI12" i="8"/>
  <c r="AI3" i="8"/>
  <c r="AI5" i="8"/>
  <c r="AI14" i="8"/>
  <c r="AI18" i="8"/>
  <c r="AI20" i="8"/>
  <c r="I3" i="8"/>
  <c r="AD28" i="8"/>
  <c r="AB26" i="8"/>
  <c r="AF24" i="8"/>
  <c r="X27" i="8" l="1"/>
  <c r="Y27" i="8" s="1"/>
  <c r="X23" i="8"/>
  <c r="Y23" i="8" s="1"/>
  <c r="X19" i="8"/>
  <c r="Y19" i="8" s="1"/>
  <c r="X15" i="8"/>
  <c r="Y15" i="8" s="1"/>
  <c r="X11" i="8"/>
  <c r="Y11" i="8" s="1"/>
  <c r="X7" i="8"/>
  <c r="Y7" i="8" s="1"/>
  <c r="L29" i="8"/>
  <c r="M29" i="8" s="1"/>
  <c r="AI28" i="8"/>
  <c r="L25" i="8"/>
  <c r="M25" i="8" s="1"/>
  <c r="AI24" i="8"/>
  <c r="L21" i="8"/>
  <c r="M21" i="8" s="1"/>
  <c r="L17" i="8"/>
  <c r="M17" i="8" s="1"/>
  <c r="AI16" i="8"/>
  <c r="L13" i="8"/>
  <c r="M13" i="8" s="1"/>
  <c r="L9" i="8"/>
  <c r="M9" i="8" s="1"/>
  <c r="L5" i="8"/>
  <c r="M5" i="8" s="1"/>
  <c r="AI4" i="8"/>
  <c r="X28" i="8"/>
  <c r="Y28" i="8" s="1"/>
  <c r="X20" i="8"/>
  <c r="Y20" i="8" s="1"/>
  <c r="X12" i="8"/>
  <c r="Y12" i="8" s="1"/>
  <c r="X4" i="8"/>
  <c r="Y4" i="8" s="1"/>
  <c r="X26" i="8"/>
  <c r="Y26" i="8" s="1"/>
  <c r="X22" i="8"/>
  <c r="Y22" i="8" s="1"/>
  <c r="X18" i="8"/>
  <c r="Y18" i="8" s="1"/>
  <c r="X14" i="8"/>
  <c r="Y14" i="8" s="1"/>
  <c r="X10" i="8"/>
  <c r="Y10" i="8" s="1"/>
  <c r="X6" i="8"/>
  <c r="Y6" i="8" s="1"/>
  <c r="L28" i="8"/>
  <c r="M28" i="8" s="1"/>
  <c r="AI27" i="8"/>
  <c r="L24" i="8"/>
  <c r="M24" i="8" s="1"/>
  <c r="L20" i="8"/>
  <c r="M20" i="8" s="1"/>
  <c r="AI19" i="8"/>
  <c r="L16" i="8"/>
  <c r="M16" i="8" s="1"/>
  <c r="L12" i="8"/>
  <c r="M12" i="8" s="1"/>
  <c r="L8" i="8"/>
  <c r="M8" i="8" s="1"/>
  <c r="AI23" i="8"/>
  <c r="L23" i="8"/>
  <c r="M23" i="8" s="1"/>
  <c r="L19" i="8"/>
  <c r="M19" i="8" s="1"/>
  <c r="L11" i="8"/>
  <c r="M11" i="8" s="1"/>
  <c r="L3" i="8"/>
  <c r="M3" i="8" s="1"/>
  <c r="AD2" i="8"/>
  <c r="X29" i="8"/>
  <c r="Y29" i="8" s="1"/>
  <c r="X25" i="8"/>
  <c r="Y25" i="8" s="1"/>
  <c r="X21" i="8"/>
  <c r="Y21" i="8" s="1"/>
  <c r="X17" i="8"/>
  <c r="Y17" i="8" s="1"/>
  <c r="X13" i="8"/>
  <c r="Y13" i="8" s="1"/>
  <c r="X9" i="8"/>
  <c r="Y9" i="8" s="1"/>
  <c r="X5" i="8"/>
  <c r="Y5" i="8" s="1"/>
  <c r="X3" i="8"/>
  <c r="Y3" i="8" s="1"/>
  <c r="X24" i="8"/>
  <c r="Y24" i="8" s="1"/>
  <c r="X16" i="8"/>
  <c r="Y16" i="8" s="1"/>
  <c r="X8" i="8"/>
  <c r="Y8" i="8" s="1"/>
  <c r="L27" i="8"/>
  <c r="M27" i="8" s="1"/>
  <c r="AD26" i="8"/>
  <c r="L4" i="8"/>
  <c r="M4" i="8" s="1"/>
  <c r="L26" i="8"/>
  <c r="M26" i="8" s="1"/>
  <c r="AI25" i="8"/>
  <c r="L22" i="8"/>
  <c r="M22" i="8" s="1"/>
  <c r="AI21" i="8"/>
  <c r="L18" i="8"/>
  <c r="M18" i="8" s="1"/>
  <c r="AI17" i="8"/>
  <c r="L14" i="8"/>
  <c r="M14" i="8" s="1"/>
  <c r="AI13" i="8"/>
  <c r="L10" i="8"/>
  <c r="M10" i="8" s="1"/>
  <c r="L6" i="8"/>
  <c r="M6" i="8" s="1"/>
  <c r="L15" i="8"/>
  <c r="M15" i="8" s="1"/>
  <c r="L7" i="8"/>
  <c r="M7" i="8" s="1"/>
  <c r="AH2" i="8"/>
  <c r="AI15" i="8"/>
  <c r="AF25" i="8"/>
  <c r="AH21" i="8"/>
  <c r="AD18" i="8"/>
  <c r="AD14" i="8"/>
  <c r="AD12" i="8"/>
  <c r="AH17" i="8"/>
  <c r="AD8" i="8"/>
  <c r="AD10" i="8"/>
  <c r="AD6" i="8"/>
  <c r="AH13" i="8"/>
  <c r="AH26" i="8"/>
  <c r="AD23" i="8"/>
  <c r="AD7" i="8"/>
  <c r="AD3" i="8"/>
  <c r="AD4" i="8"/>
  <c r="AH24" i="8"/>
  <c r="AF16" i="8"/>
  <c r="AH9" i="8"/>
  <c r="AH11" i="8"/>
  <c r="AD22" i="8"/>
  <c r="AD20" i="8"/>
  <c r="AD5" i="8"/>
  <c r="C32" i="1"/>
  <c r="K28" i="4"/>
  <c r="L28" i="4"/>
  <c r="M28" i="4"/>
  <c r="N28" i="4"/>
  <c r="D28" i="4"/>
  <c r="E28" i="4"/>
  <c r="F28" i="4"/>
  <c r="G28" i="4"/>
  <c r="I28" i="4"/>
  <c r="H28" i="4"/>
  <c r="J28" i="4"/>
  <c r="C28" i="4"/>
  <c r="D5" i="4"/>
  <c r="E5" i="4"/>
  <c r="F5" i="4"/>
  <c r="G5" i="4"/>
  <c r="I5" i="4"/>
  <c r="H5" i="4"/>
  <c r="J5" i="4"/>
  <c r="K5" i="4"/>
  <c r="L5" i="4"/>
  <c r="M5" i="4"/>
  <c r="N5" i="4"/>
  <c r="C5" i="4"/>
  <c r="D32" i="8" l="1"/>
  <c r="D33" i="8"/>
  <c r="D31" i="8"/>
  <c r="D34" i="8"/>
  <c r="P31" i="8"/>
  <c r="P32" i="8"/>
  <c r="P33" i="8"/>
  <c r="P34" i="8"/>
  <c r="R5" i="4"/>
  <c r="S5" i="4" s="1"/>
  <c r="R28" i="4"/>
  <c r="S28" i="4" s="1"/>
  <c r="D2" i="4"/>
  <c r="E2" i="4"/>
  <c r="F2" i="4"/>
  <c r="G2" i="4"/>
  <c r="I2" i="4"/>
  <c r="H2" i="4"/>
  <c r="J2" i="4"/>
  <c r="K2" i="4"/>
  <c r="L2" i="4"/>
  <c r="M2" i="4"/>
  <c r="N2" i="4"/>
  <c r="D3" i="4"/>
  <c r="E3" i="4"/>
  <c r="F3" i="4"/>
  <c r="G3" i="4"/>
  <c r="I3" i="4"/>
  <c r="H3" i="4"/>
  <c r="J3" i="4"/>
  <c r="K3" i="4"/>
  <c r="L3" i="4"/>
  <c r="M3" i="4"/>
  <c r="N3" i="4"/>
  <c r="D4" i="4"/>
  <c r="E4" i="4"/>
  <c r="F4" i="4"/>
  <c r="G4" i="4"/>
  <c r="I4" i="4"/>
  <c r="H4" i="4"/>
  <c r="J4" i="4"/>
  <c r="K4" i="4"/>
  <c r="L4" i="4"/>
  <c r="M4" i="4"/>
  <c r="N4" i="4"/>
  <c r="D6" i="4"/>
  <c r="E6" i="4"/>
  <c r="F6" i="4"/>
  <c r="G6" i="4"/>
  <c r="I6" i="4"/>
  <c r="H6" i="4"/>
  <c r="J6" i="4"/>
  <c r="K6" i="4"/>
  <c r="L6" i="4"/>
  <c r="M6" i="4"/>
  <c r="N6" i="4"/>
  <c r="D7" i="4"/>
  <c r="E7" i="4"/>
  <c r="F7" i="4"/>
  <c r="G7" i="4"/>
  <c r="I7" i="4"/>
  <c r="H7" i="4"/>
  <c r="J7" i="4"/>
  <c r="K7" i="4"/>
  <c r="L7" i="4"/>
  <c r="M7" i="4"/>
  <c r="N7" i="4"/>
  <c r="D8" i="4"/>
  <c r="E8" i="4"/>
  <c r="F8" i="4"/>
  <c r="G8" i="4"/>
  <c r="I8" i="4"/>
  <c r="H8" i="4"/>
  <c r="J8" i="4"/>
  <c r="K8" i="4"/>
  <c r="L8" i="4"/>
  <c r="M8" i="4"/>
  <c r="N8" i="4"/>
  <c r="D9" i="4"/>
  <c r="E9" i="4"/>
  <c r="F9" i="4"/>
  <c r="G9" i="4"/>
  <c r="I9" i="4"/>
  <c r="H9" i="4"/>
  <c r="J9" i="4"/>
  <c r="K9" i="4"/>
  <c r="L9" i="4"/>
  <c r="M9" i="4"/>
  <c r="N9" i="4"/>
  <c r="D10" i="4"/>
  <c r="E10" i="4"/>
  <c r="F10" i="4"/>
  <c r="G10" i="4"/>
  <c r="I10" i="4"/>
  <c r="H10" i="4"/>
  <c r="J10" i="4"/>
  <c r="K10" i="4"/>
  <c r="L10" i="4"/>
  <c r="M10" i="4"/>
  <c r="N10" i="4"/>
  <c r="D11" i="4"/>
  <c r="E11" i="4"/>
  <c r="F11" i="4"/>
  <c r="G11" i="4"/>
  <c r="I11" i="4"/>
  <c r="H11" i="4"/>
  <c r="J11" i="4"/>
  <c r="K11" i="4"/>
  <c r="L11" i="4"/>
  <c r="M11" i="4"/>
  <c r="N11" i="4"/>
  <c r="D12" i="4"/>
  <c r="E12" i="4"/>
  <c r="F12" i="4"/>
  <c r="G12" i="4"/>
  <c r="I12" i="4"/>
  <c r="H12" i="4"/>
  <c r="J12" i="4"/>
  <c r="K12" i="4"/>
  <c r="L12" i="4"/>
  <c r="M12" i="4"/>
  <c r="N12" i="4"/>
  <c r="D13" i="4"/>
  <c r="E13" i="4"/>
  <c r="F13" i="4"/>
  <c r="G13" i="4"/>
  <c r="I13" i="4"/>
  <c r="H13" i="4"/>
  <c r="J13" i="4"/>
  <c r="K13" i="4"/>
  <c r="L13" i="4"/>
  <c r="M13" i="4"/>
  <c r="N13" i="4"/>
  <c r="D14" i="4"/>
  <c r="E14" i="4"/>
  <c r="F14" i="4"/>
  <c r="G14" i="4"/>
  <c r="I14" i="4"/>
  <c r="H14" i="4"/>
  <c r="J14" i="4"/>
  <c r="K14" i="4"/>
  <c r="L14" i="4"/>
  <c r="M14" i="4"/>
  <c r="N14" i="4"/>
  <c r="D15" i="4"/>
  <c r="E15" i="4"/>
  <c r="F15" i="4"/>
  <c r="G15" i="4"/>
  <c r="I15" i="4"/>
  <c r="H15" i="4"/>
  <c r="J15" i="4"/>
  <c r="K15" i="4"/>
  <c r="L15" i="4"/>
  <c r="M15" i="4"/>
  <c r="N15" i="4"/>
  <c r="D16" i="4"/>
  <c r="E16" i="4"/>
  <c r="F16" i="4"/>
  <c r="G16" i="4"/>
  <c r="I16" i="4"/>
  <c r="H16" i="4"/>
  <c r="J16" i="4"/>
  <c r="K16" i="4"/>
  <c r="L16" i="4"/>
  <c r="M16" i="4"/>
  <c r="N16" i="4"/>
  <c r="D17" i="4"/>
  <c r="E17" i="4"/>
  <c r="F17" i="4"/>
  <c r="G17" i="4"/>
  <c r="I17" i="4"/>
  <c r="H17" i="4"/>
  <c r="J17" i="4"/>
  <c r="K17" i="4"/>
  <c r="L17" i="4"/>
  <c r="M17" i="4"/>
  <c r="N17" i="4"/>
  <c r="D18" i="4"/>
  <c r="E18" i="4"/>
  <c r="F18" i="4"/>
  <c r="G18" i="4"/>
  <c r="I18" i="4"/>
  <c r="H18" i="4"/>
  <c r="J18" i="4"/>
  <c r="K18" i="4"/>
  <c r="L18" i="4"/>
  <c r="M18" i="4"/>
  <c r="N18" i="4"/>
  <c r="D19" i="4"/>
  <c r="E19" i="4"/>
  <c r="F19" i="4"/>
  <c r="G19" i="4"/>
  <c r="I19" i="4"/>
  <c r="H19" i="4"/>
  <c r="J19" i="4"/>
  <c r="K19" i="4"/>
  <c r="L19" i="4"/>
  <c r="M19" i="4"/>
  <c r="N19" i="4"/>
  <c r="D20" i="4"/>
  <c r="E20" i="4"/>
  <c r="F20" i="4"/>
  <c r="G20" i="4"/>
  <c r="I20" i="4"/>
  <c r="H20" i="4"/>
  <c r="J20" i="4"/>
  <c r="K20" i="4"/>
  <c r="L20" i="4"/>
  <c r="M20" i="4"/>
  <c r="N20" i="4"/>
  <c r="D21" i="4"/>
  <c r="E21" i="4"/>
  <c r="F21" i="4"/>
  <c r="G21" i="4"/>
  <c r="I21" i="4"/>
  <c r="H21" i="4"/>
  <c r="J21" i="4"/>
  <c r="K21" i="4"/>
  <c r="L21" i="4"/>
  <c r="M21" i="4"/>
  <c r="N21" i="4"/>
  <c r="D22" i="4"/>
  <c r="E22" i="4"/>
  <c r="F22" i="4"/>
  <c r="G22" i="4"/>
  <c r="I22" i="4"/>
  <c r="H22" i="4"/>
  <c r="J22" i="4"/>
  <c r="K22" i="4"/>
  <c r="L22" i="4"/>
  <c r="M22" i="4"/>
  <c r="N22" i="4"/>
  <c r="D23" i="4"/>
  <c r="E23" i="4"/>
  <c r="F23" i="4"/>
  <c r="G23" i="4"/>
  <c r="I23" i="4"/>
  <c r="H23" i="4"/>
  <c r="J23" i="4"/>
  <c r="K23" i="4"/>
  <c r="L23" i="4"/>
  <c r="M23" i="4"/>
  <c r="N23" i="4"/>
  <c r="D24" i="4"/>
  <c r="E24" i="4"/>
  <c r="F24" i="4"/>
  <c r="G24" i="4"/>
  <c r="I24" i="4"/>
  <c r="H24" i="4"/>
  <c r="J24" i="4"/>
  <c r="K24" i="4"/>
  <c r="L24" i="4"/>
  <c r="M24" i="4"/>
  <c r="N24" i="4"/>
  <c r="D25" i="4"/>
  <c r="E25" i="4"/>
  <c r="F25" i="4"/>
  <c r="G25" i="4"/>
  <c r="I25" i="4"/>
  <c r="H25" i="4"/>
  <c r="J25" i="4"/>
  <c r="K25" i="4"/>
  <c r="L25" i="4"/>
  <c r="M25" i="4"/>
  <c r="N25" i="4"/>
  <c r="D26" i="4"/>
  <c r="E26" i="4"/>
  <c r="F26" i="4"/>
  <c r="G26" i="4"/>
  <c r="I26" i="4"/>
  <c r="H26" i="4"/>
  <c r="J26" i="4"/>
  <c r="K26" i="4"/>
  <c r="L26" i="4"/>
  <c r="M26" i="4"/>
  <c r="N26" i="4"/>
  <c r="D27" i="4"/>
  <c r="E27" i="4"/>
  <c r="F27" i="4"/>
  <c r="G27" i="4"/>
  <c r="I27" i="4"/>
  <c r="H27" i="4"/>
  <c r="J27" i="4"/>
  <c r="K27" i="4"/>
  <c r="L27" i="4"/>
  <c r="M27" i="4"/>
  <c r="N27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4" i="4"/>
  <c r="C3" i="4"/>
  <c r="C2" i="4"/>
  <c r="X32" i="1"/>
  <c r="X31" i="1"/>
  <c r="X30" i="1"/>
  <c r="S32" i="8" l="1"/>
  <c r="G32" i="8"/>
  <c r="S34" i="8"/>
  <c r="S33" i="8"/>
  <c r="G33" i="8"/>
  <c r="G31" i="8"/>
  <c r="G34" i="8"/>
  <c r="S31" i="8"/>
  <c r="R2" i="4"/>
  <c r="S2" i="4" s="1"/>
  <c r="C39" i="4"/>
  <c r="R24" i="4"/>
  <c r="S24" i="4" s="1"/>
  <c r="R20" i="4"/>
  <c r="S20" i="4" s="1"/>
  <c r="R16" i="4"/>
  <c r="S16" i="4" s="1"/>
  <c r="R12" i="4"/>
  <c r="S12" i="4" s="1"/>
  <c r="R8" i="4"/>
  <c r="S8" i="4" s="1"/>
  <c r="R3" i="4"/>
  <c r="S3" i="4" s="1"/>
  <c r="R27" i="4"/>
  <c r="S27" i="4" s="1"/>
  <c r="R19" i="4"/>
  <c r="S19" i="4" s="1"/>
  <c r="R11" i="4"/>
  <c r="S11" i="4" s="1"/>
  <c r="R7" i="4"/>
  <c r="S7" i="4" s="1"/>
  <c r="C36" i="4"/>
  <c r="R25" i="4"/>
  <c r="S25" i="4" s="1"/>
  <c r="R21" i="4"/>
  <c r="S21" i="4" s="1"/>
  <c r="R17" i="4"/>
  <c r="S17" i="4" s="1"/>
  <c r="R13" i="4"/>
  <c r="S13" i="4" s="1"/>
  <c r="R9" i="4"/>
  <c r="S9" i="4" s="1"/>
  <c r="R4" i="4"/>
  <c r="S4" i="4" s="1"/>
  <c r="A40" i="4"/>
  <c r="R23" i="4"/>
  <c r="S23" i="4" s="1"/>
  <c r="R15" i="4"/>
  <c r="S15" i="4" s="1"/>
  <c r="C42" i="4"/>
  <c r="R26" i="4"/>
  <c r="S26" i="4" s="1"/>
  <c r="R22" i="4"/>
  <c r="S22" i="4" s="1"/>
  <c r="R18" i="4"/>
  <c r="S18" i="4" s="1"/>
  <c r="R14" i="4"/>
  <c r="S14" i="4" s="1"/>
  <c r="R10" i="4"/>
  <c r="S10" i="4" s="1"/>
  <c r="R6" i="4"/>
  <c r="S6" i="4" s="1"/>
  <c r="L36" i="4"/>
  <c r="K41" i="4"/>
  <c r="G33" i="4"/>
  <c r="K36" i="4"/>
  <c r="N41" i="4"/>
  <c r="N38" i="4"/>
  <c r="N36" i="4"/>
  <c r="N37" i="4"/>
  <c r="M41" i="4"/>
  <c r="N44" i="4"/>
  <c r="N43" i="4"/>
  <c r="N42" i="4"/>
  <c r="L41" i="4"/>
  <c r="I33" i="4"/>
  <c r="J38" i="4"/>
  <c r="J36" i="4"/>
  <c r="J37" i="4"/>
  <c r="J44" i="4"/>
  <c r="J42" i="4"/>
  <c r="J43" i="4"/>
  <c r="C44" i="4"/>
  <c r="C43" i="4"/>
  <c r="K44" i="4"/>
  <c r="K42" i="4"/>
  <c r="K43" i="4"/>
  <c r="F43" i="4"/>
  <c r="F44" i="4"/>
  <c r="F42" i="4"/>
  <c r="H37" i="4"/>
  <c r="H38" i="4"/>
  <c r="H36" i="4"/>
  <c r="M44" i="4"/>
  <c r="M42" i="4"/>
  <c r="M43" i="4"/>
  <c r="H43" i="4"/>
  <c r="H44" i="4"/>
  <c r="H42" i="4"/>
  <c r="E43" i="4"/>
  <c r="E42" i="4"/>
  <c r="E44" i="4"/>
  <c r="L37" i="4"/>
  <c r="L38" i="4"/>
  <c r="I38" i="4"/>
  <c r="I36" i="4"/>
  <c r="I37" i="4"/>
  <c r="D38" i="4"/>
  <c r="D36" i="4"/>
  <c r="D7" i="7" s="1"/>
  <c r="D37" i="4"/>
  <c r="G43" i="4"/>
  <c r="G44" i="4"/>
  <c r="G42" i="4"/>
  <c r="F38" i="4"/>
  <c r="F36" i="4"/>
  <c r="F37" i="4"/>
  <c r="M37" i="4"/>
  <c r="M38" i="4"/>
  <c r="M36" i="4"/>
  <c r="E37" i="4"/>
  <c r="E38" i="4"/>
  <c r="E36" i="4"/>
  <c r="C38" i="4"/>
  <c r="C37" i="4"/>
  <c r="L43" i="4"/>
  <c r="L44" i="4"/>
  <c r="L42" i="4"/>
  <c r="I44" i="4"/>
  <c r="I42" i="4"/>
  <c r="I43" i="4"/>
  <c r="D44" i="4"/>
  <c r="D42" i="4"/>
  <c r="D43" i="4"/>
  <c r="K38" i="4"/>
  <c r="K37" i="4"/>
  <c r="G37" i="4"/>
  <c r="G38" i="4"/>
  <c r="G36" i="4"/>
  <c r="H40" i="4"/>
  <c r="H39" i="4"/>
  <c r="H35" i="4"/>
  <c r="H33" i="4"/>
  <c r="H41" i="4"/>
  <c r="H34" i="4"/>
  <c r="E40" i="4"/>
  <c r="E39" i="4"/>
  <c r="E35" i="4"/>
  <c r="E33" i="4"/>
  <c r="E34" i="4"/>
  <c r="E41" i="4"/>
  <c r="L39" i="4"/>
  <c r="L34" i="4"/>
  <c r="L40" i="4"/>
  <c r="L35" i="4"/>
  <c r="L33" i="4"/>
  <c r="I40" i="4"/>
  <c r="I39" i="4"/>
  <c r="I41" i="4"/>
  <c r="I34" i="4"/>
  <c r="I35" i="4"/>
  <c r="D40" i="4"/>
  <c r="D39" i="4"/>
  <c r="D35" i="4"/>
  <c r="D41" i="4"/>
  <c r="D33" i="4"/>
  <c r="D34" i="4"/>
  <c r="C33" i="4"/>
  <c r="C41" i="4"/>
  <c r="C40" i="4"/>
  <c r="C35" i="4"/>
  <c r="C34" i="4"/>
  <c r="K39" i="4"/>
  <c r="K33" i="4"/>
  <c r="K40" i="4"/>
  <c r="K35" i="4"/>
  <c r="K34" i="4"/>
  <c r="G41" i="4"/>
  <c r="G40" i="4"/>
  <c r="G39" i="4"/>
  <c r="G35" i="4"/>
  <c r="G34" i="4"/>
  <c r="M33" i="4"/>
  <c r="M39" i="4"/>
  <c r="M34" i="4"/>
  <c r="M40" i="4"/>
  <c r="M35" i="4"/>
  <c r="N33" i="4"/>
  <c r="N40" i="4"/>
  <c r="N35" i="4"/>
  <c r="N39" i="4"/>
  <c r="N34" i="4"/>
  <c r="J34" i="4"/>
  <c r="J35" i="4"/>
  <c r="J33" i="4"/>
  <c r="J40" i="4"/>
  <c r="J41" i="4"/>
  <c r="J39" i="4"/>
  <c r="F34" i="4"/>
  <c r="F41" i="4"/>
  <c r="F40" i="4"/>
  <c r="F39" i="4"/>
  <c r="T40" i="4" s="1"/>
  <c r="F35" i="4"/>
  <c r="F33" i="4"/>
  <c r="S16" i="7" l="1"/>
  <c r="U21" i="7"/>
  <c r="H12" i="7"/>
  <c r="R4" i="7"/>
  <c r="I15" i="7"/>
  <c r="G10" i="7"/>
  <c r="P25" i="7"/>
  <c r="J17" i="7"/>
  <c r="R9" i="7"/>
  <c r="R40" i="4"/>
  <c r="Q27" i="7"/>
  <c r="Q21" i="7"/>
  <c r="Q18" i="7"/>
  <c r="Q5" i="7"/>
  <c r="Q9" i="7"/>
  <c r="Q23" i="7"/>
  <c r="Q11" i="7"/>
  <c r="T44" i="4"/>
  <c r="F6" i="7"/>
  <c r="F29" i="7"/>
  <c r="F27" i="7"/>
  <c r="F7" i="7"/>
  <c r="F14" i="7"/>
  <c r="F10" i="7"/>
  <c r="F16" i="7"/>
  <c r="F26" i="7"/>
  <c r="F25" i="7"/>
  <c r="F15" i="7"/>
  <c r="F11" i="7"/>
  <c r="F22" i="7"/>
  <c r="F20" i="7"/>
  <c r="F13" i="7"/>
  <c r="F9" i="7"/>
  <c r="F23" i="7"/>
  <c r="F12" i="7"/>
  <c r="F18" i="7"/>
  <c r="F19" i="7"/>
  <c r="F24" i="7"/>
  <c r="F3" i="7"/>
  <c r="F17" i="7"/>
  <c r="F5" i="7"/>
  <c r="F28" i="7"/>
  <c r="F8" i="7"/>
  <c r="F21" i="7"/>
  <c r="W44" i="4"/>
  <c r="H6" i="7"/>
  <c r="H29" i="7"/>
  <c r="H18" i="7"/>
  <c r="H23" i="7"/>
  <c r="H22" i="7"/>
  <c r="H4" i="7"/>
  <c r="H27" i="7"/>
  <c r="H7" i="7"/>
  <c r="H17" i="7"/>
  <c r="H20" i="7"/>
  <c r="H3" i="7"/>
  <c r="H28" i="7"/>
  <c r="H26" i="7"/>
  <c r="H5" i="7"/>
  <c r="H13" i="7"/>
  <c r="H9" i="7"/>
  <c r="H15" i="7"/>
  <c r="H11" i="7"/>
  <c r="H25" i="7"/>
  <c r="H24" i="7"/>
  <c r="H14" i="7"/>
  <c r="H10" i="7"/>
  <c r="H21" i="7"/>
  <c r="H19" i="7"/>
  <c r="V26" i="7"/>
  <c r="V5" i="7"/>
  <c r="V20" i="7"/>
  <c r="V8" i="7"/>
  <c r="V27" i="7"/>
  <c r="V18" i="7"/>
  <c r="V16" i="7"/>
  <c r="V25" i="7"/>
  <c r="Q3" i="7"/>
  <c r="S5" i="7"/>
  <c r="U7" i="7"/>
  <c r="J9" i="7"/>
  <c r="U11" i="7"/>
  <c r="V13" i="7"/>
  <c r="S44" i="4"/>
  <c r="E29" i="7"/>
  <c r="E6" i="7"/>
  <c r="E26" i="7"/>
  <c r="E5" i="7"/>
  <c r="E17" i="7"/>
  <c r="E13" i="7"/>
  <c r="E9" i="7"/>
  <c r="E15" i="7"/>
  <c r="E11" i="7"/>
  <c r="E24" i="7"/>
  <c r="E4" i="7"/>
  <c r="E14" i="7"/>
  <c r="E10" i="7"/>
  <c r="E25" i="7"/>
  <c r="E19" i="7"/>
  <c r="E28" i="7"/>
  <c r="E12" i="7"/>
  <c r="E8" i="7"/>
  <c r="E21" i="7"/>
  <c r="E20" i="7"/>
  <c r="E18" i="7"/>
  <c r="E23" i="7"/>
  <c r="E16" i="7"/>
  <c r="E22" i="7"/>
  <c r="E27" i="7"/>
  <c r="E7" i="7"/>
  <c r="R6" i="7"/>
  <c r="R29" i="7"/>
  <c r="R23" i="7"/>
  <c r="R11" i="7"/>
  <c r="R28" i="7"/>
  <c r="R12" i="7"/>
  <c r="R18" i="7"/>
  <c r="R21" i="7"/>
  <c r="R27" i="7"/>
  <c r="R14" i="7"/>
  <c r="R16" i="7"/>
  <c r="R26" i="7"/>
  <c r="R25" i="7"/>
  <c r="R17" i="7"/>
  <c r="R15" i="7"/>
  <c r="R22" i="7"/>
  <c r="R5" i="7"/>
  <c r="R20" i="7"/>
  <c r="R8" i="7"/>
  <c r="R13" i="7"/>
  <c r="R19" i="7"/>
  <c r="R7" i="7"/>
  <c r="R10" i="7"/>
  <c r="R24" i="7"/>
  <c r="R3" i="7"/>
  <c r="I22" i="7"/>
  <c r="U18" i="7"/>
  <c r="I5" i="7"/>
  <c r="U27" i="7"/>
  <c r="U25" i="7"/>
  <c r="I24" i="7"/>
  <c r="I13" i="7"/>
  <c r="U9" i="7"/>
  <c r="U16" i="7"/>
  <c r="U12" i="7"/>
  <c r="U3" i="7"/>
  <c r="I18" i="7"/>
  <c r="U14" i="7"/>
  <c r="U28" i="7"/>
  <c r="I27" i="7"/>
  <c r="U23" i="7"/>
  <c r="T29" i="7"/>
  <c r="T6" i="7"/>
  <c r="T14" i="7"/>
  <c r="T21" i="7"/>
  <c r="T4" i="7"/>
  <c r="T19" i="7"/>
  <c r="T7" i="7"/>
  <c r="T28" i="7"/>
  <c r="T18" i="7"/>
  <c r="T5" i="7"/>
  <c r="T9" i="7"/>
  <c r="T23" i="7"/>
  <c r="T11" i="7"/>
  <c r="T16" i="7"/>
  <c r="T25" i="7"/>
  <c r="T24" i="7"/>
  <c r="T22" i="7"/>
  <c r="T10" i="7"/>
  <c r="T27" i="7"/>
  <c r="T17" i="7"/>
  <c r="T20" i="7"/>
  <c r="T8" i="7"/>
  <c r="T3" i="7"/>
  <c r="T26" i="7"/>
  <c r="T13" i="7"/>
  <c r="T15" i="7"/>
  <c r="X44" i="4"/>
  <c r="J29" i="7"/>
  <c r="J6" i="7"/>
  <c r="J19" i="7"/>
  <c r="J24" i="7"/>
  <c r="J3" i="7"/>
  <c r="J14" i="7"/>
  <c r="J23" i="7"/>
  <c r="J5" i="7"/>
  <c r="J28" i="7"/>
  <c r="J12" i="7"/>
  <c r="J8" i="7"/>
  <c r="J22" i="7"/>
  <c r="J21" i="7"/>
  <c r="J26" i="7"/>
  <c r="J27" i="7"/>
  <c r="J7" i="7"/>
  <c r="J18" i="7"/>
  <c r="J10" i="7"/>
  <c r="J16" i="7"/>
  <c r="J25" i="7"/>
  <c r="J4" i="7"/>
  <c r="J15" i="7"/>
  <c r="J11" i="7"/>
  <c r="J20" i="7"/>
  <c r="E3" i="7"/>
  <c r="G5" i="7"/>
  <c r="Q8" i="7"/>
  <c r="I11" i="7"/>
  <c r="J13" i="7"/>
  <c r="Q16" i="7"/>
  <c r="Q20" i="7"/>
  <c r="G17" i="7"/>
  <c r="S13" i="7"/>
  <c r="S23" i="7"/>
  <c r="G26" i="7"/>
  <c r="S22" i="7"/>
  <c r="G8" i="7"/>
  <c r="S15" i="7"/>
  <c r="G22" i="7"/>
  <c r="G24" i="7"/>
  <c r="S20" i="7"/>
  <c r="S3" i="7"/>
  <c r="G11" i="7"/>
  <c r="S7" i="7"/>
  <c r="S25" i="7"/>
  <c r="G13" i="7"/>
  <c r="S9" i="7"/>
  <c r="G23" i="7"/>
  <c r="S18" i="7"/>
  <c r="C7" i="7"/>
  <c r="C23" i="7"/>
  <c r="C4" i="7"/>
  <c r="O9" i="7"/>
  <c r="O17" i="7"/>
  <c r="O25" i="7"/>
  <c r="C11" i="7"/>
  <c r="C27" i="7"/>
  <c r="C10" i="7"/>
  <c r="O22" i="7"/>
  <c r="C13" i="7"/>
  <c r="C21" i="7"/>
  <c r="C18" i="7"/>
  <c r="C26" i="7"/>
  <c r="O15" i="7"/>
  <c r="C25" i="7"/>
  <c r="O19" i="7"/>
  <c r="O14" i="7"/>
  <c r="C19" i="7"/>
  <c r="C5" i="7"/>
  <c r="C14" i="7"/>
  <c r="O12" i="7"/>
  <c r="O20" i="7"/>
  <c r="O28" i="7"/>
  <c r="C9" i="7"/>
  <c r="C17" i="7"/>
  <c r="O5" i="7"/>
  <c r="C22" i="7"/>
  <c r="D26" i="7"/>
  <c r="P22" i="7"/>
  <c r="D10" i="7"/>
  <c r="P5" i="7"/>
  <c r="D24" i="7"/>
  <c r="P16" i="7"/>
  <c r="D23" i="7"/>
  <c r="D4" i="7"/>
  <c r="P27" i="7"/>
  <c r="D19" i="7"/>
  <c r="D3" i="7"/>
  <c r="D17" i="7"/>
  <c r="P13" i="7"/>
  <c r="P28" i="7"/>
  <c r="D8" i="7"/>
  <c r="D22" i="7"/>
  <c r="P18" i="7"/>
  <c r="D5" i="7"/>
  <c r="D16" i="7"/>
  <c r="F4" i="7"/>
  <c r="H8" i="7"/>
  <c r="P11" i="7"/>
  <c r="T12" i="7"/>
  <c r="P15" i="7"/>
  <c r="H16" i="7"/>
  <c r="X40" i="4"/>
  <c r="W40" i="4"/>
  <c r="U44" i="4"/>
  <c r="G6" i="7"/>
  <c r="G29" i="7"/>
  <c r="O29" i="7"/>
  <c r="O6" i="7"/>
  <c r="Q6" i="7"/>
  <c r="Q29" i="7"/>
  <c r="R44" i="4"/>
  <c r="D29" i="7"/>
  <c r="D6" i="7"/>
  <c r="V44" i="4"/>
  <c r="I6" i="7"/>
  <c r="I29" i="7"/>
  <c r="V6" i="7"/>
  <c r="V29" i="7"/>
  <c r="P7" i="7"/>
  <c r="I7" i="7"/>
  <c r="V9" i="7"/>
  <c r="Q12" i="7"/>
  <c r="S14" i="7"/>
  <c r="D15" i="7"/>
  <c r="G18" i="7"/>
  <c r="U19" i="7"/>
  <c r="V21" i="7"/>
  <c r="P23" i="7"/>
  <c r="I23" i="7"/>
  <c r="Q28" i="7"/>
  <c r="O26" i="7"/>
  <c r="O18" i="7"/>
  <c r="G15" i="7"/>
  <c r="U20" i="7"/>
  <c r="V22" i="7"/>
  <c r="P24" i="7"/>
  <c r="I28" i="7"/>
  <c r="S4" i="7"/>
  <c r="Q7" i="7"/>
  <c r="G9" i="7"/>
  <c r="U10" i="7"/>
  <c r="V12" i="7"/>
  <c r="P14" i="7"/>
  <c r="I14" i="7"/>
  <c r="D18" i="7"/>
  <c r="Q19" i="7"/>
  <c r="S21" i="7"/>
  <c r="G25" i="7"/>
  <c r="U26" i="7"/>
  <c r="V28" i="7"/>
  <c r="O21" i="7"/>
  <c r="O13" i="7"/>
  <c r="Q44" i="4"/>
  <c r="C6" i="7"/>
  <c r="C29" i="7"/>
  <c r="I3" i="7"/>
  <c r="G7" i="7"/>
  <c r="U8" i="7"/>
  <c r="P12" i="7"/>
  <c r="I12" i="7"/>
  <c r="I16" i="7"/>
  <c r="P20" i="7"/>
  <c r="Q25" i="7"/>
  <c r="S27" i="7"/>
  <c r="D28" i="7"/>
  <c r="C15" i="7"/>
  <c r="G3" i="7"/>
  <c r="U4" i="7"/>
  <c r="P9" i="7"/>
  <c r="I9" i="7"/>
  <c r="V11" i="7"/>
  <c r="D13" i="7"/>
  <c r="Q14" i="7"/>
  <c r="G20" i="7"/>
  <c r="V23" i="7"/>
  <c r="I25" i="7"/>
  <c r="C28" i="7"/>
  <c r="C20" i="7"/>
  <c r="C12" i="7"/>
  <c r="O3" i="7"/>
  <c r="T32" i="4"/>
  <c r="T33" i="4"/>
  <c r="T34" i="4"/>
  <c r="T31" i="4"/>
  <c r="Q40" i="4"/>
  <c r="U40" i="4"/>
  <c r="V40" i="4"/>
  <c r="S40" i="4"/>
  <c r="S29" i="7"/>
  <c r="S6" i="7"/>
  <c r="P6" i="7"/>
  <c r="P29" i="7"/>
  <c r="U6" i="7"/>
  <c r="U29" i="7"/>
  <c r="V4" i="7"/>
  <c r="S10" i="7"/>
  <c r="D11" i="7"/>
  <c r="G14" i="7"/>
  <c r="U15" i="7"/>
  <c r="V17" i="7"/>
  <c r="P19" i="7"/>
  <c r="I19" i="7"/>
  <c r="Q24" i="7"/>
  <c r="S26" i="7"/>
  <c r="D27" i="7"/>
  <c r="O10" i="7"/>
  <c r="V14" i="7"/>
  <c r="I20" i="7"/>
  <c r="O27" i="7"/>
  <c r="O11" i="7"/>
  <c r="V3" i="7"/>
  <c r="G4" i="7"/>
  <c r="U5" i="7"/>
  <c r="P10" i="7"/>
  <c r="I10" i="7"/>
  <c r="D14" i="7"/>
  <c r="Q15" i="7"/>
  <c r="S17" i="7"/>
  <c r="G21" i="7"/>
  <c r="U22" i="7"/>
  <c r="V24" i="7"/>
  <c r="P26" i="7"/>
  <c r="I26" i="7"/>
  <c r="O4" i="7"/>
  <c r="P8" i="7"/>
  <c r="I8" i="7"/>
  <c r="V10" i="7"/>
  <c r="Q13" i="7"/>
  <c r="Q17" i="7"/>
  <c r="S19" i="7"/>
  <c r="D20" i="7"/>
  <c r="G27" i="7"/>
  <c r="O23" i="7"/>
  <c r="O7" i="7"/>
  <c r="I4" i="7"/>
  <c r="V7" i="7"/>
  <c r="D9" i="7"/>
  <c r="S12" i="7"/>
  <c r="G16" i="7"/>
  <c r="U17" i="7"/>
  <c r="V19" i="7"/>
  <c r="P21" i="7"/>
  <c r="I21" i="7"/>
  <c r="D25" i="7"/>
  <c r="Q26" i="7"/>
  <c r="S28" i="7"/>
  <c r="O24" i="7"/>
  <c r="O16" i="7"/>
  <c r="O8" i="7"/>
  <c r="C3" i="7"/>
  <c r="S11" i="7"/>
  <c r="D12" i="7"/>
  <c r="G19" i="7"/>
  <c r="U24" i="7"/>
  <c r="P4" i="7"/>
  <c r="S8" i="7"/>
  <c r="Q10" i="7"/>
  <c r="G12" i="7"/>
  <c r="U13" i="7"/>
  <c r="V15" i="7"/>
  <c r="P17" i="7"/>
  <c r="I17" i="7"/>
  <c r="D21" i="7"/>
  <c r="Q22" i="7"/>
  <c r="S24" i="7"/>
  <c r="G28" i="7"/>
  <c r="C24" i="7"/>
  <c r="C16" i="7"/>
  <c r="C8" i="7"/>
  <c r="P3" i="7"/>
  <c r="Q4" i="7"/>
  <c r="D34" i="1"/>
  <c r="E34" i="1"/>
  <c r="F34" i="1"/>
  <c r="G34" i="1"/>
  <c r="I34" i="1"/>
  <c r="H34" i="1"/>
  <c r="J34" i="1"/>
  <c r="C34" i="1"/>
  <c r="D33" i="1"/>
  <c r="E33" i="1"/>
  <c r="F33" i="1"/>
  <c r="G33" i="1"/>
  <c r="I33" i="1"/>
  <c r="H33" i="1"/>
  <c r="J33" i="1"/>
  <c r="C33" i="1"/>
  <c r="D32" i="1"/>
  <c r="E32" i="1"/>
  <c r="F32" i="1"/>
  <c r="I32" i="1"/>
  <c r="H32" i="1"/>
  <c r="J32" i="1"/>
  <c r="X4" i="7" l="1"/>
  <c r="Y4" i="7" s="1"/>
  <c r="X24" i="7"/>
  <c r="Y24" i="7" s="1"/>
  <c r="X25" i="7"/>
  <c r="Y25" i="7" s="1"/>
  <c r="X7" i="7"/>
  <c r="Y7" i="7" s="1"/>
  <c r="X5" i="7"/>
  <c r="Y5" i="7" s="1"/>
  <c r="W34" i="4"/>
  <c r="W32" i="4"/>
  <c r="X19" i="7"/>
  <c r="Y19" i="7" s="1"/>
  <c r="X28" i="7"/>
  <c r="Y28" i="7" s="1"/>
  <c r="X12" i="7"/>
  <c r="Y12" i="7" s="1"/>
  <c r="X29" i="7"/>
  <c r="Y29" i="7" s="1"/>
  <c r="X20" i="7"/>
  <c r="Y20" i="7" s="1"/>
  <c r="X8" i="7"/>
  <c r="Y8" i="7" s="1"/>
  <c r="L27" i="7"/>
  <c r="M27" i="7" s="1"/>
  <c r="L18" i="7"/>
  <c r="M18" i="7" s="1"/>
  <c r="L12" i="7"/>
  <c r="M12" i="7" s="1"/>
  <c r="L10" i="7"/>
  <c r="M10" i="7" s="1"/>
  <c r="L11" i="7"/>
  <c r="M11" i="7" s="1"/>
  <c r="L17" i="7"/>
  <c r="M17" i="7" s="1"/>
  <c r="L29" i="7"/>
  <c r="M29" i="7" s="1"/>
  <c r="X11" i="7"/>
  <c r="Y11" i="7" s="1"/>
  <c r="X18" i="7"/>
  <c r="Y18" i="7" s="1"/>
  <c r="L23" i="7"/>
  <c r="M23" i="7" s="1"/>
  <c r="L25" i="7"/>
  <c r="M25" i="7" s="1"/>
  <c r="L13" i="7"/>
  <c r="M13" i="7" s="1"/>
  <c r="L6" i="7"/>
  <c r="M6" i="7" s="1"/>
  <c r="X6" i="7"/>
  <c r="Y6" i="7" s="1"/>
  <c r="X16" i="7"/>
  <c r="Y16" i="7" s="1"/>
  <c r="L22" i="7"/>
  <c r="M22" i="7" s="1"/>
  <c r="L20" i="7"/>
  <c r="M20" i="7" s="1"/>
  <c r="L28" i="7"/>
  <c r="M28" i="7" s="1"/>
  <c r="L14" i="7"/>
  <c r="M14" i="7" s="1"/>
  <c r="L15" i="7"/>
  <c r="M15" i="7" s="1"/>
  <c r="L5" i="7"/>
  <c r="M5" i="7" s="1"/>
  <c r="X23" i="7"/>
  <c r="Y23" i="7" s="1"/>
  <c r="X21" i="7"/>
  <c r="Y21" i="7" s="1"/>
  <c r="L7" i="7"/>
  <c r="M7" i="7" s="1"/>
  <c r="L8" i="7"/>
  <c r="M8" i="7" s="1"/>
  <c r="L24" i="7"/>
  <c r="M24" i="7" s="1"/>
  <c r="X3" i="7"/>
  <c r="Y3" i="7" s="1"/>
  <c r="X10" i="7"/>
  <c r="Y10" i="7" s="1"/>
  <c r="X26" i="7"/>
  <c r="Y26" i="7" s="1"/>
  <c r="X17" i="7"/>
  <c r="Y17" i="7" s="1"/>
  <c r="X15" i="7"/>
  <c r="Y15" i="7" s="1"/>
  <c r="X14" i="7"/>
  <c r="Y14" i="7" s="1"/>
  <c r="X22" i="7"/>
  <c r="Y22" i="7" s="1"/>
  <c r="X13" i="7"/>
  <c r="Y13" i="7" s="1"/>
  <c r="W31" i="4"/>
  <c r="W33" i="4"/>
  <c r="L3" i="7"/>
  <c r="M3" i="7" s="1"/>
  <c r="L16" i="7"/>
  <c r="M16" i="7" s="1"/>
  <c r="L21" i="7"/>
  <c r="M21" i="7" s="1"/>
  <c r="L19" i="7"/>
  <c r="M19" i="7" s="1"/>
  <c r="L4" i="7"/>
  <c r="M4" i="7" s="1"/>
  <c r="L9" i="7"/>
  <c r="M9" i="7" s="1"/>
  <c r="L26" i="7"/>
  <c r="M26" i="7" s="1"/>
  <c r="X9" i="7"/>
  <c r="Y9" i="7" s="1"/>
  <c r="X27" i="7"/>
  <c r="Y27" i="7" s="1"/>
  <c r="P32" i="7" l="1"/>
  <c r="P31" i="7"/>
  <c r="P34" i="7"/>
  <c r="P33" i="7"/>
  <c r="D33" i="7"/>
  <c r="D34" i="7"/>
  <c r="D31" i="7"/>
  <c r="D32" i="7"/>
  <c r="G32" i="7" l="1"/>
  <c r="G31" i="7"/>
  <c r="G34" i="7"/>
  <c r="G33" i="7"/>
  <c r="S32" i="7"/>
  <c r="S33" i="7"/>
  <c r="S34" i="7"/>
  <c r="S31" i="7"/>
</calcChain>
</file>

<file path=xl/sharedStrings.xml><?xml version="1.0" encoding="utf-8"?>
<sst xmlns="http://schemas.openxmlformats.org/spreadsheetml/2006/main" count="855" uniqueCount="226">
  <si>
    <t>Participant</t>
  </si>
  <si>
    <t>TIB</t>
  </si>
  <si>
    <t>SOL</t>
  </si>
  <si>
    <t>TST</t>
  </si>
  <si>
    <t>WASO</t>
  </si>
  <si>
    <t>SWR</t>
  </si>
  <si>
    <t>SE%</t>
  </si>
  <si>
    <t>SFI</t>
  </si>
  <si>
    <t>mecsleep01</t>
  </si>
  <si>
    <t>mecsleep02</t>
  </si>
  <si>
    <t>mecsleep10</t>
  </si>
  <si>
    <t>mecsleep17</t>
  </si>
  <si>
    <t>mecsleep21</t>
  </si>
  <si>
    <t>mecsleep23</t>
  </si>
  <si>
    <t>mecsleep27</t>
  </si>
  <si>
    <t>mecsleep28</t>
  </si>
  <si>
    <t>mecsleep31</t>
  </si>
  <si>
    <t>mecsleep32</t>
  </si>
  <si>
    <t>mecsleep35</t>
  </si>
  <si>
    <t>mecsleep38</t>
  </si>
  <si>
    <t>mecsleep39</t>
  </si>
  <si>
    <t>mecsleep42</t>
  </si>
  <si>
    <t>mecsleep45</t>
  </si>
  <si>
    <t>mecsleep48</t>
  </si>
  <si>
    <t>mecsleep49</t>
  </si>
  <si>
    <t>mecsleep50</t>
  </si>
  <si>
    <t>mecsleep51</t>
  </si>
  <si>
    <t>mecsleep52</t>
  </si>
  <si>
    <t>mecsleep53</t>
  </si>
  <si>
    <t>mecsleep56</t>
  </si>
  <si>
    <t>mecsleep57</t>
  </si>
  <si>
    <t>mecsleep59</t>
  </si>
  <si>
    <t>mecsleep60</t>
  </si>
  <si>
    <t>mecsleep14</t>
  </si>
  <si>
    <t>mecsleep34</t>
  </si>
  <si>
    <t>STD</t>
  </si>
  <si>
    <t>id</t>
  </si>
  <si>
    <t>Diagnosis</t>
  </si>
  <si>
    <t>Disorder (1 = yes, 0 = no)</t>
  </si>
  <si>
    <t>Sex</t>
  </si>
  <si>
    <t>Age</t>
  </si>
  <si>
    <t>idiopathic hypersomnia</t>
  </si>
  <si>
    <t>female</t>
  </si>
  <si>
    <t xml:space="preserve">none  </t>
  </si>
  <si>
    <t>male</t>
  </si>
  <si>
    <t>none</t>
  </si>
  <si>
    <t>Restless legs and sleep apnoea</t>
  </si>
  <si>
    <t>narcolepsy</t>
  </si>
  <si>
    <t>sleep paralysis</t>
  </si>
  <si>
    <t>RLS</t>
  </si>
  <si>
    <t>restless , nocturia - up x3</t>
  </si>
  <si>
    <t>obstructive sleep apnoea</t>
  </si>
  <si>
    <t>RBD, insomnia</t>
  </si>
  <si>
    <t>RBD</t>
  </si>
  <si>
    <t>mild RBD, otherwise normal</t>
  </si>
  <si>
    <t>restless legs syndrome</t>
  </si>
  <si>
    <t>mild sleep apnoea</t>
  </si>
  <si>
    <t>hypersomnia</t>
  </si>
  <si>
    <t>normal sleeper</t>
  </si>
  <si>
    <t>restless legs and parasomnia</t>
  </si>
  <si>
    <t>insomnia</t>
  </si>
  <si>
    <t>sleep apnoea</t>
  </si>
  <si>
    <t>parasomnia</t>
  </si>
  <si>
    <t>NA&gt;5</t>
  </si>
  <si>
    <t>MECSLEEP01</t>
  </si>
  <si>
    <t>MECSLEEP02</t>
  </si>
  <si>
    <t>MECSLEEP10</t>
  </si>
  <si>
    <t>MECSLEEP14</t>
  </si>
  <si>
    <t>MECSLEEP17</t>
  </si>
  <si>
    <t>MECSLEEP21</t>
  </si>
  <si>
    <t>MECSLEEP23</t>
  </si>
  <si>
    <t>MECSLEEP27</t>
  </si>
  <si>
    <t>MECSLEEP28</t>
  </si>
  <si>
    <t>MECSLEEP31</t>
  </si>
  <si>
    <t>MECSLEEP32</t>
  </si>
  <si>
    <t>MECSLEEP34</t>
  </si>
  <si>
    <t>MECSLEEP35</t>
  </si>
  <si>
    <t>MECSLEEP38</t>
  </si>
  <si>
    <t>MECSLEEP39</t>
  </si>
  <si>
    <t>MECSLEEP42</t>
  </si>
  <si>
    <t>MECSLEEP45</t>
  </si>
  <si>
    <t>MECSLEEP48</t>
  </si>
  <si>
    <t>MECSLEEP49</t>
  </si>
  <si>
    <t>MECSLEEP50</t>
  </si>
  <si>
    <t>MECSLEEP51</t>
  </si>
  <si>
    <t>MECSLEEP52</t>
  </si>
  <si>
    <t>MECSLEEP53</t>
  </si>
  <si>
    <t>MECSLEEP56</t>
  </si>
  <si>
    <t>MECSLEEP57</t>
  </si>
  <si>
    <t>MECSLEEP59</t>
  </si>
  <si>
    <t>MECSLEEP60</t>
  </si>
  <si>
    <t>&gt;46</t>
  </si>
  <si>
    <t xml:space="preserve">poor sleep quality: </t>
  </si>
  <si>
    <t xml:space="preserve"> young adult (18-25 years)</t>
  </si>
  <si>
    <t xml:space="preserve"> adult (26-64 years)</t>
  </si>
  <si>
    <t>newborn (0-3 months), infant (4-11 months), toddler (1-2 years), preschooler (3-5 years), school aged (6-13 years), teenager (14-17 years),,, and</t>
  </si>
  <si>
    <t xml:space="preserve"> older adult (≥65 years)</t>
  </si>
  <si>
    <t>&gt;4</t>
  </si>
  <si>
    <t>&gt;41</t>
  </si>
  <si>
    <t>&lt;74</t>
  </si>
  <si>
    <t>first_thr_10.0, time_window_3.0, angle_10</t>
  </si>
  <si>
    <t>sensitivity</t>
  </si>
  <si>
    <t>specificity</t>
  </si>
  <si>
    <t>accuracy</t>
  </si>
  <si>
    <t>MCC</t>
  </si>
  <si>
    <t>MECSLEEP01_left</t>
  </si>
  <si>
    <t>MECSLEEP01_right</t>
  </si>
  <si>
    <t>MECSLEEP02_left</t>
  </si>
  <si>
    <t>MECSLEEP02_right</t>
  </si>
  <si>
    <t>MECSLEEP10_left</t>
  </si>
  <si>
    <t>není</t>
  </si>
  <si>
    <t>MECSLEEP10_right</t>
  </si>
  <si>
    <t>MECSLEEP14_left</t>
  </si>
  <si>
    <t>algoritmus nezpracoval - zašuměné</t>
  </si>
  <si>
    <t>MECSLEEP14_right</t>
  </si>
  <si>
    <t>MECSLEEP17_left</t>
  </si>
  <si>
    <t>MECSLEEP17_right</t>
  </si>
  <si>
    <t>MECSLEEP21_left</t>
  </si>
  <si>
    <t>MECSLEEP21_right</t>
  </si>
  <si>
    <t>MECSLEEP23_left</t>
  </si>
  <si>
    <t>MECSLEEP23_right</t>
  </si>
  <si>
    <t>MECSLEEP27_left</t>
  </si>
  <si>
    <t>MECSLEEP27_right</t>
  </si>
  <si>
    <t>MECSLEEP28_left</t>
  </si>
  <si>
    <t>MECSLEEP28_right</t>
  </si>
  <si>
    <t>den neodpovídá PSG</t>
  </si>
  <si>
    <t>MECSLEEP29_left</t>
  </si>
  <si>
    <t>MECSLEEP29_right</t>
  </si>
  <si>
    <t>MECSLEEP31_left</t>
  </si>
  <si>
    <t>MECSLEEP31_right</t>
  </si>
  <si>
    <t>MECSLEEP32_left</t>
  </si>
  <si>
    <t>MECSLEEP32_right</t>
  </si>
  <si>
    <t>MECSLEEP34_left</t>
  </si>
  <si>
    <t>MECSLEEP34_right</t>
  </si>
  <si>
    <t>MECSLEEP35_left</t>
  </si>
  <si>
    <t>MECSLEEP35_right</t>
  </si>
  <si>
    <t>MECSLEEP38_left</t>
  </si>
  <si>
    <t>MECSLEEP38_right</t>
  </si>
  <si>
    <t>MECSLEEP39_left</t>
  </si>
  <si>
    <t>MECSLEEP39_right</t>
  </si>
  <si>
    <t>MECSLEEP42_left</t>
  </si>
  <si>
    <t>MECSLEEP42_right</t>
  </si>
  <si>
    <t>MECSLEEP45_left</t>
  </si>
  <si>
    <t>MECSLEEP45_right</t>
  </si>
  <si>
    <t>MECSLEEP48_left</t>
  </si>
  <si>
    <t>MECSLEEP48_right</t>
  </si>
  <si>
    <t>MECSLEEP49_left</t>
  </si>
  <si>
    <t>MECSLEEP49_right</t>
  </si>
  <si>
    <t>MECSLEEP50_left</t>
  </si>
  <si>
    <t>MECSLEEP50_right</t>
  </si>
  <si>
    <t>MECSLEEP51_left</t>
  </si>
  <si>
    <t>MECSLEEP51_right</t>
  </si>
  <si>
    <t>MECSLEEP52_left</t>
  </si>
  <si>
    <t>MECSLEEP52_right</t>
  </si>
  <si>
    <t>MECSLEEP53_left</t>
  </si>
  <si>
    <t>MECSLEEP53_right</t>
  </si>
  <si>
    <t>MECSLEEP56_left</t>
  </si>
  <si>
    <t>MECSLEEP56_right</t>
  </si>
  <si>
    <t>MECSLEEP57_left</t>
  </si>
  <si>
    <t>MECSLEEP57_right</t>
  </si>
  <si>
    <t>MECSLEEP59_left</t>
  </si>
  <si>
    <t>MECSLEEP59_right</t>
  </si>
  <si>
    <t>MECSLEEP60_left</t>
  </si>
  <si>
    <t>MECSLEEP60_right</t>
  </si>
  <si>
    <t>PSG</t>
  </si>
  <si>
    <t>zSOL</t>
  </si>
  <si>
    <t>zTST</t>
  </si>
  <si>
    <t>zWASO</t>
  </si>
  <si>
    <t>zSWR</t>
  </si>
  <si>
    <t>zSFI</t>
  </si>
  <si>
    <t>zSE%</t>
  </si>
  <si>
    <t>pTIB</t>
  </si>
  <si>
    <t>pSOL</t>
  </si>
  <si>
    <t>pTST</t>
  </si>
  <si>
    <t>pNA&gt;5</t>
  </si>
  <si>
    <t>pSWR</t>
  </si>
  <si>
    <t>pSFI</t>
  </si>
  <si>
    <t>pSE%</t>
  </si>
  <si>
    <t>pWASO</t>
  </si>
  <si>
    <t>p-value</t>
  </si>
  <si>
    <t>&lt;0.05</t>
  </si>
  <si>
    <t>Dvouvýběrový t-test s nerovností rozptylů</t>
  </si>
  <si>
    <t>Soubor 1</t>
  </si>
  <si>
    <t>Soubor 2</t>
  </si>
  <si>
    <t>Stř. hodnota</t>
  </si>
  <si>
    <t>Rozptyl</t>
  </si>
  <si>
    <t>Pozorování</t>
  </si>
  <si>
    <t>Hyp. rozdíl stř. hodnot</t>
  </si>
  <si>
    <t>Rozdíl</t>
  </si>
  <si>
    <t>t Stat</t>
  </si>
  <si>
    <t>P(T&lt;=t) (1)</t>
  </si>
  <si>
    <t>t krit (1)</t>
  </si>
  <si>
    <t>P(T&lt;=t) (2)</t>
  </si>
  <si>
    <t>t krit (2)</t>
  </si>
  <si>
    <t>NA:5</t>
  </si>
  <si>
    <t>SE</t>
  </si>
  <si>
    <t>&lt;</t>
  </si>
  <si>
    <t>&gt;</t>
  </si>
  <si>
    <t>FP</t>
  </si>
  <si>
    <t>TP</t>
  </si>
  <si>
    <t>FN</t>
  </si>
  <si>
    <t>TN</t>
  </si>
  <si>
    <t>size effect</t>
  </si>
  <si>
    <t>small</t>
  </si>
  <si>
    <t>moderate</t>
  </si>
  <si>
    <t>large</t>
  </si>
  <si>
    <t xml:space="preserve">large </t>
  </si>
  <si>
    <t>/std control</t>
  </si>
  <si>
    <t>test - control</t>
  </si>
  <si>
    <t>poor sleep quality parameters (without WASO)</t>
  </si>
  <si>
    <t>p value:</t>
  </si>
  <si>
    <t>-1.6&gt;z&gt;1.6</t>
  </si>
  <si>
    <t>y</t>
  </si>
  <si>
    <t>(zTIB)</t>
  </si>
  <si>
    <t>x</t>
  </si>
  <si>
    <t>z_score MEDIAN</t>
  </si>
  <si>
    <t>poor sleep method quality:</t>
  </si>
  <si>
    <t>controls</t>
  </si>
  <si>
    <t>diagnosed</t>
  </si>
  <si>
    <t>AVG</t>
  </si>
  <si>
    <t>MEDIAN</t>
  </si>
  <si>
    <t>wrist: (L+P)/2</t>
  </si>
  <si>
    <t>SIZE EFFECT</t>
  </si>
  <si>
    <t>AVG, STD controls</t>
  </si>
  <si>
    <t>/std diagnosed</t>
  </si>
  <si>
    <t>good if: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</si>
</sst>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rgb="FF2C2C2D"/>
      <name val="Times New Roman"/>
      <family val="1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33" borderId="0" xfId="0" applyFill="1"/>
    <xf numFmtId="2" fontId="0" fillId="0" borderId="0" xfId="0" applyNumberFormat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0" borderId="12" xfId="0" applyBorder="1"/>
    <xf numFmtId="0" fontId="0" fillId="0" borderId="0" xfId="0" applyBorder="1"/>
    <xf numFmtId="0" fontId="0" fillId="0" borderId="0" xfId="0" applyFill="1"/>
    <xf numFmtId="0" fontId="18" fillId="37" borderId="0" xfId="0" applyFont="1" applyFill="1" applyAlignment="1">
      <alignment horizontal="right" vertical="center" wrapText="1"/>
    </xf>
    <xf numFmtId="2" fontId="18" fillId="38" borderId="0" xfId="0" applyNumberFormat="1" applyFont="1" applyFill="1" applyAlignment="1">
      <alignment horizontal="right" vertical="center" wrapText="1"/>
    </xf>
    <xf numFmtId="0" fontId="19" fillId="0" borderId="0" xfId="0" applyFont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16" fillId="0" borderId="14" xfId="0" applyFont="1" applyBorder="1"/>
    <xf numFmtId="0" fontId="0" fillId="0" borderId="15" xfId="0" applyBorder="1"/>
    <xf numFmtId="0" fontId="0" fillId="0" borderId="15" xfId="0" applyFill="1" applyBorder="1"/>
    <xf numFmtId="0" fontId="16" fillId="0" borderId="11" xfId="0" applyFont="1" applyFill="1" applyBorder="1"/>
    <xf numFmtId="0" fontId="16" fillId="36" borderId="12" xfId="0" applyFont="1" applyFill="1" applyBorder="1"/>
    <xf numFmtId="0" fontId="16" fillId="0" borderId="12" xfId="0" applyFont="1" applyBorder="1"/>
    <xf numFmtId="0" fontId="0" fillId="0" borderId="0" xfId="0" applyFill="1" applyBorder="1"/>
    <xf numFmtId="0" fontId="16" fillId="0" borderId="10" xfId="0" applyFont="1" applyBorder="1"/>
    <xf numFmtId="0" fontId="14" fillId="0" borderId="0" xfId="0" applyFont="1" applyFill="1" applyBorder="1"/>
    <xf numFmtId="0" fontId="20" fillId="0" borderId="0" xfId="0" applyFont="1"/>
    <xf numFmtId="0" fontId="16" fillId="0" borderId="0" xfId="0" applyFont="1" applyFill="1" applyBorder="1"/>
    <xf numFmtId="0" fontId="0" fillId="39" borderId="0" xfId="0" applyFill="1"/>
    <xf numFmtId="0" fontId="16" fillId="0" borderId="11" xfId="0" applyFont="1" applyBorder="1"/>
    <xf numFmtId="0" fontId="16" fillId="36" borderId="13" xfId="0" applyFont="1" applyFill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16" fillId="0" borderId="0" xfId="0" applyFont="1" applyBorder="1"/>
    <xf numFmtId="0" fontId="0" fillId="0" borderId="0" xfId="0" applyFon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21" fillId="0" borderId="17" xfId="0" applyFont="1" applyFill="1" applyBorder="1" applyAlignment="1">
      <alignment horizontal="center"/>
    </xf>
    <xf numFmtId="0" fontId="0" fillId="33" borderId="0" xfId="0" applyFill="1" applyBorder="1" applyAlignment="1"/>
    <xf numFmtId="0" fontId="16" fillId="0" borderId="16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/>
    <xf numFmtId="0" fontId="16" fillId="0" borderId="18" xfId="0" applyFont="1" applyBorder="1"/>
    <xf numFmtId="0" fontId="16" fillId="0" borderId="19" xfId="0" applyFont="1" applyBorder="1"/>
    <xf numFmtId="0" fontId="16" fillId="0" borderId="21" xfId="0" applyFont="1" applyBorder="1"/>
    <xf numFmtId="165" fontId="0" fillId="0" borderId="0" xfId="0" applyNumberFormat="1"/>
    <xf numFmtId="0" fontId="23" fillId="0" borderId="0" xfId="0" applyFont="1"/>
    <xf numFmtId="2" fontId="16" fillId="0" borderId="0" xfId="0" applyNumberFormat="1" applyFont="1"/>
    <xf numFmtId="2" fontId="0" fillId="0" borderId="0" xfId="0" applyNumberFormat="1" applyFill="1"/>
    <xf numFmtId="2" fontId="0" fillId="0" borderId="0" xfId="0" applyNumberFormat="1" applyFill="1" applyBorder="1"/>
    <xf numFmtId="49" fontId="0" fillId="0" borderId="0" xfId="0" applyNumberFormat="1"/>
    <xf numFmtId="0" fontId="0" fillId="39" borderId="15" xfId="0" applyFill="1" applyBorder="1"/>
    <xf numFmtId="0" fontId="0" fillId="39" borderId="23" xfId="0" applyFill="1" applyBorder="1"/>
    <xf numFmtId="165" fontId="16" fillId="0" borderId="0" xfId="0" applyNumberFormat="1" applyFont="1" applyBorder="1"/>
    <xf numFmtId="165" fontId="16" fillId="0" borderId="0" xfId="0" applyNumberFormat="1" applyFont="1" applyFill="1" applyBorder="1"/>
    <xf numFmtId="0" fontId="14" fillId="0" borderId="0" xfId="0" applyFont="1" applyFill="1"/>
    <xf numFmtId="49" fontId="16" fillId="0" borderId="10" xfId="0" applyNumberFormat="1" applyFont="1" applyBorder="1"/>
    <xf numFmtId="0" fontId="0" fillId="0" borderId="23" xfId="0" applyFill="1" applyBorder="1"/>
    <xf numFmtId="0" fontId="14" fillId="0" borderId="10" xfId="0" applyFont="1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23" xfId="0" applyBorder="1"/>
    <xf numFmtId="0" fontId="16" fillId="0" borderId="13" xfId="0" applyFont="1" applyBorder="1"/>
    <xf numFmtId="2" fontId="16" fillId="0" borderId="0" xfId="0" applyNumberFormat="1" applyFont="1" applyFill="1"/>
    <xf numFmtId="2" fontId="16" fillId="0" borderId="0" xfId="0" applyNumberFormat="1" applyFont="1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2" fontId="0" fillId="0" borderId="22" xfId="0" applyNumberFormat="1" applyBorder="1"/>
    <xf numFmtId="0" fontId="0" fillId="0" borderId="19" xfId="0" applyBorder="1"/>
    <xf numFmtId="0" fontId="0" fillId="39" borderId="19" xfId="0" applyFill="1" applyBorder="1"/>
    <xf numFmtId="0" fontId="0" fillId="0" borderId="19" xfId="0" applyFill="1" applyBorder="1"/>
    <xf numFmtId="0" fontId="0" fillId="39" borderId="21" xfId="0" applyFill="1" applyBorder="1"/>
    <xf numFmtId="165" fontId="0" fillId="0" borderId="0" xfId="0" applyNumberFormat="1" applyFill="1" applyBorder="1"/>
    <xf numFmtId="0" fontId="22" fillId="0" borderId="0" xfId="0" applyFont="1" applyFill="1" applyBorder="1"/>
    <xf numFmtId="0" fontId="0" fillId="34" borderId="15" xfId="0" applyFill="1" applyBorder="1"/>
    <xf numFmtId="0" fontId="0" fillId="40" borderId="10" xfId="0" applyFill="1" applyBorder="1"/>
    <xf numFmtId="165" fontId="0" fillId="0" borderId="24" xfId="0" applyNumberFormat="1" applyBorder="1"/>
    <xf numFmtId="165" fontId="0" fillId="0" borderId="20" xfId="0" applyNumberFormat="1" applyBorder="1"/>
    <xf numFmtId="0" fontId="0" fillId="0" borderId="22" xfId="0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workbookViewId="0"/>
  </sheetViews>
  <sheetFormatPr defaultRowHeight="15" x14ac:dyDescent="0.25"/>
  <cols>
    <col min="1" max="1" width="11.85546875" bestFit="1" customWidth="1"/>
    <col min="2" max="8" width="12" bestFit="1" customWidth="1"/>
    <col min="9" max="9" width="12.140625" customWidth="1"/>
    <col min="10" max="10" width="7.7109375" customWidth="1"/>
    <col min="12" max="12" width="10.42578125" customWidth="1"/>
    <col min="13" max="13" width="9.5703125" bestFit="1" customWidth="1"/>
    <col min="14" max="14" width="12" bestFit="1" customWidth="1"/>
    <col min="15" max="15" width="9.5703125" bestFit="1" customWidth="1"/>
    <col min="19" max="19" width="10" customWidth="1"/>
    <col min="21" max="21" width="11.85546875" bestFit="1" customWidth="1"/>
  </cols>
  <sheetData>
    <row r="1" spans="2:25" ht="15.75" thickBot="1" x14ac:dyDescent="0.3">
      <c r="B1" s="15" t="s">
        <v>0</v>
      </c>
      <c r="C1" s="27" t="s">
        <v>1</v>
      </c>
      <c r="D1" s="20" t="s">
        <v>2</v>
      </c>
      <c r="E1" s="20" t="s">
        <v>3</v>
      </c>
      <c r="F1" s="20" t="s">
        <v>4</v>
      </c>
      <c r="G1" s="20" t="s">
        <v>63</v>
      </c>
      <c r="H1" s="20" t="s">
        <v>7</v>
      </c>
      <c r="I1" s="20" t="s">
        <v>5</v>
      </c>
      <c r="J1" s="65" t="s">
        <v>6</v>
      </c>
      <c r="K1" s="15" t="s">
        <v>37</v>
      </c>
      <c r="L1" s="3" t="s">
        <v>38</v>
      </c>
      <c r="O1" s="15" t="s">
        <v>209</v>
      </c>
      <c r="Q1" s="8"/>
      <c r="W1" s="3" t="s">
        <v>39</v>
      </c>
      <c r="X1" s="3" t="s">
        <v>40</v>
      </c>
      <c r="Y1" t="s">
        <v>95</v>
      </c>
    </row>
    <row r="2" spans="2:25" x14ac:dyDescent="0.25">
      <c r="B2" s="16" t="s">
        <v>64</v>
      </c>
      <c r="C2" s="30">
        <v>606.5</v>
      </c>
      <c r="D2" s="30">
        <v>89.5</v>
      </c>
      <c r="E2" s="30">
        <v>457</v>
      </c>
      <c r="F2" s="30">
        <v>60.5</v>
      </c>
      <c r="G2" s="30">
        <v>4</v>
      </c>
      <c r="H2" s="30">
        <v>2.23</v>
      </c>
      <c r="I2" s="30">
        <v>7.55</v>
      </c>
      <c r="J2" s="30">
        <v>75.349999999999994</v>
      </c>
      <c r="K2" s="79" t="s">
        <v>41</v>
      </c>
      <c r="L2">
        <v>1</v>
      </c>
      <c r="O2" s="16" t="str">
        <f>IF(OR(D2&gt;46,G2&gt;4,J2&lt;74),"y","x")</f>
        <v>y</v>
      </c>
      <c r="P2" t="str">
        <f>IF(AND(O2="y",PSG_z_score!A3="y"),"TP",IF(AND(O2="y",PSG_z_score!A3="x"),"FP",IF(AND(O2="x",PSG_z_score!A3="y"),"FN","TN")))</f>
        <v>TP</v>
      </c>
      <c r="Q2" s="8"/>
      <c r="W2" t="s">
        <v>42</v>
      </c>
      <c r="X2">
        <v>25</v>
      </c>
      <c r="Y2" s="4" t="s">
        <v>93</v>
      </c>
    </row>
    <row r="3" spans="2:25" x14ac:dyDescent="0.25">
      <c r="B3" s="16" t="s">
        <v>65</v>
      </c>
      <c r="C3" s="30">
        <v>467</v>
      </c>
      <c r="D3" s="30">
        <v>34</v>
      </c>
      <c r="E3" s="30">
        <v>333.5</v>
      </c>
      <c r="F3" s="30">
        <v>100</v>
      </c>
      <c r="G3" s="30">
        <v>3</v>
      </c>
      <c r="H3" s="30">
        <v>2.34</v>
      </c>
      <c r="I3" s="30">
        <v>3.33</v>
      </c>
      <c r="J3" s="30">
        <v>71.41</v>
      </c>
      <c r="K3" s="54" t="s">
        <v>43</v>
      </c>
      <c r="L3">
        <v>0</v>
      </c>
      <c r="O3" s="16" t="str">
        <f t="shared" ref="O3:O28" si="0">IF(OR(D3&gt;46,G3&gt;4,J3&lt;74),"y","x")</f>
        <v>y</v>
      </c>
      <c r="P3" t="str">
        <f>IF(AND(O3="y",PSG_z_score!A4="y"),"TP",IF(AND(O3="y",PSG_z_score!A4="x"),"FP",IF(AND(O3="x",PSG_z_score!A4="y"),"FN","TN")))</f>
        <v>FP</v>
      </c>
      <c r="Q3" s="58"/>
      <c r="W3" t="s">
        <v>44</v>
      </c>
      <c r="X3">
        <v>21</v>
      </c>
      <c r="Y3" s="1" t="s">
        <v>94</v>
      </c>
    </row>
    <row r="4" spans="2:25" x14ac:dyDescent="0.25">
      <c r="B4" s="16" t="s">
        <v>66</v>
      </c>
      <c r="C4" s="30">
        <v>526.5</v>
      </c>
      <c r="D4" s="30">
        <v>13</v>
      </c>
      <c r="E4" s="30">
        <v>432</v>
      </c>
      <c r="F4" s="30">
        <v>82</v>
      </c>
      <c r="G4" s="30">
        <v>2</v>
      </c>
      <c r="H4" s="30">
        <v>2.64</v>
      </c>
      <c r="I4" s="30">
        <v>5.27</v>
      </c>
      <c r="J4" s="30">
        <v>82.05</v>
      </c>
      <c r="K4" s="54" t="s">
        <v>45</v>
      </c>
      <c r="L4">
        <v>0</v>
      </c>
      <c r="O4" s="16" t="str">
        <f t="shared" si="0"/>
        <v>x</v>
      </c>
      <c r="P4" t="str">
        <f>IF(AND(O4="y",PSG_z_score!A5="y"),"TP",IF(AND(O4="y",PSG_z_score!A5="x"),"FP",IF(AND(O4="x",PSG_z_score!A5="y"),"FN","TN")))</f>
        <v>TN</v>
      </c>
      <c r="Q4" s="8"/>
      <c r="W4" t="s">
        <v>44</v>
      </c>
      <c r="X4">
        <v>40</v>
      </c>
      <c r="Y4" s="5" t="s">
        <v>96</v>
      </c>
    </row>
    <row r="5" spans="2:25" x14ac:dyDescent="0.25">
      <c r="B5" s="17" t="s">
        <v>67</v>
      </c>
      <c r="C5" s="31">
        <v>459</v>
      </c>
      <c r="D5" s="31">
        <v>1</v>
      </c>
      <c r="E5" s="31">
        <v>110</v>
      </c>
      <c r="F5" s="31">
        <v>348.5</v>
      </c>
      <c r="G5" s="31">
        <v>11</v>
      </c>
      <c r="H5" s="31">
        <v>21.82</v>
      </c>
      <c r="I5" s="31">
        <v>0.32</v>
      </c>
      <c r="J5" s="31">
        <v>23.97</v>
      </c>
      <c r="K5" s="79" t="s">
        <v>46</v>
      </c>
      <c r="L5" s="8">
        <v>1</v>
      </c>
      <c r="O5" s="16" t="str">
        <f t="shared" si="0"/>
        <v>y</v>
      </c>
      <c r="P5" t="str">
        <f>IF(AND(O5="y",PSG_z_score!A6="y"),"TP",IF(AND(O5="y",PSG_z_score!A6="x"),"FP",IF(AND(O5="x",PSG_z_score!A6="y"),"FN","TN")))</f>
        <v>TP</v>
      </c>
      <c r="Q5" s="8"/>
      <c r="W5" s="8" t="s">
        <v>44</v>
      </c>
      <c r="X5" s="8">
        <v>72</v>
      </c>
    </row>
    <row r="6" spans="2:25" x14ac:dyDescent="0.25">
      <c r="B6" s="16" t="s">
        <v>68</v>
      </c>
      <c r="C6" s="30">
        <v>487</v>
      </c>
      <c r="D6" s="30">
        <v>13</v>
      </c>
      <c r="E6" s="30">
        <v>352.5</v>
      </c>
      <c r="F6" s="30">
        <v>122</v>
      </c>
      <c r="G6" s="30">
        <v>5</v>
      </c>
      <c r="H6" s="30">
        <v>3.23</v>
      </c>
      <c r="I6" s="30">
        <v>2.89</v>
      </c>
      <c r="J6" s="30">
        <v>72.38</v>
      </c>
      <c r="K6" s="79" t="s">
        <v>47</v>
      </c>
      <c r="L6">
        <v>1</v>
      </c>
      <c r="O6" s="16" t="str">
        <f t="shared" si="0"/>
        <v>y</v>
      </c>
      <c r="P6" t="str">
        <f>IF(AND(O6="y",PSG_z_score!A7="y"),"TP",IF(AND(O6="y",PSG_z_score!A7="x"),"FP",IF(AND(O6="x",PSG_z_score!A7="y"),"FN","TN")))</f>
        <v>TP</v>
      </c>
      <c r="Q6" s="8"/>
      <c r="W6" t="s">
        <v>42</v>
      </c>
      <c r="X6">
        <v>47</v>
      </c>
    </row>
    <row r="7" spans="2:25" x14ac:dyDescent="0.25">
      <c r="B7" s="16" t="s">
        <v>69</v>
      </c>
      <c r="C7" s="30">
        <v>641.5</v>
      </c>
      <c r="D7" s="30">
        <v>27</v>
      </c>
      <c r="E7" s="30">
        <v>328</v>
      </c>
      <c r="F7" s="30">
        <v>287</v>
      </c>
      <c r="G7" s="30">
        <v>7</v>
      </c>
      <c r="H7" s="30">
        <v>3.29</v>
      </c>
      <c r="I7" s="30">
        <v>1.1399999999999999</v>
      </c>
      <c r="J7" s="30">
        <v>51.13</v>
      </c>
      <c r="K7" s="79" t="s">
        <v>48</v>
      </c>
      <c r="L7">
        <v>1</v>
      </c>
      <c r="O7" s="16" t="str">
        <f t="shared" si="0"/>
        <v>y</v>
      </c>
      <c r="P7" t="str">
        <f>IF(AND(O7="y",PSG_z_score!A8="y"),"TP",IF(AND(O7="y",PSG_z_score!A8="x"),"FP",IF(AND(O7="x",PSG_z_score!A8="y"),"FN","TN")))</f>
        <v>TP</v>
      </c>
      <c r="Q7" s="8"/>
      <c r="W7" t="s">
        <v>42</v>
      </c>
      <c r="X7">
        <v>60</v>
      </c>
    </row>
    <row r="8" spans="2:25" x14ac:dyDescent="0.25">
      <c r="B8" s="16" t="s">
        <v>70</v>
      </c>
      <c r="C8" s="30">
        <v>536</v>
      </c>
      <c r="D8" s="30">
        <v>155.5</v>
      </c>
      <c r="E8" s="30">
        <v>312.5</v>
      </c>
      <c r="F8" s="30">
        <v>68.5</v>
      </c>
      <c r="G8" s="30">
        <v>4</v>
      </c>
      <c r="H8" s="30">
        <v>3.84</v>
      </c>
      <c r="I8" s="30">
        <v>4.5599999999999996</v>
      </c>
      <c r="J8" s="30">
        <v>58.3</v>
      </c>
      <c r="K8" s="79" t="s">
        <v>49</v>
      </c>
      <c r="L8">
        <v>1</v>
      </c>
      <c r="O8" s="16" t="str">
        <f t="shared" si="0"/>
        <v>y</v>
      </c>
      <c r="P8" t="str">
        <f>IF(AND(O8="y",PSG_z_score!A9="y"),"TP",IF(AND(O8="y",PSG_z_score!A9="x"),"FP",IF(AND(O8="x",PSG_z_score!A9="y"),"FN","TN")))</f>
        <v>TP</v>
      </c>
      <c r="Q8" s="8"/>
      <c r="W8" t="s">
        <v>42</v>
      </c>
      <c r="X8">
        <v>70</v>
      </c>
    </row>
    <row r="9" spans="2:25" x14ac:dyDescent="0.25">
      <c r="B9" s="16" t="s">
        <v>71</v>
      </c>
      <c r="C9" s="30">
        <v>766.5</v>
      </c>
      <c r="D9" s="30">
        <v>115.5</v>
      </c>
      <c r="E9" s="30">
        <v>512</v>
      </c>
      <c r="F9" s="30">
        <v>139.5</v>
      </c>
      <c r="G9" s="30">
        <v>3</v>
      </c>
      <c r="H9" s="30">
        <v>5.27</v>
      </c>
      <c r="I9" s="30">
        <v>3.67</v>
      </c>
      <c r="J9" s="30">
        <v>66.8</v>
      </c>
      <c r="K9" s="54" t="s">
        <v>45</v>
      </c>
      <c r="L9">
        <v>0</v>
      </c>
      <c r="O9" s="16" t="str">
        <f t="shared" si="0"/>
        <v>y</v>
      </c>
      <c r="P9" t="str">
        <f>IF(AND(O9="y",PSG_z_score!A10="y"),"TP",IF(AND(O9="y",PSG_z_score!A10="x"),"FP",IF(AND(O9="x",PSG_z_score!A10="y"),"FN","TN")))</f>
        <v>FP</v>
      </c>
      <c r="Q9" s="58"/>
      <c r="W9" t="s">
        <v>44</v>
      </c>
      <c r="X9">
        <v>38</v>
      </c>
    </row>
    <row r="10" spans="2:25" x14ac:dyDescent="0.25">
      <c r="B10" s="16" t="s">
        <v>72</v>
      </c>
      <c r="C10" s="30">
        <v>535</v>
      </c>
      <c r="D10" s="30">
        <v>14.5</v>
      </c>
      <c r="E10" s="30">
        <v>80</v>
      </c>
      <c r="F10" s="30">
        <v>441</v>
      </c>
      <c r="G10" s="30">
        <v>7</v>
      </c>
      <c r="H10" s="30">
        <v>6</v>
      </c>
      <c r="I10" s="30">
        <v>0.18</v>
      </c>
      <c r="J10" s="30">
        <v>14.95</v>
      </c>
      <c r="K10" s="79" t="s">
        <v>50</v>
      </c>
      <c r="L10">
        <v>1</v>
      </c>
      <c r="O10" s="16" t="str">
        <f t="shared" si="0"/>
        <v>y</v>
      </c>
      <c r="P10" t="str">
        <f>IF(AND(O10="y",PSG_z_score!A11="y"),"TP",IF(AND(O10="y",PSG_z_score!A11="x"),"FP",IF(AND(O10="x",PSG_z_score!A11="y"),"FN","TN")))</f>
        <v>TP</v>
      </c>
      <c r="Q10" s="8"/>
      <c r="W10" t="s">
        <v>44</v>
      </c>
      <c r="X10">
        <v>58</v>
      </c>
    </row>
    <row r="11" spans="2:25" x14ac:dyDescent="0.25">
      <c r="B11" s="16" t="s">
        <v>73</v>
      </c>
      <c r="C11" s="30">
        <v>595</v>
      </c>
      <c r="D11" s="30">
        <v>23</v>
      </c>
      <c r="E11" s="30">
        <v>480</v>
      </c>
      <c r="F11" s="30">
        <v>92.5</v>
      </c>
      <c r="G11" s="30">
        <v>4</v>
      </c>
      <c r="H11" s="30">
        <v>2.62</v>
      </c>
      <c r="I11" s="30">
        <v>5.19</v>
      </c>
      <c r="J11" s="30">
        <v>80.67</v>
      </c>
      <c r="K11" s="79" t="s">
        <v>51</v>
      </c>
      <c r="L11">
        <v>1</v>
      </c>
      <c r="O11" s="16" t="str">
        <f t="shared" si="0"/>
        <v>x</v>
      </c>
      <c r="P11" t="str">
        <f>IF(AND(O11="y",PSG_z_score!A12="y"),"TP",IF(AND(O11="y",PSG_z_score!A12="x"),"FP",IF(AND(O11="x",PSG_z_score!A12="y"),"FN","TN")))</f>
        <v>FN</v>
      </c>
      <c r="Q11" s="8"/>
      <c r="W11" t="s">
        <v>44</v>
      </c>
      <c r="X11">
        <v>25</v>
      </c>
    </row>
    <row r="12" spans="2:25" x14ac:dyDescent="0.25">
      <c r="B12" s="16" t="s">
        <v>74</v>
      </c>
      <c r="C12" s="30">
        <v>520</v>
      </c>
      <c r="D12" s="30">
        <v>22</v>
      </c>
      <c r="E12" s="30">
        <v>316.5</v>
      </c>
      <c r="F12" s="30">
        <v>182</v>
      </c>
      <c r="G12" s="30">
        <v>7</v>
      </c>
      <c r="H12" s="30">
        <v>3.98</v>
      </c>
      <c r="I12" s="30">
        <v>1.74</v>
      </c>
      <c r="J12" s="30">
        <v>60.87</v>
      </c>
      <c r="K12" s="79" t="s">
        <v>51</v>
      </c>
      <c r="L12">
        <v>1</v>
      </c>
      <c r="O12" s="16" t="str">
        <f t="shared" si="0"/>
        <v>y</v>
      </c>
      <c r="P12" t="str">
        <f>IF(AND(O12="y",PSG_z_score!A13="y"),"TP",IF(AND(O12="y",PSG_z_score!A13="x"),"FP",IF(AND(O12="x",PSG_z_score!A13="y"),"FN","TN")))</f>
        <v>TP</v>
      </c>
      <c r="Q12" s="8"/>
      <c r="W12" t="s">
        <v>44</v>
      </c>
      <c r="X12">
        <v>68</v>
      </c>
    </row>
    <row r="13" spans="2:25" x14ac:dyDescent="0.25">
      <c r="B13" s="16" t="s">
        <v>75</v>
      </c>
      <c r="C13" s="30">
        <v>569.5</v>
      </c>
      <c r="D13" s="30">
        <v>0.5</v>
      </c>
      <c r="E13" s="30">
        <v>474</v>
      </c>
      <c r="F13" s="30">
        <v>95.5</v>
      </c>
      <c r="G13" s="30">
        <v>8</v>
      </c>
      <c r="H13" s="30">
        <v>3.29</v>
      </c>
      <c r="I13" s="30">
        <v>4.96</v>
      </c>
      <c r="J13" s="30">
        <v>83.23</v>
      </c>
      <c r="K13" s="79" t="s">
        <v>52</v>
      </c>
      <c r="L13">
        <v>1</v>
      </c>
      <c r="O13" s="16" t="str">
        <f t="shared" si="0"/>
        <v>y</v>
      </c>
      <c r="P13" t="str">
        <f>IF(AND(O13="y",PSG_z_score!A14="y"),"TP",IF(AND(O13="y",PSG_z_score!A14="x"),"FP",IF(AND(O13="x",PSG_z_score!A14="y"),"FN","TN")))</f>
        <v>TP</v>
      </c>
      <c r="Q13" s="8"/>
      <c r="W13" t="s">
        <v>42</v>
      </c>
      <c r="X13">
        <v>57</v>
      </c>
    </row>
    <row r="14" spans="2:25" x14ac:dyDescent="0.25">
      <c r="B14" s="16" t="s">
        <v>76</v>
      </c>
      <c r="C14" s="30">
        <v>485</v>
      </c>
      <c r="D14" s="30">
        <v>0</v>
      </c>
      <c r="E14" s="30">
        <v>212</v>
      </c>
      <c r="F14" s="30">
        <v>273.5</v>
      </c>
      <c r="G14" s="30">
        <v>12</v>
      </c>
      <c r="H14" s="30">
        <v>5.38</v>
      </c>
      <c r="I14" s="30">
        <v>0.78</v>
      </c>
      <c r="J14" s="30">
        <v>43.71</v>
      </c>
      <c r="K14" s="79" t="s">
        <v>53</v>
      </c>
      <c r="L14">
        <v>1</v>
      </c>
      <c r="O14" s="16" t="str">
        <f t="shared" si="0"/>
        <v>y</v>
      </c>
      <c r="P14" t="str">
        <f>IF(AND(O14="y",PSG_z_score!A15="y"),"TP",IF(AND(O14="y",PSG_z_score!A15="x"),"FP",IF(AND(O14="x",PSG_z_score!A15="y"),"FN","TN")))</f>
        <v>TP</v>
      </c>
      <c r="Q14" s="8"/>
      <c r="W14" t="s">
        <v>44</v>
      </c>
      <c r="X14">
        <v>39</v>
      </c>
    </row>
    <row r="15" spans="2:25" x14ac:dyDescent="0.25">
      <c r="B15" s="16" t="s">
        <v>77</v>
      </c>
      <c r="C15" s="30">
        <v>618</v>
      </c>
      <c r="D15" s="30">
        <v>84.5</v>
      </c>
      <c r="E15" s="30">
        <v>487</v>
      </c>
      <c r="F15" s="30">
        <v>47</v>
      </c>
      <c r="G15" s="30">
        <v>2</v>
      </c>
      <c r="H15" s="30">
        <v>2.34</v>
      </c>
      <c r="I15" s="30">
        <v>10.36</v>
      </c>
      <c r="J15" s="30">
        <v>78.8</v>
      </c>
      <c r="K15" s="79" t="s">
        <v>54</v>
      </c>
      <c r="L15">
        <v>0</v>
      </c>
      <c r="O15" s="16" t="str">
        <f t="shared" si="0"/>
        <v>y</v>
      </c>
      <c r="P15" t="str">
        <f>IF(AND(O15="y",PSG_z_score!A16="y"),"TP",IF(AND(O15="y",PSG_z_score!A16="x"),"FP",IF(AND(O15="x",PSG_z_score!A16="y"),"FN","TN")))</f>
        <v>TP</v>
      </c>
      <c r="Q15" s="8"/>
      <c r="W15" t="s">
        <v>44</v>
      </c>
      <c r="X15">
        <v>41</v>
      </c>
    </row>
    <row r="16" spans="2:25" x14ac:dyDescent="0.25">
      <c r="B16" s="16" t="s">
        <v>78</v>
      </c>
      <c r="C16" s="30">
        <v>693</v>
      </c>
      <c r="D16" s="30">
        <v>68.5</v>
      </c>
      <c r="E16" s="30">
        <v>574</v>
      </c>
      <c r="F16" s="30">
        <v>51</v>
      </c>
      <c r="G16" s="30">
        <v>2</v>
      </c>
      <c r="H16" s="30">
        <v>1.99</v>
      </c>
      <c r="I16" s="30">
        <v>11.25</v>
      </c>
      <c r="J16" s="30">
        <v>82.83</v>
      </c>
      <c r="K16" s="79" t="s">
        <v>55</v>
      </c>
      <c r="L16">
        <v>1</v>
      </c>
      <c r="O16" s="16" t="str">
        <f t="shared" si="0"/>
        <v>y</v>
      </c>
      <c r="P16" t="str">
        <f>IF(AND(O16="y",PSG_z_score!A17="y"),"TP",IF(AND(O16="y",PSG_z_score!A17="x"),"FP",IF(AND(O16="x",PSG_z_score!A17="y"),"FN","TN")))</f>
        <v>TP</v>
      </c>
      <c r="Q16" s="8"/>
      <c r="W16" t="s">
        <v>42</v>
      </c>
      <c r="X16">
        <v>42</v>
      </c>
    </row>
    <row r="17" spans="1:24" x14ac:dyDescent="0.25">
      <c r="B17" s="16" t="s">
        <v>79</v>
      </c>
      <c r="C17" s="30">
        <v>640.5</v>
      </c>
      <c r="D17" s="30">
        <v>4.5</v>
      </c>
      <c r="E17" s="30">
        <v>563.5</v>
      </c>
      <c r="F17" s="30">
        <v>73</v>
      </c>
      <c r="G17" s="30">
        <v>4</v>
      </c>
      <c r="H17" s="30">
        <v>2.2400000000000002</v>
      </c>
      <c r="I17" s="30">
        <v>7.72</v>
      </c>
      <c r="J17" s="30">
        <v>87.98</v>
      </c>
      <c r="K17" s="79" t="s">
        <v>56</v>
      </c>
      <c r="L17">
        <v>1</v>
      </c>
      <c r="O17" s="16" t="str">
        <f t="shared" si="0"/>
        <v>x</v>
      </c>
      <c r="P17" t="str">
        <f>IF(AND(O17="y",PSG_z_score!A18="y"),"TP",IF(AND(O17="y",PSG_z_score!A18="x"),"FP",IF(AND(O17="x",PSG_z_score!A18="y"),"FN","TN")))</f>
        <v>FN</v>
      </c>
      <c r="Q17" s="8"/>
      <c r="W17" t="s">
        <v>44</v>
      </c>
      <c r="X17">
        <v>36</v>
      </c>
    </row>
    <row r="18" spans="1:24" x14ac:dyDescent="0.25">
      <c r="B18" s="16" t="s">
        <v>80</v>
      </c>
      <c r="C18" s="30">
        <v>467</v>
      </c>
      <c r="D18" s="30">
        <v>31.5</v>
      </c>
      <c r="E18" s="30">
        <v>373.5</v>
      </c>
      <c r="F18" s="30">
        <v>62.5</v>
      </c>
      <c r="G18" s="30">
        <v>1</v>
      </c>
      <c r="H18" s="30">
        <v>5.46</v>
      </c>
      <c r="I18" s="30">
        <v>5.98</v>
      </c>
      <c r="J18" s="30">
        <v>79.98</v>
      </c>
      <c r="K18" s="79" t="s">
        <v>57</v>
      </c>
      <c r="L18">
        <v>1</v>
      </c>
      <c r="O18" s="16" t="str">
        <f t="shared" si="0"/>
        <v>x</v>
      </c>
      <c r="P18" t="str">
        <f>IF(AND(O18="y",PSG_z_score!A19="y"),"TP",IF(AND(O18="y",PSG_z_score!A19="x"),"FP",IF(AND(O18="x",PSG_z_score!A19="y"),"FN","TN")))</f>
        <v>FN</v>
      </c>
      <c r="Q18" s="8"/>
      <c r="W18" t="s">
        <v>42</v>
      </c>
      <c r="X18">
        <v>50</v>
      </c>
    </row>
    <row r="19" spans="1:24" x14ac:dyDescent="0.25">
      <c r="B19" s="16" t="s">
        <v>81</v>
      </c>
      <c r="C19" s="30">
        <v>497.5</v>
      </c>
      <c r="D19" s="30">
        <v>11.5</v>
      </c>
      <c r="E19" s="30">
        <v>464.5</v>
      </c>
      <c r="F19" s="30">
        <v>22</v>
      </c>
      <c r="G19" s="30">
        <v>0</v>
      </c>
      <c r="H19" s="30">
        <v>1.94</v>
      </c>
      <c r="I19" s="30">
        <v>21.11</v>
      </c>
      <c r="J19" s="30">
        <v>93.37</v>
      </c>
      <c r="K19" s="79" t="s">
        <v>56</v>
      </c>
      <c r="L19">
        <v>1</v>
      </c>
      <c r="O19" s="16" t="str">
        <f t="shared" si="0"/>
        <v>x</v>
      </c>
      <c r="P19" t="str">
        <f>IF(AND(O19="y",PSG_z_score!A20="y"),"TP",IF(AND(O19="y",PSG_z_score!A20="x"),"FP",IF(AND(O19="x",PSG_z_score!A20="y"),"FN","TN")))</f>
        <v>FN</v>
      </c>
      <c r="Q19" s="8"/>
      <c r="W19" t="s">
        <v>44</v>
      </c>
      <c r="X19">
        <v>68</v>
      </c>
    </row>
    <row r="20" spans="1:24" x14ac:dyDescent="0.25">
      <c r="B20" s="16" t="s">
        <v>82</v>
      </c>
      <c r="C20" s="30">
        <v>799.5</v>
      </c>
      <c r="D20" s="30">
        <v>152</v>
      </c>
      <c r="E20" s="30">
        <v>248.5</v>
      </c>
      <c r="F20" s="30">
        <v>399.5</v>
      </c>
      <c r="G20" s="30">
        <v>6</v>
      </c>
      <c r="H20" s="30">
        <v>8.2100000000000009</v>
      </c>
      <c r="I20" s="30">
        <v>0.62</v>
      </c>
      <c r="J20" s="30">
        <v>31.08</v>
      </c>
      <c r="K20" s="79" t="s">
        <v>56</v>
      </c>
      <c r="L20">
        <v>1</v>
      </c>
      <c r="O20" s="16" t="str">
        <f t="shared" si="0"/>
        <v>y</v>
      </c>
      <c r="P20" t="str">
        <f>IF(AND(O20="y",PSG_z_score!A21="y"),"TP",IF(AND(O20="y",PSG_z_score!A21="x"),"FP",IF(AND(O20="x",PSG_z_score!A21="y"),"FN","TN")))</f>
        <v>TP</v>
      </c>
      <c r="Q20" s="8"/>
      <c r="W20" t="s">
        <v>44</v>
      </c>
      <c r="X20">
        <v>48</v>
      </c>
    </row>
    <row r="21" spans="1:24" x14ac:dyDescent="0.25">
      <c r="B21" s="16" t="s">
        <v>83</v>
      </c>
      <c r="C21" s="30">
        <v>573</v>
      </c>
      <c r="D21" s="30">
        <v>13.5</v>
      </c>
      <c r="E21" s="30">
        <v>483</v>
      </c>
      <c r="F21" s="30">
        <v>77</v>
      </c>
      <c r="G21" s="30">
        <v>4</v>
      </c>
      <c r="H21" s="30">
        <v>3.48</v>
      </c>
      <c r="I21" s="30">
        <v>6.27</v>
      </c>
      <c r="J21" s="30">
        <v>84.29</v>
      </c>
      <c r="K21" s="54" t="s">
        <v>58</v>
      </c>
      <c r="L21">
        <v>0</v>
      </c>
      <c r="O21" s="16" t="str">
        <f t="shared" si="0"/>
        <v>x</v>
      </c>
      <c r="P21" t="str">
        <f>IF(AND(O21="y",PSG_z_score!A22="y"),"TP",IF(AND(O21="y",PSG_z_score!A22="x"),"FP",IF(AND(O21="x",PSG_z_score!A22="y"),"FN","TN")))</f>
        <v>TN</v>
      </c>
      <c r="Q21" s="8"/>
      <c r="W21" t="s">
        <v>42</v>
      </c>
      <c r="X21">
        <v>56</v>
      </c>
    </row>
    <row r="22" spans="1:24" x14ac:dyDescent="0.25">
      <c r="B22" s="16" t="s">
        <v>84</v>
      </c>
      <c r="C22" s="30">
        <v>654.5</v>
      </c>
      <c r="D22" s="30">
        <v>3</v>
      </c>
      <c r="E22" s="30">
        <v>436</v>
      </c>
      <c r="F22" s="30">
        <v>216</v>
      </c>
      <c r="G22" s="30">
        <v>7</v>
      </c>
      <c r="H22" s="30">
        <v>6.88</v>
      </c>
      <c r="I22" s="30">
        <v>2.02</v>
      </c>
      <c r="J22" s="30">
        <v>66.62</v>
      </c>
      <c r="K22" s="79" t="s">
        <v>59</v>
      </c>
      <c r="L22">
        <v>1</v>
      </c>
      <c r="O22" s="16" t="str">
        <f t="shared" si="0"/>
        <v>y</v>
      </c>
      <c r="P22" t="str">
        <f>IF(AND(O22="y",PSG_z_score!A23="y"),"TP",IF(AND(O22="y",PSG_z_score!A23="x"),"FP",IF(AND(O22="x",PSG_z_score!A23="y"),"FN","TN")))</f>
        <v>TP</v>
      </c>
      <c r="Q22" s="8"/>
      <c r="W22" t="s">
        <v>42</v>
      </c>
      <c r="X22">
        <v>34</v>
      </c>
    </row>
    <row r="23" spans="1:24" x14ac:dyDescent="0.25">
      <c r="B23" s="16" t="s">
        <v>85</v>
      </c>
      <c r="C23" s="30">
        <v>479.5</v>
      </c>
      <c r="D23" s="30">
        <v>35.5</v>
      </c>
      <c r="E23" s="30">
        <v>360</v>
      </c>
      <c r="F23" s="30">
        <v>84.5</v>
      </c>
      <c r="G23" s="30">
        <v>5</v>
      </c>
      <c r="H23" s="30">
        <v>2.83</v>
      </c>
      <c r="I23" s="30">
        <v>4.26</v>
      </c>
      <c r="J23" s="30">
        <v>75.08</v>
      </c>
      <c r="K23" s="79" t="s">
        <v>60</v>
      </c>
      <c r="L23">
        <v>1</v>
      </c>
      <c r="O23" s="16" t="str">
        <f t="shared" si="0"/>
        <v>y</v>
      </c>
      <c r="P23" t="str">
        <f>IF(AND(O23="y",PSG_z_score!A24="y"),"TP",IF(AND(O23="y",PSG_z_score!A24="x"),"FP",IF(AND(O23="x",PSG_z_score!A24="y"),"FN","TN")))</f>
        <v>TP</v>
      </c>
      <c r="Q23" s="8"/>
      <c r="W23" t="s">
        <v>44</v>
      </c>
      <c r="X23">
        <v>23</v>
      </c>
    </row>
    <row r="24" spans="1:24" x14ac:dyDescent="0.25">
      <c r="B24" s="16" t="s">
        <v>86</v>
      </c>
      <c r="C24" s="30">
        <v>561</v>
      </c>
      <c r="D24" s="30">
        <v>19</v>
      </c>
      <c r="E24" s="30">
        <v>457.5</v>
      </c>
      <c r="F24" s="30">
        <v>85</v>
      </c>
      <c r="G24" s="30">
        <v>4</v>
      </c>
      <c r="H24" s="30">
        <v>3.93</v>
      </c>
      <c r="I24" s="30">
        <v>5.38</v>
      </c>
      <c r="J24" s="30">
        <v>81.55</v>
      </c>
      <c r="K24" s="79" t="s">
        <v>61</v>
      </c>
      <c r="L24">
        <v>1</v>
      </c>
      <c r="O24" s="16" t="str">
        <f t="shared" si="0"/>
        <v>x</v>
      </c>
      <c r="P24" t="str">
        <f>IF(AND(O24="y",PSG_z_score!A25="y"),"TP",IF(AND(O24="y",PSG_z_score!A25="x"),"FP",IF(AND(O24="x",PSG_z_score!A25="y"),"FN","TN")))</f>
        <v>FN</v>
      </c>
      <c r="Q24" s="8"/>
      <c r="W24" t="s">
        <v>44</v>
      </c>
      <c r="X24">
        <v>35</v>
      </c>
    </row>
    <row r="25" spans="1:24" x14ac:dyDescent="0.25">
      <c r="B25" s="16" t="s">
        <v>87</v>
      </c>
      <c r="C25" s="30">
        <v>534</v>
      </c>
      <c r="D25" s="30">
        <v>10</v>
      </c>
      <c r="E25" s="30">
        <v>490.5</v>
      </c>
      <c r="F25" s="30">
        <v>34</v>
      </c>
      <c r="G25" s="30">
        <v>2</v>
      </c>
      <c r="H25" s="30">
        <v>1.22</v>
      </c>
      <c r="I25" s="30">
        <v>14.43</v>
      </c>
      <c r="J25" s="30">
        <v>91.85</v>
      </c>
      <c r="K25" s="79" t="s">
        <v>62</v>
      </c>
      <c r="L25">
        <v>1</v>
      </c>
      <c r="O25" s="16" t="str">
        <f t="shared" si="0"/>
        <v>x</v>
      </c>
      <c r="P25" t="str">
        <f>IF(AND(O25="y",PSG_z_score!A26="y"),"TP",IF(AND(O25="y",PSG_z_score!A26="x"),"FP",IF(AND(O25="x",PSG_z_score!A26="y"),"FN","TN")))</f>
        <v>FN</v>
      </c>
      <c r="Q25" s="8"/>
      <c r="W25" t="s">
        <v>44</v>
      </c>
      <c r="X25">
        <v>37</v>
      </c>
    </row>
    <row r="26" spans="1:24" x14ac:dyDescent="0.25">
      <c r="B26" s="16" t="s">
        <v>88</v>
      </c>
      <c r="C26" s="30">
        <v>567.5</v>
      </c>
      <c r="D26" s="30">
        <v>12</v>
      </c>
      <c r="E26" s="30">
        <v>445</v>
      </c>
      <c r="F26" s="30">
        <v>111</v>
      </c>
      <c r="G26" s="30">
        <v>1</v>
      </c>
      <c r="H26" s="30">
        <v>2.83</v>
      </c>
      <c r="I26" s="30">
        <v>4.01</v>
      </c>
      <c r="J26" s="30">
        <v>78.41</v>
      </c>
      <c r="K26" s="54" t="s">
        <v>58</v>
      </c>
      <c r="L26">
        <v>0</v>
      </c>
      <c r="O26" s="16" t="str">
        <f t="shared" si="0"/>
        <v>x</v>
      </c>
      <c r="P26" t="str">
        <f>IF(AND(O26="y",PSG_z_score!A27="y"),"TP",IF(AND(O26="y",PSG_z_score!A27="x"),"FP",IF(AND(O26="x",PSG_z_score!A27="y"),"FN","TN")))</f>
        <v>TN</v>
      </c>
      <c r="Q26" s="8"/>
      <c r="W26" t="s">
        <v>42</v>
      </c>
      <c r="X26">
        <v>54</v>
      </c>
    </row>
    <row r="27" spans="1:24" x14ac:dyDescent="0.25">
      <c r="B27" s="16" t="s">
        <v>89</v>
      </c>
      <c r="C27" s="30">
        <v>498</v>
      </c>
      <c r="D27" s="30">
        <v>7</v>
      </c>
      <c r="E27" s="30">
        <v>471.5</v>
      </c>
      <c r="F27" s="30">
        <v>20</v>
      </c>
      <c r="G27" s="30">
        <v>0</v>
      </c>
      <c r="H27" s="30">
        <v>1.78</v>
      </c>
      <c r="I27" s="30">
        <v>23.57</v>
      </c>
      <c r="J27" s="30">
        <v>94.68</v>
      </c>
      <c r="K27" s="54" t="s">
        <v>58</v>
      </c>
      <c r="L27">
        <v>0</v>
      </c>
      <c r="O27" s="16" t="str">
        <f t="shared" si="0"/>
        <v>x</v>
      </c>
      <c r="P27" t="str">
        <f>IF(AND(O27="y",PSG_z_score!A28="y"),"TP",IF(AND(O27="y",PSG_z_score!A28="x"),"FP",IF(AND(O27="x",PSG_z_score!A28="y"),"FN","TN")))</f>
        <v>TN</v>
      </c>
      <c r="Q27" s="8"/>
      <c r="W27" t="s">
        <v>44</v>
      </c>
      <c r="X27">
        <v>29</v>
      </c>
    </row>
    <row r="28" spans="1:24" ht="15.75" thickBot="1" x14ac:dyDescent="0.3">
      <c r="B28" s="64" t="s">
        <v>90</v>
      </c>
      <c r="C28" s="30">
        <v>418.5</v>
      </c>
      <c r="D28" s="30">
        <v>1.5</v>
      </c>
      <c r="E28" s="30">
        <v>380</v>
      </c>
      <c r="F28" s="30">
        <v>37.5</v>
      </c>
      <c r="G28" s="30">
        <v>1</v>
      </c>
      <c r="H28" s="30">
        <v>3.47</v>
      </c>
      <c r="I28" s="30">
        <v>10.130000000000001</v>
      </c>
      <c r="J28" s="30">
        <v>90.8</v>
      </c>
      <c r="K28" s="55" t="s">
        <v>58</v>
      </c>
      <c r="L28">
        <v>0</v>
      </c>
      <c r="O28" s="16" t="str">
        <f t="shared" si="0"/>
        <v>x</v>
      </c>
      <c r="P28" t="str">
        <f>IF(AND(O28="y",PSG_z_score!A29="y"),"TP",IF(AND(O28="y",PSG_z_score!A29="x"),"FP",IF(AND(O28="x",PSG_z_score!A29="y"),"FN","TN")))</f>
        <v>TN</v>
      </c>
      <c r="Q28" s="8"/>
      <c r="W28" t="s">
        <v>44</v>
      </c>
      <c r="X28">
        <v>32</v>
      </c>
    </row>
    <row r="29" spans="1:24" ht="15.75" thickBot="1" x14ac:dyDescent="0.3">
      <c r="B29" s="18" t="s">
        <v>92</v>
      </c>
      <c r="C29" s="6"/>
      <c r="D29" s="19" t="s">
        <v>91</v>
      </c>
      <c r="E29" s="20"/>
      <c r="F29" s="19" t="s">
        <v>98</v>
      </c>
      <c r="G29" s="19" t="s">
        <v>97</v>
      </c>
      <c r="H29" s="20"/>
      <c r="I29" s="20"/>
      <c r="J29" s="19" t="s">
        <v>99</v>
      </c>
      <c r="K29" s="7"/>
      <c r="L29" s="32"/>
      <c r="M29" s="32"/>
      <c r="N29" s="32"/>
      <c r="O29" s="32"/>
      <c r="P29" s="7"/>
      <c r="Q29" s="7"/>
    </row>
    <row r="30" spans="1:24" ht="15.75" thickBot="1" x14ac:dyDescent="0.3">
      <c r="L30" s="32"/>
      <c r="M30" s="32"/>
      <c r="N30" s="32"/>
      <c r="O30" s="32"/>
      <c r="S30" s="22" t="s">
        <v>216</v>
      </c>
      <c r="T30" s="27"/>
      <c r="W30" s="3" t="s">
        <v>219</v>
      </c>
      <c r="X30" s="2">
        <f>AVERAGE(X2:X28)</f>
        <v>44.629629629629626</v>
      </c>
    </row>
    <row r="31" spans="1:24" ht="15.75" thickBot="1" x14ac:dyDescent="0.3">
      <c r="C31" s="3" t="s">
        <v>1</v>
      </c>
      <c r="D31" s="3" t="s">
        <v>2</v>
      </c>
      <c r="E31" s="3" t="s">
        <v>3</v>
      </c>
      <c r="F31" s="3" t="s">
        <v>4</v>
      </c>
      <c r="G31" s="3" t="s">
        <v>63</v>
      </c>
      <c r="H31" s="3" t="s">
        <v>7</v>
      </c>
      <c r="I31" s="3" t="s">
        <v>5</v>
      </c>
      <c r="J31" s="3" t="s">
        <v>6</v>
      </c>
      <c r="L31" s="32"/>
      <c r="M31" s="57"/>
      <c r="N31" s="56"/>
      <c r="O31" s="56"/>
      <c r="P31" s="3" t="s">
        <v>199</v>
      </c>
      <c r="Q31">
        <f>COUNTIF($P$2:$P$28,P31)</f>
        <v>14</v>
      </c>
      <c r="S31" s="45" t="s">
        <v>101</v>
      </c>
      <c r="T31" s="62">
        <f>Q31/(Q31+Q32)*100</f>
        <v>70</v>
      </c>
      <c r="W31" s="3" t="s">
        <v>35</v>
      </c>
      <c r="X31" s="2">
        <f>_xlfn.STDEV.P(X2:X28)</f>
        <v>14.872664829212184</v>
      </c>
    </row>
    <row r="32" spans="1:24" ht="15.75" thickBot="1" x14ac:dyDescent="0.3">
      <c r="A32" s="22" t="s">
        <v>164</v>
      </c>
      <c r="B32" s="3" t="s">
        <v>219</v>
      </c>
      <c r="C32" s="12">
        <f t="shared" ref="C32:J32" si="1">AVERAGE(C2:C28)</f>
        <v>562.81481481481478</v>
      </c>
      <c r="D32" s="13">
        <f t="shared" si="1"/>
        <v>35.648148148148145</v>
      </c>
      <c r="E32" s="13">
        <f t="shared" si="1"/>
        <v>393.87037037037038</v>
      </c>
      <c r="F32" s="13">
        <f t="shared" si="1"/>
        <v>133.7962962962963</v>
      </c>
      <c r="G32" s="13">
        <f t="shared" si="1"/>
        <v>4.2962962962962967</v>
      </c>
      <c r="H32" s="13">
        <f>AVERAGE(H2:H28)</f>
        <v>4.2418518518518518</v>
      </c>
      <c r="I32" s="13">
        <f>AVERAGE(I2:I28)</f>
        <v>6.2477777777777765</v>
      </c>
      <c r="J32" s="14">
        <f t="shared" si="1"/>
        <v>70.449629629629626</v>
      </c>
      <c r="L32" s="25"/>
      <c r="M32" s="7"/>
      <c r="N32" s="7"/>
      <c r="O32" s="7"/>
      <c r="P32" s="3" t="s">
        <v>200</v>
      </c>
      <c r="Q32">
        <f>COUNTIF($P$2:$P$28,P32)</f>
        <v>6</v>
      </c>
      <c r="S32" s="46" t="s">
        <v>102</v>
      </c>
      <c r="T32" s="63">
        <f>Q33/(Q33+Q34)*100</f>
        <v>71.428571428571431</v>
      </c>
      <c r="W32" s="3" t="s">
        <v>220</v>
      </c>
      <c r="X32" s="2">
        <f>MEDIAN(X2:X28)</f>
        <v>41</v>
      </c>
    </row>
    <row r="33" spans="1:25" x14ac:dyDescent="0.25">
      <c r="B33" s="3" t="s">
        <v>35</v>
      </c>
      <c r="C33" s="2">
        <f t="shared" ref="C33:J33" si="2">_xlfn.STDEV.P(C2:C28)</f>
        <v>91.064298422531806</v>
      </c>
      <c r="D33" s="2">
        <f t="shared" si="2"/>
        <v>44.245069784941556</v>
      </c>
      <c r="E33" s="2">
        <f t="shared" si="2"/>
        <v>121.2930788377346</v>
      </c>
      <c r="F33" s="2">
        <f t="shared" si="2"/>
        <v>114.88313379572749</v>
      </c>
      <c r="G33" s="2">
        <f t="shared" si="2"/>
        <v>3.0161886031855305</v>
      </c>
      <c r="H33" s="2">
        <f>_xlfn.STDEV.P(H2:H28)</f>
        <v>3.8151637380881183</v>
      </c>
      <c r="I33" s="2">
        <f>_xlfn.STDEV.P(I2:I28)</f>
        <v>5.7393020180437455</v>
      </c>
      <c r="J33" s="2">
        <f t="shared" si="2"/>
        <v>20.711846222316883</v>
      </c>
      <c r="L33" s="25"/>
      <c r="M33" s="7"/>
      <c r="N33" s="7"/>
      <c r="O33" s="7"/>
      <c r="P33" s="3" t="s">
        <v>201</v>
      </c>
      <c r="Q33">
        <f>COUNTIF($P$2:$P$28,P33)</f>
        <v>5</v>
      </c>
      <c r="S33" s="46" t="s">
        <v>103</v>
      </c>
      <c r="T33" s="63">
        <f>(Q31+Q33)/(Q31+Q33+Q34+Q32)*100</f>
        <v>70.370370370370367</v>
      </c>
    </row>
    <row r="34" spans="1:25" ht="15.75" thickBot="1" x14ac:dyDescent="0.3">
      <c r="B34" s="3" t="s">
        <v>220</v>
      </c>
      <c r="C34" s="2">
        <f t="shared" ref="C34:J34" si="3">MEDIAN(C2:C28)</f>
        <v>536</v>
      </c>
      <c r="D34" s="2">
        <f t="shared" si="3"/>
        <v>14.5</v>
      </c>
      <c r="E34" s="2">
        <f t="shared" si="3"/>
        <v>436</v>
      </c>
      <c r="F34" s="2">
        <f t="shared" si="3"/>
        <v>85</v>
      </c>
      <c r="G34" s="2">
        <f t="shared" si="3"/>
        <v>4</v>
      </c>
      <c r="H34" s="2">
        <f>MEDIAN(H2:H28)</f>
        <v>3.29</v>
      </c>
      <c r="I34" s="2">
        <f>MEDIAN(I2:I28)</f>
        <v>4.96</v>
      </c>
      <c r="J34" s="2">
        <f t="shared" si="3"/>
        <v>78.41</v>
      </c>
      <c r="L34" s="25"/>
      <c r="M34" s="37"/>
      <c r="N34" s="37"/>
      <c r="O34" s="37"/>
      <c r="P34" s="3" t="s">
        <v>198</v>
      </c>
      <c r="Q34">
        <f>COUNTIF($P$2:$P$28,P34)</f>
        <v>2</v>
      </c>
      <c r="S34" s="47" t="s">
        <v>104</v>
      </c>
      <c r="T34" s="64">
        <f>(Q31*Q33-Q34*Q32)/SQRT((Q31+Q34)*(Q31+Q32)*(Q33+Q34)*(Q33+Q32))</f>
        <v>0.36949421379227854</v>
      </c>
    </row>
    <row r="35" spans="1:25" x14ac:dyDescent="0.25">
      <c r="L35" s="7"/>
      <c r="M35" s="7"/>
      <c r="N35" s="7"/>
      <c r="O35" s="7"/>
      <c r="P35" s="7"/>
      <c r="Q35" s="7"/>
      <c r="U35" s="24"/>
      <c r="V35" s="24"/>
      <c r="W35" s="24"/>
      <c r="X35" s="24"/>
      <c r="Y35" s="24"/>
    </row>
    <row r="36" spans="1:25" ht="15.75" thickBot="1" x14ac:dyDescent="0.3">
      <c r="B36" s="3"/>
      <c r="C36" s="3"/>
      <c r="D36" s="3"/>
      <c r="E36" s="3"/>
      <c r="F36" s="3"/>
      <c r="G36" s="3"/>
      <c r="H36" s="2"/>
      <c r="I36" s="3"/>
    </row>
    <row r="37" spans="1:25" ht="15.75" thickBot="1" x14ac:dyDescent="0.3">
      <c r="A37" s="80" t="s">
        <v>217</v>
      </c>
      <c r="B37" s="3" t="s">
        <v>219</v>
      </c>
      <c r="C37" s="12">
        <f t="shared" ref="C37:J37" si="4">AVERAGE(C3:C4,C9,C26:C28,C21)</f>
        <v>545.28571428571433</v>
      </c>
      <c r="D37" s="12">
        <f t="shared" si="4"/>
        <v>28.071428571428573</v>
      </c>
      <c r="E37" s="12">
        <f t="shared" si="4"/>
        <v>436.71428571428572</v>
      </c>
      <c r="F37" s="12">
        <f t="shared" si="4"/>
        <v>81</v>
      </c>
      <c r="G37" s="12">
        <f t="shared" si="4"/>
        <v>2</v>
      </c>
      <c r="H37" s="12">
        <f>AVERAGE(H3:H4,H9,H26:H28,H21)</f>
        <v>3.1157142857142857</v>
      </c>
      <c r="I37" s="12">
        <f>AVERAGE(I3:I4,I9,I26:I28,I21)</f>
        <v>8.0357142857142865</v>
      </c>
      <c r="J37" s="12">
        <f t="shared" si="4"/>
        <v>81.205714285714279</v>
      </c>
    </row>
    <row r="38" spans="1:25" x14ac:dyDescent="0.25">
      <c r="A38">
        <v>7</v>
      </c>
      <c r="B38" s="3" t="s">
        <v>35</v>
      </c>
      <c r="C38" s="2">
        <f t="shared" ref="C38:J38" si="5">STDEVA(C3:C4,C9,C26:C28,C21)</f>
        <v>111.79551911967718</v>
      </c>
      <c r="D38" s="2">
        <f t="shared" si="5"/>
        <v>39.847028926705619</v>
      </c>
      <c r="E38" s="2">
        <f t="shared" si="5"/>
        <v>61.888244133314792</v>
      </c>
      <c r="F38" s="2">
        <f t="shared" si="5"/>
        <v>41.459819906346276</v>
      </c>
      <c r="G38" s="2">
        <f t="shared" si="5"/>
        <v>1.4142135623730951</v>
      </c>
      <c r="H38" s="2">
        <f>STDEVA(H3:H4,H9,H26:H28,H21)</f>
        <v>1.1249423265640048</v>
      </c>
      <c r="I38" s="2">
        <f>STDEVA(I3:I4,I9,I26:I28,I21)</f>
        <v>7.2327561762278361</v>
      </c>
      <c r="J38" s="2">
        <f t="shared" si="5"/>
        <v>9.9593253739781371</v>
      </c>
    </row>
    <row r="39" spans="1:25" ht="15.75" thickBot="1" x14ac:dyDescent="0.3">
      <c r="B39" s="3" t="s">
        <v>220</v>
      </c>
      <c r="C39" s="2">
        <f t="shared" ref="C39:J39" si="6">MEDIAN(C3:C4,C9,C26:C28,C21)</f>
        <v>526.5</v>
      </c>
      <c r="D39" s="2">
        <f t="shared" si="6"/>
        <v>13</v>
      </c>
      <c r="E39" s="2">
        <f t="shared" si="6"/>
        <v>445</v>
      </c>
      <c r="F39" s="2">
        <f t="shared" si="6"/>
        <v>82</v>
      </c>
      <c r="G39" s="2">
        <f t="shared" si="6"/>
        <v>2</v>
      </c>
      <c r="H39" s="2">
        <f>MEDIAN(H3:H4,H9,H26:H28,H21)</f>
        <v>2.83</v>
      </c>
      <c r="I39" s="2">
        <f>MEDIAN(I3:I4,I9,I26:I28,I21)</f>
        <v>5.27</v>
      </c>
      <c r="J39" s="2">
        <f t="shared" si="6"/>
        <v>82.05</v>
      </c>
    </row>
    <row r="40" spans="1:25" ht="15.75" thickBot="1" x14ac:dyDescent="0.3">
      <c r="A40" s="22" t="s">
        <v>218</v>
      </c>
      <c r="B40" s="3" t="s">
        <v>219</v>
      </c>
      <c r="C40" s="12">
        <f t="shared" ref="C40:J40" si="7">AVERAGE(C2,C5:C8,C10:C20,C22:C25)</f>
        <v>568.95000000000005</v>
      </c>
      <c r="D40" s="12">
        <f t="shared" si="7"/>
        <v>38.299999999999997</v>
      </c>
      <c r="E40" s="12">
        <f t="shared" si="7"/>
        <v>378.875</v>
      </c>
      <c r="F40" s="12">
        <f t="shared" si="7"/>
        <v>152.27500000000001</v>
      </c>
      <c r="G40" s="12">
        <f t="shared" si="7"/>
        <v>5.0999999999999996</v>
      </c>
      <c r="H40" s="12">
        <f>AVERAGE(H2,H5:H8,H10:H20,H22:H25)</f>
        <v>4.6359999999999992</v>
      </c>
      <c r="I40" s="12">
        <f>AVERAGE(I2,I5:I8,I10:I20,I22:I25)</f>
        <v>5.6219999999999999</v>
      </c>
      <c r="J40" s="12">
        <f t="shared" si="7"/>
        <v>66.685000000000002</v>
      </c>
    </row>
    <row r="41" spans="1:25" x14ac:dyDescent="0.25">
      <c r="A41">
        <v>20</v>
      </c>
      <c r="B41" s="3" t="s">
        <v>35</v>
      </c>
      <c r="C41" s="2">
        <f t="shared" ref="C41:J41" si="8">_xlfn.STDEV.P(C2,C5:C8,C10:C20,C22:C25)</f>
        <v>85.442948802110052</v>
      </c>
      <c r="D41" s="2">
        <f t="shared" si="8"/>
        <v>46.252945852129244</v>
      </c>
      <c r="E41" s="2">
        <f t="shared" si="8"/>
        <v>133.58460568119366</v>
      </c>
      <c r="F41" s="2">
        <f t="shared" si="8"/>
        <v>126.43075921230562</v>
      </c>
      <c r="G41" s="2">
        <f t="shared" si="8"/>
        <v>3.0315012782448236</v>
      </c>
      <c r="H41" s="2">
        <f>_xlfn.STDEV.P(H2,H5:H8,H10:H20,H22:H25)</f>
        <v>4.3209980328623159</v>
      </c>
      <c r="I41" s="2">
        <f>_xlfn.STDEV.P(I2,I5:I8,I10:I20,I22:I25)</f>
        <v>5.2215099348751606</v>
      </c>
      <c r="J41" s="2">
        <f t="shared" si="8"/>
        <v>22.241902234296415</v>
      </c>
    </row>
    <row r="42" spans="1:25" ht="15.75" thickBot="1" x14ac:dyDescent="0.3">
      <c r="A42" s="3"/>
      <c r="B42" s="3" t="s">
        <v>220</v>
      </c>
      <c r="C42" s="2">
        <f t="shared" ref="C42:J42" si="9">MEDIAN(C2,C5:C8,C10:C20,C22:C25)</f>
        <v>548.5</v>
      </c>
      <c r="D42" s="2">
        <f t="shared" si="9"/>
        <v>20.5</v>
      </c>
      <c r="E42" s="2">
        <f t="shared" si="9"/>
        <v>404.75</v>
      </c>
      <c r="F42" s="2">
        <f t="shared" si="9"/>
        <v>88.75</v>
      </c>
      <c r="G42" s="2">
        <f t="shared" si="9"/>
        <v>4.5</v>
      </c>
      <c r="H42" s="2">
        <f>MEDIAN(H2,H5:H8,H10:H20,H22:H25)</f>
        <v>3.29</v>
      </c>
      <c r="I42" s="2">
        <f>MEDIAN(I2,I5:I8,I10:I20,I22:I25)</f>
        <v>4.76</v>
      </c>
      <c r="J42" s="2">
        <f t="shared" si="9"/>
        <v>75.215000000000003</v>
      </c>
    </row>
    <row r="43" spans="1:25" ht="15.75" thickBot="1" x14ac:dyDescent="0.3">
      <c r="A43" s="22" t="s">
        <v>53</v>
      </c>
      <c r="B43" s="3" t="s">
        <v>219</v>
      </c>
      <c r="C43" s="12">
        <f t="shared" ref="C43:J43" si="10">AVERAGE(C13,C14,C15)</f>
        <v>557.5</v>
      </c>
      <c r="D43" s="12">
        <f t="shared" si="10"/>
        <v>28.333333333333332</v>
      </c>
      <c r="E43" s="12">
        <f t="shared" si="10"/>
        <v>391</v>
      </c>
      <c r="F43" s="12">
        <f t="shared" si="10"/>
        <v>138.66666666666666</v>
      </c>
      <c r="G43" s="12">
        <f t="shared" si="10"/>
        <v>7.333333333333333</v>
      </c>
      <c r="H43" s="12">
        <f>AVERAGE(H13,H14,H15)</f>
        <v>3.67</v>
      </c>
      <c r="I43" s="12">
        <f>AVERAGE(I13,I14,I15)</f>
        <v>5.3666666666666671</v>
      </c>
      <c r="J43" s="12">
        <f t="shared" si="10"/>
        <v>68.58</v>
      </c>
    </row>
    <row r="44" spans="1:25" x14ac:dyDescent="0.25">
      <c r="A44">
        <v>3</v>
      </c>
      <c r="B44" s="3" t="s">
        <v>35</v>
      </c>
      <c r="C44" s="2">
        <f t="shared" ref="C44:J44" si="11">STDEVA(C13,C14,C15)</f>
        <v>67.307131865798596</v>
      </c>
      <c r="D44" s="2">
        <f t="shared" si="11"/>
        <v>48.642402627063284</v>
      </c>
      <c r="E44" s="2">
        <f t="shared" si="11"/>
        <v>155.1547614480458</v>
      </c>
      <c r="F44" s="2">
        <f t="shared" si="11"/>
        <v>119.26056906343074</v>
      </c>
      <c r="G44" s="2">
        <f t="shared" si="11"/>
        <v>5.0332229568471663</v>
      </c>
      <c r="H44" s="2">
        <f>STDEVA(H13,H14,H15)</f>
        <v>1.5552170266557648</v>
      </c>
      <c r="I44" s="2">
        <f>STDEVA(I13,I14,I15)</f>
        <v>4.80292966150175</v>
      </c>
      <c r="J44" s="2">
        <f t="shared" si="11"/>
        <v>21.651648897947695</v>
      </c>
    </row>
    <row r="45" spans="1:25" x14ac:dyDescent="0.25">
      <c r="B45" s="3" t="s">
        <v>220</v>
      </c>
      <c r="C45" s="2">
        <f t="shared" ref="C45:J45" si="12">MEDIAN(C13,C14,C15)</f>
        <v>569.5</v>
      </c>
      <c r="D45" s="2">
        <f t="shared" si="12"/>
        <v>0.5</v>
      </c>
      <c r="E45" s="2">
        <f t="shared" si="12"/>
        <v>474</v>
      </c>
      <c r="F45" s="2">
        <f t="shared" si="12"/>
        <v>95.5</v>
      </c>
      <c r="G45" s="2">
        <f t="shared" si="12"/>
        <v>8</v>
      </c>
      <c r="H45" s="2">
        <f>MEDIAN(H13,H14,H15)</f>
        <v>3.29</v>
      </c>
      <c r="I45" s="2">
        <f>MEDIAN(I13,I14,I15)</f>
        <v>4.96</v>
      </c>
      <c r="J45" s="2">
        <f t="shared" si="12"/>
        <v>78.8</v>
      </c>
    </row>
    <row r="46" spans="1:25" x14ac:dyDescent="0.25">
      <c r="A46" s="32"/>
      <c r="B46" s="34"/>
      <c r="C46" s="34"/>
      <c r="D46" s="34"/>
      <c r="E46" s="34"/>
      <c r="F46" s="34"/>
      <c r="G46" s="34"/>
      <c r="H46" s="34"/>
      <c r="I46" s="34"/>
    </row>
    <row r="47" spans="1:25" x14ac:dyDescent="0.25">
      <c r="I47" s="34"/>
    </row>
    <row r="48" spans="1:25" x14ac:dyDescent="0.25">
      <c r="B48" s="2"/>
      <c r="C48" s="2"/>
      <c r="D48" s="2"/>
      <c r="E48" s="2"/>
      <c r="F48" s="2"/>
      <c r="G48" s="2"/>
      <c r="H48" s="2"/>
      <c r="I48" s="34"/>
    </row>
    <row r="49" spans="1:9" x14ac:dyDescent="0.25">
      <c r="B49" s="2"/>
      <c r="C49" s="2"/>
      <c r="D49" s="2"/>
      <c r="E49" s="2"/>
      <c r="F49" s="2"/>
      <c r="G49" s="2"/>
      <c r="H49" s="2"/>
      <c r="I49" s="34"/>
    </row>
    <row r="55" spans="1:9" x14ac:dyDescent="0.25">
      <c r="A55" s="32"/>
      <c r="B55" s="34"/>
      <c r="C55" s="34"/>
      <c r="D55" s="34"/>
      <c r="E55" s="34"/>
      <c r="F55" s="34"/>
      <c r="G55" s="34"/>
      <c r="H55" s="34"/>
      <c r="I55" s="34"/>
    </row>
    <row r="56" spans="1:9" x14ac:dyDescent="0.25">
      <c r="A56" s="32"/>
      <c r="B56" s="34"/>
      <c r="C56" s="34"/>
      <c r="D56" s="34"/>
      <c r="E56" s="34"/>
      <c r="F56" s="34"/>
      <c r="G56" s="34"/>
      <c r="H56" s="34"/>
      <c r="I56" s="34"/>
    </row>
    <row r="57" spans="1:9" x14ac:dyDescent="0.25">
      <c r="A57" s="32"/>
      <c r="B57" s="34"/>
      <c r="C57" s="34"/>
      <c r="D57" s="34"/>
      <c r="E57" s="34"/>
      <c r="F57" s="34"/>
      <c r="G57" s="34"/>
      <c r="H57" s="34"/>
      <c r="I57" s="34"/>
    </row>
    <row r="58" spans="1:9" x14ac:dyDescent="0.25">
      <c r="A58" s="32"/>
      <c r="B58" s="34"/>
      <c r="C58" s="34"/>
      <c r="D58" s="34"/>
      <c r="E58" s="34"/>
      <c r="F58" s="34"/>
      <c r="G58" s="34"/>
      <c r="H58" s="34"/>
      <c r="I58" s="34"/>
    </row>
    <row r="59" spans="1:9" x14ac:dyDescent="0.25">
      <c r="A59" s="32"/>
      <c r="B59" s="34"/>
      <c r="C59" s="34"/>
      <c r="D59" s="34"/>
      <c r="E59" s="34"/>
      <c r="F59" s="34"/>
      <c r="G59" s="34"/>
      <c r="H59" s="34"/>
      <c r="I59" s="34"/>
    </row>
    <row r="60" spans="1:9" x14ac:dyDescent="0.25">
      <c r="A60" s="32"/>
      <c r="B60" s="34"/>
      <c r="C60" s="34"/>
      <c r="D60" s="34"/>
      <c r="E60" s="34"/>
      <c r="F60" s="34"/>
      <c r="G60" s="34"/>
      <c r="H60" s="34"/>
      <c r="I60" s="34"/>
    </row>
    <row r="61" spans="1:9" x14ac:dyDescent="0.25">
      <c r="A61" s="32"/>
      <c r="B61" s="34"/>
      <c r="C61" s="34"/>
      <c r="D61" s="34"/>
      <c r="E61" s="34"/>
      <c r="F61" s="34"/>
      <c r="G61" s="34"/>
      <c r="H61" s="34"/>
      <c r="I61" s="34"/>
    </row>
    <row r="62" spans="1:9" x14ac:dyDescent="0.25">
      <c r="A62" s="32"/>
      <c r="B62" s="34"/>
      <c r="C62" s="34"/>
      <c r="D62" s="34"/>
      <c r="E62" s="34"/>
      <c r="F62" s="34"/>
      <c r="G62" s="34"/>
      <c r="H62" s="34"/>
      <c r="I62" s="34"/>
    </row>
    <row r="63" spans="1:9" x14ac:dyDescent="0.25">
      <c r="A63" s="32"/>
      <c r="B63" s="34"/>
      <c r="C63" s="34"/>
      <c r="D63" s="34"/>
      <c r="E63" s="34"/>
      <c r="F63" s="34"/>
      <c r="G63" s="34"/>
      <c r="H63" s="34"/>
      <c r="I63" s="34"/>
    </row>
    <row r="64" spans="1:9" x14ac:dyDescent="0.25">
      <c r="A64" s="32"/>
      <c r="B64" s="34"/>
      <c r="C64" s="34"/>
      <c r="D64" s="34"/>
      <c r="E64" s="34"/>
      <c r="F64" s="34"/>
      <c r="G64" s="34"/>
      <c r="H64" s="34"/>
      <c r="I64" s="34"/>
    </row>
    <row r="65" spans="1:9" x14ac:dyDescent="0.25">
      <c r="A65" s="32"/>
      <c r="B65" s="34"/>
      <c r="C65" s="34"/>
      <c r="D65" s="34"/>
      <c r="E65" s="34"/>
      <c r="F65" s="34"/>
      <c r="G65" s="34"/>
      <c r="H65" s="34"/>
      <c r="I65" s="34"/>
    </row>
    <row r="66" spans="1:9" x14ac:dyDescent="0.25">
      <c r="A66" s="32"/>
      <c r="B66" s="34"/>
      <c r="C66" s="34"/>
      <c r="D66" s="34"/>
      <c r="E66" s="34"/>
      <c r="F66" s="34"/>
      <c r="G66" s="34"/>
      <c r="H66" s="34"/>
      <c r="I66" s="34"/>
    </row>
    <row r="67" spans="1:9" x14ac:dyDescent="0.25">
      <c r="A67" s="32"/>
      <c r="B67" s="34"/>
      <c r="C67" s="34"/>
      <c r="D67" s="34"/>
      <c r="E67" s="34"/>
      <c r="F67" s="34"/>
      <c r="G67" s="34"/>
      <c r="H67" s="34"/>
      <c r="I67" s="34"/>
    </row>
    <row r="68" spans="1:9" x14ac:dyDescent="0.25">
      <c r="A68" s="32"/>
      <c r="B68" s="34"/>
      <c r="C68" s="34"/>
      <c r="D68" s="34"/>
      <c r="E68" s="34"/>
      <c r="F68" s="34"/>
      <c r="G68" s="34"/>
      <c r="H68" s="34"/>
      <c r="I68" s="34"/>
    </row>
    <row r="69" spans="1:9" x14ac:dyDescent="0.25">
      <c r="A69" s="32"/>
      <c r="B69" s="34"/>
      <c r="C69" s="34"/>
      <c r="D69" s="34"/>
      <c r="E69" s="34"/>
      <c r="F69" s="34"/>
      <c r="G69" s="34"/>
      <c r="H69" s="34"/>
      <c r="I69" s="34"/>
    </row>
    <row r="70" spans="1:9" x14ac:dyDescent="0.25">
      <c r="A70" s="32"/>
      <c r="B70" s="34"/>
      <c r="C70" s="34"/>
      <c r="D70" s="34"/>
      <c r="E70" s="34"/>
      <c r="F70" s="34"/>
      <c r="G70" s="34"/>
      <c r="H70" s="34"/>
      <c r="I70" s="34"/>
    </row>
  </sheetData>
  <conditionalFormatting sqref="D2:D28">
    <cfRule type="cellIs" dxfId="44" priority="17" operator="greaterThan">
      <formula>46</formula>
    </cfRule>
  </conditionalFormatting>
  <conditionalFormatting sqref="D29">
    <cfRule type="cellIs" dxfId="43" priority="15" operator="greaterThan">
      <formula>46</formula>
    </cfRule>
  </conditionalFormatting>
  <conditionalFormatting sqref="G2:G28">
    <cfRule type="cellIs" dxfId="42" priority="14" operator="greaterThan">
      <formula>4</formula>
    </cfRule>
  </conditionalFormatting>
  <conditionalFormatting sqref="J2 J4:J28">
    <cfRule type="cellIs" dxfId="41" priority="8" operator="lessThan">
      <formula>74</formula>
    </cfRule>
  </conditionalFormatting>
  <conditionalFormatting sqref="F29">
    <cfRule type="cellIs" dxfId="40" priority="7" operator="greaterThan">
      <formula>46</formula>
    </cfRule>
  </conditionalFormatting>
  <conditionalFormatting sqref="G29">
    <cfRule type="cellIs" dxfId="39" priority="6" operator="greaterThan">
      <formula>46</formula>
    </cfRule>
  </conditionalFormatting>
  <conditionalFormatting sqref="J29">
    <cfRule type="cellIs" dxfId="38" priority="5" operator="greaterThan">
      <formula>46</formula>
    </cfRule>
  </conditionalFormatting>
  <conditionalFormatting sqref="X2:X28">
    <cfRule type="cellIs" dxfId="37" priority="10" operator="greaterThan">
      <formula>65</formula>
    </cfRule>
    <cfRule type="cellIs" dxfId="36" priority="11" operator="between">
      <formula>18</formula>
      <formula>25</formula>
    </cfRule>
    <cfRule type="cellIs" dxfId="35" priority="12" operator="between">
      <formula>26</formula>
      <formula>64</formula>
    </cfRule>
  </conditionalFormatting>
  <conditionalFormatting sqref="O2:O28">
    <cfRule type="containsText" dxfId="34" priority="2" operator="containsText" text="y">
      <formula>NOT(ISERROR(SEARCH("y",O2)))</formula>
    </cfRule>
  </conditionalFormatting>
  <conditionalFormatting sqref="F2:F28">
    <cfRule type="cellIs" dxfId="33" priority="1" operator="greaterThan">
      <formula>41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1546-CDA1-48BE-9F13-34102B070291}">
  <dimension ref="A1:AK58"/>
  <sheetViews>
    <sheetView workbookViewId="0">
      <selection activeCell="AH1" sqref="AH1:AH28"/>
    </sheetView>
  </sheetViews>
  <sheetFormatPr defaultRowHeight="15" x14ac:dyDescent="0.25"/>
  <cols>
    <col min="2" max="2" width="19.28515625" bestFit="1" customWidth="1"/>
    <col min="14" max="14" width="15.42578125" bestFit="1" customWidth="1"/>
  </cols>
  <sheetData>
    <row r="1" spans="1:37" ht="15.75" thickBot="1" x14ac:dyDescent="0.3">
      <c r="B1" s="3" t="s">
        <v>210</v>
      </c>
      <c r="C1" s="28" t="s">
        <v>180</v>
      </c>
      <c r="D1" t="s">
        <v>196</v>
      </c>
      <c r="E1" t="s">
        <v>197</v>
      </c>
      <c r="F1" t="s">
        <v>196</v>
      </c>
      <c r="G1" t="s">
        <v>196</v>
      </c>
      <c r="H1" t="s">
        <v>196</v>
      </c>
      <c r="I1" t="s">
        <v>197</v>
      </c>
      <c r="J1" t="s">
        <v>197</v>
      </c>
      <c r="N1" s="3" t="s">
        <v>210</v>
      </c>
      <c r="O1" s="28" t="s">
        <v>180</v>
      </c>
      <c r="P1" t="s">
        <v>196</v>
      </c>
      <c r="Q1" t="s">
        <v>197</v>
      </c>
      <c r="R1" t="s">
        <v>196</v>
      </c>
      <c r="S1" t="s">
        <v>196</v>
      </c>
      <c r="T1" t="s">
        <v>196</v>
      </c>
      <c r="U1" t="s">
        <v>197</v>
      </c>
      <c r="V1" t="s">
        <v>197</v>
      </c>
      <c r="X1" s="25"/>
      <c r="Y1" s="25"/>
      <c r="Z1" t="s">
        <v>36</v>
      </c>
      <c r="AA1" s="44"/>
      <c r="AB1" s="3" t="s">
        <v>171</v>
      </c>
      <c r="AC1" s="3" t="s">
        <v>172</v>
      </c>
      <c r="AD1" s="3" t="s">
        <v>173</v>
      </c>
      <c r="AE1" s="3" t="s">
        <v>178</v>
      </c>
      <c r="AF1" s="3" t="s">
        <v>174</v>
      </c>
      <c r="AG1" s="3" t="s">
        <v>176</v>
      </c>
      <c r="AH1" s="3" t="s">
        <v>175</v>
      </c>
      <c r="AI1" s="3" t="s">
        <v>177</v>
      </c>
      <c r="AJ1" t="s">
        <v>36</v>
      </c>
      <c r="AK1" s="3" t="s">
        <v>37</v>
      </c>
    </row>
    <row r="2" spans="1:37" ht="15.75" thickBot="1" x14ac:dyDescent="0.3">
      <c r="A2" s="15" t="s">
        <v>37</v>
      </c>
      <c r="B2" s="59" t="s">
        <v>211</v>
      </c>
      <c r="C2" s="3" t="s">
        <v>213</v>
      </c>
      <c r="D2" s="3" t="s">
        <v>165</v>
      </c>
      <c r="E2" s="3" t="s">
        <v>166</v>
      </c>
      <c r="F2" s="3" t="s">
        <v>167</v>
      </c>
      <c r="G2" s="3" t="s">
        <v>63</v>
      </c>
      <c r="H2" s="3" t="s">
        <v>169</v>
      </c>
      <c r="I2" s="3" t="s">
        <v>168</v>
      </c>
      <c r="J2" s="3" t="s">
        <v>170</v>
      </c>
      <c r="N2" s="59" t="s">
        <v>211</v>
      </c>
      <c r="O2" s="3" t="s">
        <v>213</v>
      </c>
      <c r="P2" s="3" t="s">
        <v>165</v>
      </c>
      <c r="Q2" s="3" t="s">
        <v>166</v>
      </c>
      <c r="R2" s="3" t="s">
        <v>167</v>
      </c>
      <c r="S2" s="3" t="s">
        <v>63</v>
      </c>
      <c r="T2" s="3" t="s">
        <v>169</v>
      </c>
      <c r="U2" s="3" t="s">
        <v>168</v>
      </c>
      <c r="V2" s="3" t="s">
        <v>170</v>
      </c>
      <c r="Y2" s="21"/>
      <c r="Z2">
        <v>1</v>
      </c>
      <c r="AA2" s="8"/>
      <c r="AB2" s="29">
        <f t="shared" ref="AB2:AB28" si="0">_xlfn.NORM.S.DIST(C3,FALSE)</f>
        <v>0.34340416076543151</v>
      </c>
      <c r="AC2" s="29">
        <f t="shared" ref="AC2:AC28" si="1">_xlfn.NORM.S.DIST(D3,FALSE)</f>
        <v>0.12157560275531742</v>
      </c>
      <c r="AD2" s="29">
        <f t="shared" ref="AD2:AD28" si="2">_xlfn.NORM.S.DIST(E3,FALSE)</f>
        <v>0.37807665184434258</v>
      </c>
      <c r="AE2" s="29">
        <f t="shared" ref="AE2:AE28" si="3">_xlfn.NORM.S.DIST(F3,FALSE)</f>
        <v>0.35303741900403424</v>
      </c>
      <c r="AF2" s="29">
        <f t="shared" ref="AF2:AF28" si="4">_xlfn.NORM.S.DIST(G3,FALSE)</f>
        <v>0.14676266317373993</v>
      </c>
      <c r="AG2" s="29">
        <f>_xlfn.NORM.S.DIST(H3,FALSE)</f>
        <v>0.29261655682998838</v>
      </c>
      <c r="AH2" s="29">
        <f>_xlfn.NORM.S.DIST(I3,FALSE)</f>
        <v>0.39804372548484168</v>
      </c>
      <c r="AI2" s="29">
        <f t="shared" ref="AI2:AI28" si="5">_xlfn.NORM.S.DIST(J3,FALSE)</f>
        <v>0.33561562533901057</v>
      </c>
      <c r="AJ2">
        <v>1</v>
      </c>
      <c r="AK2" t="s">
        <v>41</v>
      </c>
    </row>
    <row r="3" spans="1:37" ht="15.75" thickBot="1" x14ac:dyDescent="0.3">
      <c r="A3" s="17" t="s">
        <v>212</v>
      </c>
      <c r="B3" s="80" t="s">
        <v>223</v>
      </c>
      <c r="C3" s="2">
        <f>STANDARDIZE(PSG!C2,PSG!$C$37,PSG!$C$38)</f>
        <v>0.54755580721223474</v>
      </c>
      <c r="D3" s="2">
        <f>STANDARDIZE(PSG!D2,PSG!$D$37,PSG!$D$38)</f>
        <v>1.5416098284658253</v>
      </c>
      <c r="E3" s="2">
        <f>STANDARDIZE(PSG!E2,PSG!$E$37,PSG!$E$38)</f>
        <v>0.32777976770542055</v>
      </c>
      <c r="F3" s="2">
        <f>STANDARDIZE(PSG!F2,PSG!$F$37,PSG!$F$38)</f>
        <v>-0.4944546321307598</v>
      </c>
      <c r="G3" s="2">
        <f>STANDARDIZE(PSG!G2,PSG!$G$37,PSG!$G$38)</f>
        <v>1.4142135623730949</v>
      </c>
      <c r="H3" s="2">
        <f>STANDARDIZE(PSG!H2,PSG!$H$37,PSG!$H$38)</f>
        <v>-0.78734195060433787</v>
      </c>
      <c r="I3" s="2">
        <f>STANDARDIZE(PSG!I2,PSG!$I$37,PSG!$I$38)</f>
        <v>-6.7154798790356227E-2</v>
      </c>
      <c r="J3" s="2">
        <f>STANDARDIZE(PSG!J2,PSG!$J$37,PSG!$J$38)</f>
        <v>-0.58796294586520648</v>
      </c>
      <c r="L3" t="str">
        <f>IF(OR(OR(E3&lt;-1.6,I3&lt;-1.6,J3&lt;-1.6),OR(D3&gt;1.6,F3&gt;1.6,G3&gt;1.6,H3&gt;1.6)),"y","x")</f>
        <v>x</v>
      </c>
      <c r="M3" t="str">
        <f>IF(AND(L3="y",A3="y"),"TP",IF(AND(L3="y",A3="x"),"FP",IF(AND(L3="x",A3="y"),"FN","TN")))</f>
        <v>FN</v>
      </c>
      <c r="N3" s="61" t="s">
        <v>215</v>
      </c>
      <c r="O3" s="2">
        <f>STANDARDIZE(PSG!C2,PSG!$C$39,PSG!$C$38)</f>
        <v>0.71559218678845204</v>
      </c>
      <c r="P3" s="2">
        <f>STANDARDIZE(PSG!D2,PSG!$D$39,PSG!$D$38)</f>
        <v>1.9198420073103475</v>
      </c>
      <c r="Q3" s="2">
        <f>STANDARDIZE(PSG!E2,PSG!$E$39,PSG!$E$38)</f>
        <v>0.19389789075531927</v>
      </c>
      <c r="R3" s="2">
        <f>STANDARDIZE(PSG!F2,PSG!$F$39,PSG!$F$38)</f>
        <v>-0.51857437028347975</v>
      </c>
      <c r="S3" s="2">
        <f>STANDARDIZE(PSG!G2,PSG!$G$39,PSG!$G$38)</f>
        <v>1.4142135623730949</v>
      </c>
      <c r="T3" s="2">
        <f>STANDARDIZE(PSG!H2,PSG!$H$39,PSG!$H$38)</f>
        <v>-0.53336067621584193</v>
      </c>
      <c r="U3" s="2">
        <f>STANDARDIZE(PSG!I2,PSG!$I$39,PSG!$I$38)</f>
        <v>0.31523252608649516</v>
      </c>
      <c r="V3" s="2">
        <f>STANDARDIZE(PSG!J2,PSG!$J$39,PSG!$J$38)</f>
        <v>-0.67273632986284948</v>
      </c>
      <c r="X3" t="str">
        <f>IF(OR(OR(Q3&lt;-1.6,U3&lt;-1.6,V3&lt;-1.6),OR(P3&gt;1.6,R3&gt;1.6,S3&gt;1.6,T3&gt;1.6)),"y","x")</f>
        <v>y</v>
      </c>
      <c r="Y3" t="str">
        <f>IF(AND(X3="y",A3="y"),"TP",IF(AND(X3="y",A3="x"),"FP",IF(AND(X3="x",A3="y"),"FN","TN")))</f>
        <v>TP</v>
      </c>
      <c r="Z3">
        <v>2</v>
      </c>
      <c r="AA3" s="8"/>
      <c r="AB3" s="29">
        <f t="shared" si="0"/>
        <v>0.31219752003240575</v>
      </c>
      <c r="AC3" s="29">
        <f t="shared" si="1"/>
        <v>0.39455104140746644</v>
      </c>
      <c r="AD3" s="29">
        <f t="shared" si="2"/>
        <v>9.9297185384071257E-2</v>
      </c>
      <c r="AE3" s="29">
        <f t="shared" si="3"/>
        <v>0.35917464501184992</v>
      </c>
      <c r="AF3" s="29">
        <f t="shared" si="4"/>
        <v>0.31069656037692778</v>
      </c>
      <c r="AG3" s="29">
        <f>_xlfn.NORM.S.DIST(H4,FALSE)</f>
        <v>0.3145272847162035</v>
      </c>
      <c r="AH3" s="29">
        <f>_xlfn.NORM.S.DIST(I4,FALSE)</f>
        <v>0.32284395309785974</v>
      </c>
      <c r="AI3" s="29">
        <f t="shared" si="5"/>
        <v>0.24594544330837159</v>
      </c>
      <c r="AJ3">
        <v>2</v>
      </c>
      <c r="AK3" s="26" t="s">
        <v>43</v>
      </c>
    </row>
    <row r="4" spans="1:37" x14ac:dyDescent="0.25">
      <c r="A4" s="17" t="s">
        <v>214</v>
      </c>
      <c r="C4" s="2">
        <f>STANDARDIZE(PSG!C3,PSG!$C$37,PSG!$C$38)</f>
        <v>-0.70025806850012851</v>
      </c>
      <c r="D4" s="2">
        <f>STANDARDIZE(PSG!D3,PSG!$D$37,PSG!$D$38)</f>
        <v>0.14878327414263193</v>
      </c>
      <c r="E4" s="2">
        <f>STANDARDIZE(PSG!E3,PSG!$E$37,PSG!$E$38)</f>
        <v>-1.6677526913180736</v>
      </c>
      <c r="F4" s="2">
        <f>STANDARDIZE(PSG!F3,PSG!$F$37,PSG!$F$38)</f>
        <v>0.45827502490167982</v>
      </c>
      <c r="G4" s="2">
        <f>STANDARDIZE(PSG!G3,PSG!$G$37,PSG!$G$38)</f>
        <v>0.70710678118654746</v>
      </c>
      <c r="H4" s="2">
        <f>STANDARDIZE(PSG!H3,PSG!$H$37,PSG!$H$38)</f>
        <v>-0.68955915996476702</v>
      </c>
      <c r="I4" s="2">
        <f>STANDARDIZE(PSG!I3,PSG!$I$37,PSG!$I$38)</f>
        <v>-0.65061149181009714</v>
      </c>
      <c r="J4" s="2">
        <f>STANDARDIZE(PSG!J3,PSG!$J$37,PSG!$J$38)</f>
        <v>-0.98357207118753853</v>
      </c>
      <c r="L4" t="str">
        <f>IF(OR(OR(E4&lt;-1.6,I4&lt;-1.6,J4&lt;-1.6),OR(D4&gt;1.6,F4&gt;1.6,G4&gt;1.6,H4&gt;1.6)),"y","x")</f>
        <v>y</v>
      </c>
      <c r="M4" t="str">
        <f t="shared" ref="M4:M29" si="6">IF(AND(L4="y",A4="y"),"TP",IF(AND(L4="y",A4="x"),"FP",IF(AND(L4="x",A4="y"),"FN","TN")))</f>
        <v>FP</v>
      </c>
      <c r="O4" s="2">
        <f>STANDARDIZE(PSG!C3,PSG!$C$39,PSG!$C$38)</f>
        <v>-0.5322216889239112</v>
      </c>
      <c r="P4" s="2">
        <f>STANDARDIZE(PSG!D3,PSG!$D$39,PSG!$D$38)</f>
        <v>0.52701545298715424</v>
      </c>
      <c r="Q4" s="2">
        <f>STANDARDIZE(PSG!E3,PSG!$E$39,PSG!$E$38)</f>
        <v>-1.8016345682681749</v>
      </c>
      <c r="R4" s="2">
        <f>STANDARDIZE(PSG!F3,PSG!$F$39,PSG!$F$38)</f>
        <v>0.43415528674895981</v>
      </c>
      <c r="S4" s="2">
        <f>STANDARDIZE(PSG!G3,PSG!$G$39,PSG!$G$38)</f>
        <v>0.70710678118654746</v>
      </c>
      <c r="T4" s="2">
        <f>STANDARDIZE(PSG!H3,PSG!$H$39,PSG!$H$38)</f>
        <v>-0.43557788557627103</v>
      </c>
      <c r="U4" s="2">
        <f>STANDARDIZE(PSG!I3,PSG!$I$39,PSG!$I$38)</f>
        <v>-0.2682241669332458</v>
      </c>
      <c r="V4" s="2">
        <f>STANDARDIZE(PSG!J3,PSG!$J$39,PSG!$J$38)</f>
        <v>-1.0683454551851814</v>
      </c>
      <c r="X4" t="str">
        <f>IF(OR(OR(Q4&lt;-1.6,U4&lt;-1.6,V4&lt;-1.6),OR(P4&gt;1.6,R4&gt;1.6,S4&gt;1.6,T4&gt;1.6)),"y","x")</f>
        <v>y</v>
      </c>
      <c r="Y4" t="str">
        <f t="shared" ref="Y4:Y29" si="7">IF(AND(X4="y",A4="y"),"TP",IF(AND(X4="y",A4="x"),"FP",IF(AND(X4="x",A4="y"),"FN","TN")))</f>
        <v>FP</v>
      </c>
      <c r="Z4">
        <v>10</v>
      </c>
      <c r="AA4" s="8"/>
      <c r="AB4" s="29">
        <f t="shared" si="0"/>
        <v>0.39334954079233508</v>
      </c>
      <c r="AC4" s="29">
        <f t="shared" si="1"/>
        <v>0.37140271357052101</v>
      </c>
      <c r="AD4" s="29">
        <f t="shared" si="2"/>
        <v>0.39778652561475619</v>
      </c>
      <c r="AE4" s="29">
        <f t="shared" si="3"/>
        <v>0.39882625259408738</v>
      </c>
      <c r="AF4" s="29">
        <f t="shared" si="4"/>
        <v>0.3989422804014327</v>
      </c>
      <c r="AG4" s="29">
        <f>_xlfn.NORM.S.DIST(H5,FALSE)</f>
        <v>0.364819786774147</v>
      </c>
      <c r="AH4" s="29">
        <f>_xlfn.NORM.S.DIST(I5,FALSE)</f>
        <v>0.37081627067998074</v>
      </c>
      <c r="AI4" s="29">
        <f t="shared" si="5"/>
        <v>0.39751134813741867</v>
      </c>
      <c r="AJ4" s="8">
        <v>10</v>
      </c>
      <c r="AK4" s="26" t="s">
        <v>45</v>
      </c>
    </row>
    <row r="5" spans="1:37" x14ac:dyDescent="0.25">
      <c r="A5" s="17" t="s">
        <v>214</v>
      </c>
      <c r="C5" s="2">
        <f>STANDARDIZE(PSG!C4,PSG!$C$37,PSG!$C$38)</f>
        <v>-0.16803637957621731</v>
      </c>
      <c r="D5" s="2">
        <f>STANDARDIZE(PSG!D4,PSG!$D$37,PSG!$D$38)</f>
        <v>-0.37823217884452232</v>
      </c>
      <c r="E5" s="2">
        <f>STANDARDIZE(PSG!E4,PSG!$E$37,PSG!$E$38)</f>
        <v>-7.6174171368161264E-2</v>
      </c>
      <c r="F5" s="2">
        <f>STANDARDIZE(PSG!F4,PSG!$F$37,PSG!$F$38)</f>
        <v>2.4119738152719991E-2</v>
      </c>
      <c r="G5" s="2">
        <f>STANDARDIZE(PSG!G4,PSG!$G$37,PSG!$G$38)</f>
        <v>0</v>
      </c>
      <c r="H5" s="2">
        <f>STANDARDIZE(PSG!H4,PSG!$H$37,PSG!$H$38)</f>
        <v>-0.42287882185684589</v>
      </c>
      <c r="I5" s="2">
        <f>STANDARDIZE(PSG!I4,PSG!$I$37,PSG!$I$38)</f>
        <v>-0.3823873248768514</v>
      </c>
      <c r="J5" s="2">
        <f>STANDARDIZE(PSG!J4,PSG!$J$37,PSG!$J$38)</f>
        <v>8.4773383997642976E-2</v>
      </c>
      <c r="L5" t="str">
        <f>IF(OR(OR(E5&lt;-1.6,I5&lt;-1.6,J5&lt;-1.6),OR(D5&gt;1.6,F5&gt;1.6,G5&gt;1.6,H5&gt;1.6)),"y","x")</f>
        <v>x</v>
      </c>
      <c r="M5" t="str">
        <f t="shared" si="6"/>
        <v>TN</v>
      </c>
      <c r="O5" s="2">
        <f>STANDARDIZE(PSG!C4,PSG!$C$39,PSG!$C$38)</f>
        <v>0</v>
      </c>
      <c r="P5" s="2">
        <f>STANDARDIZE(PSG!D4,PSG!$D$39,PSG!$D$38)</f>
        <v>0</v>
      </c>
      <c r="Q5" s="2">
        <f>STANDARDIZE(PSG!E4,PSG!$E$39,PSG!$E$38)</f>
        <v>-0.21005604831826255</v>
      </c>
      <c r="R5" s="2">
        <f>STANDARDIZE(PSG!F4,PSG!$F$39,PSG!$F$38)</f>
        <v>0</v>
      </c>
      <c r="S5" s="2">
        <f>STANDARDIZE(PSG!G4,PSG!$G$39,PSG!$G$38)</f>
        <v>0</v>
      </c>
      <c r="T5" s="2">
        <f>STANDARDIZE(PSG!H4,PSG!$H$39,PSG!$H$38)</f>
        <v>-0.16889754746834987</v>
      </c>
      <c r="U5" s="2">
        <f>STANDARDIZE(PSG!I4,PSG!$I$39,PSG!$I$38)</f>
        <v>0</v>
      </c>
      <c r="V5" s="2">
        <f>STANDARDIZE(PSG!J4,PSG!$J$39,PSG!$J$38)</f>
        <v>0</v>
      </c>
      <c r="X5" t="str">
        <f>IF(OR(OR(Q5&lt;-1.6,U5&lt;-1.6,V5&lt;-1.6),OR(P5&gt;1.6,R5&gt;1.6,S5&gt;1.6,T5&gt;1.6)),"y","x")</f>
        <v>x</v>
      </c>
      <c r="Y5" t="str">
        <f t="shared" si="7"/>
        <v>TN</v>
      </c>
      <c r="Z5" s="8">
        <v>14</v>
      </c>
      <c r="AA5" s="8"/>
      <c r="AB5" s="29">
        <f t="shared" si="0"/>
        <v>0.29617952782250545</v>
      </c>
      <c r="AC5" s="29">
        <f t="shared" si="1"/>
        <v>0.31672551861171855</v>
      </c>
      <c r="AD5" s="29">
        <f t="shared" si="2"/>
        <v>3.5420438756315755E-7</v>
      </c>
      <c r="AE5" s="29">
        <f t="shared" si="3"/>
        <v>3.6421243393495556E-10</v>
      </c>
      <c r="AF5" s="29">
        <f t="shared" si="4"/>
        <v>6.4039334090010474E-10</v>
      </c>
      <c r="AG5" s="29">
        <f>_xlfn.NORM.S.DIST(H6,FALSE)</f>
        <v>3.714017738643122E-61</v>
      </c>
      <c r="AH5" s="29">
        <f>_xlfn.NORM.S.DIST(I6,FALSE)</f>
        <v>0.22583703386263182</v>
      </c>
      <c r="AI5" s="29">
        <f t="shared" si="5"/>
        <v>2.685972228468295E-8</v>
      </c>
      <c r="AJ5" s="4">
        <v>14</v>
      </c>
      <c r="AK5" s="8" t="s">
        <v>46</v>
      </c>
    </row>
    <row r="6" spans="1:37" x14ac:dyDescent="0.25">
      <c r="A6" s="17" t="s">
        <v>212</v>
      </c>
      <c r="C6" s="2">
        <f>STANDARDIZE(PSG!C5,PSG!$C$37,PSG!$C$38)</f>
        <v>-0.7718172871789738</v>
      </c>
      <c r="D6" s="2">
        <f>STANDARDIZE(PSG!D5,PSG!$D$37,PSG!$D$38)</f>
        <v>-0.67938386626575331</v>
      </c>
      <c r="E6" s="2">
        <f>STANDARDIZE(PSG!E5,PSG!$E$37,PSG!$E$38)</f>
        <v>-5.2791009066358949</v>
      </c>
      <c r="F6" s="2">
        <f>STANDARDIZE(PSG!F5,PSG!$F$37,PSG!$F$38)</f>
        <v>6.4520299558525975</v>
      </c>
      <c r="G6" s="2">
        <f>STANDARDIZE(PSG!G5,PSG!$G$37,PSG!$G$38)</f>
        <v>6.3639610306789276</v>
      </c>
      <c r="H6" s="2">
        <f>STANDARDIZE(PSG!H5,PSG!$H$37,PSG!$H$38)</f>
        <v>16.626884127842899</v>
      </c>
      <c r="I6" s="2">
        <f>STANDARDIZE(PSG!I5,PSG!$I$37,PSG!$I$38)</f>
        <v>-1.0667737301962157</v>
      </c>
      <c r="J6" s="2">
        <f>STANDARDIZE(PSG!J5,PSG!$J$37,PSG!$J$38)</f>
        <v>-5.7469469202462795</v>
      </c>
      <c r="L6" t="str">
        <f>IF(OR(OR(E6&lt;-1.6,I6&lt;-1.6,J6&lt;-1.6),OR(D6&gt;1.6,F6&gt;1.6,G6&gt;1.6,H6&gt;1.6)),"y","x")</f>
        <v>y</v>
      </c>
      <c r="M6" t="str">
        <f t="shared" si="6"/>
        <v>TP</v>
      </c>
      <c r="O6" s="2">
        <f>STANDARDIZE(PSG!C5,PSG!$C$39,PSG!$C$38)</f>
        <v>-0.60378090760275649</v>
      </c>
      <c r="P6" s="2">
        <f>STANDARDIZE(PSG!D5,PSG!$D$39,PSG!$D$38)</f>
        <v>-0.301151687421231</v>
      </c>
      <c r="Q6" s="2">
        <f>STANDARDIZE(PSG!E5,PSG!$E$39,PSG!$E$38)</f>
        <v>-5.4129827835859965</v>
      </c>
      <c r="R6" s="2">
        <f>STANDARDIZE(PSG!F5,PSG!$F$39,PSG!$F$38)</f>
        <v>6.4279102176998775</v>
      </c>
      <c r="S6" s="2">
        <f>STANDARDIZE(PSG!G5,PSG!$G$39,PSG!$G$38)</f>
        <v>6.3639610306789276</v>
      </c>
      <c r="T6" s="2">
        <f>STANDARDIZE(PSG!H5,PSG!$H$39,PSG!$H$38)</f>
        <v>16.880865402231397</v>
      </c>
      <c r="U6" s="2">
        <f>STANDARDIZE(PSG!I5,PSG!$I$39,PSG!$I$38)</f>
        <v>-0.68438640531936434</v>
      </c>
      <c r="V6" s="2">
        <f>STANDARDIZE(PSG!J5,PSG!$J$39,PSG!$J$38)</f>
        <v>-5.8317203042439223</v>
      </c>
      <c r="X6" t="str">
        <f>IF(OR(OR(Q6&lt;-1.6,U6&lt;-1.6,V6&lt;-1.6),OR(P6&gt;1.6,R6&gt;1.6,S6&gt;1.6,T6&gt;1.6)),"y","x")</f>
        <v>y</v>
      </c>
      <c r="Y6" t="str">
        <f t="shared" si="7"/>
        <v>TP</v>
      </c>
      <c r="Z6">
        <v>17</v>
      </c>
      <c r="AA6" s="8"/>
      <c r="AB6" s="29">
        <f t="shared" si="0"/>
        <v>0.34824581996303872</v>
      </c>
      <c r="AC6" s="29">
        <f t="shared" si="1"/>
        <v>0.37140271357052101</v>
      </c>
      <c r="AD6" s="29">
        <f t="shared" si="2"/>
        <v>0.15806393411630729</v>
      </c>
      <c r="AE6" s="29">
        <f t="shared" si="3"/>
        <v>0.24465424754526646</v>
      </c>
      <c r="AF6" s="29">
        <f t="shared" si="4"/>
        <v>4.2048206999252873E-2</v>
      </c>
      <c r="AG6" s="29">
        <f>_xlfn.NORM.S.DIST(H7,FALSE)</f>
        <v>0.39688883415715831</v>
      </c>
      <c r="AH6" s="29">
        <f>_xlfn.NORM.S.DIST(I7,FALSE)</f>
        <v>0.3097418333596107</v>
      </c>
      <c r="AI6" s="29">
        <f t="shared" si="5"/>
        <v>0.26939073408703523</v>
      </c>
      <c r="AJ6" s="4">
        <v>17</v>
      </c>
      <c r="AK6" s="8" t="s">
        <v>47</v>
      </c>
    </row>
    <row r="7" spans="1:37" x14ac:dyDescent="0.25">
      <c r="A7" s="17" t="s">
        <v>212</v>
      </c>
      <c r="C7" s="2">
        <f>STANDARDIZE(PSG!C6,PSG!$C$37,PSG!$C$38)</f>
        <v>-0.52136002180301555</v>
      </c>
      <c r="D7" s="2">
        <f>STANDARDIZE(PSG!D6,PSG!$D$37,PSG!$D$38)</f>
        <v>-0.37823217884452232</v>
      </c>
      <c r="E7" s="2">
        <f>STANDARDIZE(PSG!E6,PSG!$E$37,PSG!$E$38)</f>
        <v>-1.3607476976221513</v>
      </c>
      <c r="F7" s="2">
        <f>STANDARDIZE(PSG!F6,PSG!$F$37,PSG!$F$38)</f>
        <v>0.98890926426151959</v>
      </c>
      <c r="G7" s="2">
        <f>STANDARDIZE(PSG!G6,PSG!$G$37,PSG!$G$38)</f>
        <v>2.1213203435596424</v>
      </c>
      <c r="H7" s="2">
        <f>STANDARDIZE(PSG!H6,PSG!$H$37,PSG!$H$38)</f>
        <v>0.10159250975539848</v>
      </c>
      <c r="I7" s="2">
        <f>STANDARDIZE(PSG!I6,PSG!$I$37,PSG!$I$38)</f>
        <v>-0.71144583894959612</v>
      </c>
      <c r="J7" s="2">
        <f>STANDARDIZE(PSG!J6,PSG!$J$37,PSG!$J$38)</f>
        <v>-0.8861759159685888</v>
      </c>
      <c r="L7" t="str">
        <f>IF(OR(OR(E7&lt;-1.6,I7&lt;-1.6,J7&lt;-1.6),OR(D7&gt;1.6,F7&gt;1.6,G7&gt;1.6,H7&gt;1.6)),"y","x")</f>
        <v>y</v>
      </c>
      <c r="M7" t="str">
        <f t="shared" si="6"/>
        <v>TP</v>
      </c>
      <c r="O7" s="2">
        <f>STANDARDIZE(PSG!C6,PSG!$C$39,PSG!$C$38)</f>
        <v>-0.35332364222679824</v>
      </c>
      <c r="P7" s="2">
        <f>STANDARDIZE(PSG!D6,PSG!$D$39,PSG!$D$38)</f>
        <v>0</v>
      </c>
      <c r="Q7" s="2">
        <f>STANDARDIZE(PSG!E6,PSG!$E$39,PSG!$E$38)</f>
        <v>-1.4946295745722527</v>
      </c>
      <c r="R7" s="2">
        <f>STANDARDIZE(PSG!F6,PSG!$F$39,PSG!$F$38)</f>
        <v>0.96478952610879964</v>
      </c>
      <c r="S7" s="2">
        <f>STANDARDIZE(PSG!G6,PSG!$G$39,PSG!$G$38)</f>
        <v>2.1213203435596424</v>
      </c>
      <c r="T7" s="2">
        <f>STANDARDIZE(PSG!H6,PSG!$H$39,PSG!$H$38)</f>
        <v>0.35557378414389446</v>
      </c>
      <c r="U7" s="2">
        <f>STANDARDIZE(PSG!I6,PSG!$I$39,PSG!$I$38)</f>
        <v>-0.32905851407274483</v>
      </c>
      <c r="V7" s="2">
        <f>STANDARDIZE(PSG!J6,PSG!$J$39,PSG!$J$38)</f>
        <v>-0.9709492999662318</v>
      </c>
      <c r="X7" t="str">
        <f>IF(OR(OR(Q7&lt;-1.6,U7&lt;-1.6,V7&lt;-1.6),OR(P7&gt;1.6,R7&gt;1.6,S7&gt;1.6,T7&gt;1.6)),"y","x")</f>
        <v>y</v>
      </c>
      <c r="Y7" t="str">
        <f t="shared" si="7"/>
        <v>TP</v>
      </c>
      <c r="Z7">
        <v>21</v>
      </c>
      <c r="AA7" s="8"/>
      <c r="AB7" s="29">
        <f t="shared" si="0"/>
        <v>0.27546952198988706</v>
      </c>
      <c r="AC7" s="29">
        <f t="shared" si="1"/>
        <v>0.39879809007299905</v>
      </c>
      <c r="AD7" s="29">
        <f t="shared" si="2"/>
        <v>8.5281311605681864E-2</v>
      </c>
      <c r="AE7" s="29">
        <f t="shared" si="3"/>
        <v>1.738027447929231E-6</v>
      </c>
      <c r="AF7" s="29">
        <f t="shared" si="4"/>
        <v>7.7013977531706107E-4</v>
      </c>
      <c r="AG7" s="29">
        <f>_xlfn.NORM.S.DIST(H8,FALSE)</f>
        <v>0.39418301784144744</v>
      </c>
      <c r="AH7" s="29">
        <f>_xlfn.NORM.S.DIST(I8,FALSE)</f>
        <v>0.25323815406191691</v>
      </c>
      <c r="AI7" s="29">
        <f t="shared" si="5"/>
        <v>4.1747560329495658E-3</v>
      </c>
      <c r="AJ7" s="4">
        <v>21</v>
      </c>
      <c r="AK7" s="8" t="s">
        <v>48</v>
      </c>
    </row>
    <row r="8" spans="1:37" x14ac:dyDescent="0.25">
      <c r="A8" s="17" t="s">
        <v>212</v>
      </c>
      <c r="C8" s="2">
        <f>STANDARDIZE(PSG!C7,PSG!$C$37,PSG!$C$38)</f>
        <v>0.8606273889321826</v>
      </c>
      <c r="D8" s="2">
        <f>STANDARDIZE(PSG!D7,PSG!$D$37,PSG!$D$38)</f>
        <v>-2.6888543519752804E-2</v>
      </c>
      <c r="E8" s="2">
        <f>STANDARDIZE(PSG!E7,PSG!$E$37,PSG!$E$38)</f>
        <v>-1.7566225579142616</v>
      </c>
      <c r="F8" s="2">
        <f>STANDARDIZE(PSG!F7,PSG!$F$37,PSG!$F$38)</f>
        <v>4.9686660594603183</v>
      </c>
      <c r="G8" s="2">
        <f>STANDARDIZE(PSG!G7,PSG!$G$37,PSG!$G$38)</f>
        <v>3.5355339059327373</v>
      </c>
      <c r="H8" s="2">
        <f>STANDARDIZE(PSG!H7,PSG!$H$37,PSG!$H$38)</f>
        <v>0.15492857737698271</v>
      </c>
      <c r="I8" s="2">
        <f>STANDARDIZE(PSG!I7,PSG!$I$37,PSG!$I$38)</f>
        <v>-0.95340062870896747</v>
      </c>
      <c r="J8" s="2">
        <f>STANDARDIZE(PSG!J7,PSG!$J$37,PSG!$J$38)</f>
        <v>-3.0198545741156844</v>
      </c>
      <c r="L8" t="str">
        <f>IF(OR(OR(E8&lt;-1.6,I8&lt;-1.6,J8&lt;-1.6),OR(D8&gt;1.6,F8&gt;1.6,G8&gt;1.6,H8&gt;1.6)),"y","x")</f>
        <v>y</v>
      </c>
      <c r="M8" t="str">
        <f t="shared" si="6"/>
        <v>TP</v>
      </c>
      <c r="O8" s="2">
        <f>STANDARDIZE(PSG!C7,PSG!$C$39,PSG!$C$38)</f>
        <v>1.0286637685083999</v>
      </c>
      <c r="P8" s="2">
        <f>STANDARDIZE(PSG!D7,PSG!$D$39,PSG!$D$38)</f>
        <v>0.35134363532476948</v>
      </c>
      <c r="Q8" s="2">
        <f>STANDARDIZE(PSG!E7,PSG!$E$39,PSG!$E$38)</f>
        <v>-1.8905044348643629</v>
      </c>
      <c r="R8" s="2">
        <f>STANDARDIZE(PSG!F7,PSG!$F$39,PSG!$F$38)</f>
        <v>4.9445463213075982</v>
      </c>
      <c r="S8" s="2">
        <f>STANDARDIZE(PSG!G7,PSG!$G$39,PSG!$G$38)</f>
        <v>3.5355339059327373</v>
      </c>
      <c r="T8" s="2">
        <f>STANDARDIZE(PSG!H7,PSG!$H$39,PSG!$H$38)</f>
        <v>0.40890985176547873</v>
      </c>
      <c r="U8" s="2">
        <f>STANDARDIZE(PSG!I7,PSG!$I$39,PSG!$I$38)</f>
        <v>-0.57101330383211613</v>
      </c>
      <c r="V8" s="2">
        <f>STANDARDIZE(PSG!J7,PSG!$J$39,PSG!$J$38)</f>
        <v>-3.1046279581133276</v>
      </c>
      <c r="X8" t="str">
        <f>IF(OR(OR(Q8&lt;-1.6,U8&lt;-1.6,V8&lt;-1.6),OR(P8&gt;1.6,R8&gt;1.6,S8&gt;1.6,T8&gt;1.6)),"y","x")</f>
        <v>y</v>
      </c>
      <c r="Y8" t="str">
        <f t="shared" si="7"/>
        <v>TP</v>
      </c>
      <c r="Z8">
        <v>23</v>
      </c>
      <c r="AA8" s="8"/>
      <c r="AB8" s="29">
        <f t="shared" si="0"/>
        <v>0.39756851339145804</v>
      </c>
      <c r="AC8" s="29">
        <f t="shared" si="1"/>
        <v>2.3998193956979866E-3</v>
      </c>
      <c r="AD8" s="29">
        <f t="shared" si="2"/>
        <v>5.3231148586658207E-2</v>
      </c>
      <c r="AE8" s="29">
        <f t="shared" si="3"/>
        <v>0.38121617688125103</v>
      </c>
      <c r="AF8" s="29">
        <f t="shared" si="4"/>
        <v>0.14676266317373993</v>
      </c>
      <c r="AG8" s="29">
        <f>_xlfn.NORM.S.DIST(H9,FALSE)</f>
        <v>0.32426145287192193</v>
      </c>
      <c r="AH8" s="29">
        <f>_xlfn.NORM.S.DIST(I9,FALSE)</f>
        <v>0.35543831233519207</v>
      </c>
      <c r="AI8" s="29">
        <f t="shared" si="5"/>
        <v>2.8331840259909192E-2</v>
      </c>
      <c r="AJ8" s="4">
        <v>23</v>
      </c>
      <c r="AK8" s="8" t="s">
        <v>49</v>
      </c>
    </row>
    <row r="9" spans="1:37" x14ac:dyDescent="0.25">
      <c r="A9" s="17" t="s">
        <v>212</v>
      </c>
      <c r="C9" s="2">
        <f>STANDARDIZE(PSG!C8,PSG!$C$37,PSG!$C$38)</f>
        <v>-8.3059807395088628E-2</v>
      </c>
      <c r="D9" s="2">
        <f>STANDARDIZE(PSG!D8,PSG!$D$37,PSG!$D$38)</f>
        <v>3.197944109282596</v>
      </c>
      <c r="E9" s="2">
        <f>STANDARDIZE(PSG!E8,PSG!$E$37,PSG!$E$38)</f>
        <v>-2.0070740001398821</v>
      </c>
      <c r="F9" s="2">
        <f>STANDARDIZE(PSG!F8,PSG!$F$37,PSG!$F$38)</f>
        <v>-0.30149672690899987</v>
      </c>
      <c r="G9" s="2">
        <f>STANDARDIZE(PSG!G8,PSG!$G$37,PSG!$G$38)</f>
        <v>1.4142135623730949</v>
      </c>
      <c r="H9" s="2">
        <f>STANDARDIZE(PSG!H8,PSG!$H$37,PSG!$H$38)</f>
        <v>0.64384253057483753</v>
      </c>
      <c r="I9" s="2">
        <f>STANDARDIZE(PSG!I8,PSG!$I$37,PSG!$I$38)</f>
        <v>-0.48055183957922487</v>
      </c>
      <c r="J9" s="2">
        <f>STANDARDIZE(PSG!J8,PSG!$J$37,PSG!$J$38)</f>
        <v>-2.2999262927549942</v>
      </c>
      <c r="L9" t="str">
        <f>IF(OR(OR(E9&lt;-1.6,I9&lt;-1.6,J9&lt;-1.6),OR(D9&gt;1.6,F9&gt;1.6,G9&gt;1.6,H9&gt;1.6)),"y","x")</f>
        <v>y</v>
      </c>
      <c r="M9" t="str">
        <f t="shared" si="6"/>
        <v>TP</v>
      </c>
      <c r="O9" s="2">
        <f>STANDARDIZE(PSG!C8,PSG!$C$39,PSG!$C$38)</f>
        <v>8.4976572181128682E-2</v>
      </c>
      <c r="P9" s="2">
        <f>STANDARDIZE(PSG!D8,PSG!$D$39,PSG!$D$38)</f>
        <v>3.576176288127118</v>
      </c>
      <c r="Q9" s="2">
        <f>STANDARDIZE(PSG!E8,PSG!$E$39,PSG!$E$38)</f>
        <v>-2.1409558770899837</v>
      </c>
      <c r="R9" s="2">
        <f>STANDARDIZE(PSG!F8,PSG!$F$39,PSG!$F$38)</f>
        <v>-0.32561646506171987</v>
      </c>
      <c r="S9" s="2">
        <f>STANDARDIZE(PSG!G8,PSG!$G$39,PSG!$G$38)</f>
        <v>1.4142135623730949</v>
      </c>
      <c r="T9" s="2">
        <f>STANDARDIZE(PSG!H8,PSG!$H$39,PSG!$H$38)</f>
        <v>0.89782380496333358</v>
      </c>
      <c r="U9" s="2">
        <f>STANDARDIZE(PSG!I8,PSG!$I$39,PSG!$I$38)</f>
        <v>-9.8164514702373473E-2</v>
      </c>
      <c r="V9" s="2">
        <f>STANDARDIZE(PSG!J8,PSG!$J$39,PSG!$J$38)</f>
        <v>-2.3846996767526369</v>
      </c>
      <c r="X9" t="str">
        <f>IF(OR(OR(Q9&lt;-1.6,U9&lt;-1.6,V9&lt;-1.6),OR(P9&gt;1.6,R9&gt;1.6,S9&gt;1.6,T9&gt;1.6)),"y","x")</f>
        <v>y</v>
      </c>
      <c r="Y9" t="str">
        <f t="shared" si="7"/>
        <v>TP</v>
      </c>
      <c r="Z9">
        <v>27</v>
      </c>
      <c r="AA9" s="8"/>
      <c r="AB9" s="29">
        <f t="shared" si="0"/>
        <v>5.6323417736068672E-2</v>
      </c>
      <c r="AC9" s="29">
        <f t="shared" si="1"/>
        <v>3.5937022750752556E-2</v>
      </c>
      <c r="AD9" s="29">
        <f t="shared" si="2"/>
        <v>0.19035806590191912</v>
      </c>
      <c r="AE9" s="29">
        <f t="shared" si="3"/>
        <v>0.14742943279302309</v>
      </c>
      <c r="AF9" s="29">
        <f t="shared" si="4"/>
        <v>0.31069656037692778</v>
      </c>
      <c r="AG9" s="29">
        <f>_xlfn.NORM.S.DIST(H10,FALSE)</f>
        <v>6.376269022477353E-2</v>
      </c>
      <c r="AH9" s="29">
        <f>_xlfn.NORM.S.DIST(I10,FALSE)</f>
        <v>0.3325028311847078</v>
      </c>
      <c r="AI9" s="29">
        <f t="shared" si="5"/>
        <v>0.14014827354206663</v>
      </c>
      <c r="AJ9" s="4">
        <v>27</v>
      </c>
      <c r="AK9" s="26" t="s">
        <v>45</v>
      </c>
    </row>
    <row r="10" spans="1:37" x14ac:dyDescent="0.25">
      <c r="A10" s="17" t="s">
        <v>214</v>
      </c>
      <c r="C10" s="2">
        <f>STANDARDIZE(PSG!C9,PSG!$C$37,PSG!$C$38)</f>
        <v>1.9787401807891389</v>
      </c>
      <c r="D10" s="2">
        <f>STANDARDIZE(PSG!D9,PSG!$D$37,PSG!$D$38)</f>
        <v>2.1941051512118257</v>
      </c>
      <c r="E10" s="2">
        <f>STANDARDIZE(PSG!E9,PSG!$E$37,PSG!$E$38)</f>
        <v>1.2164784336673005</v>
      </c>
      <c r="F10" s="2">
        <f>STANDARDIZE(PSG!F9,PSG!$F$37,PSG!$F$38)</f>
        <v>1.4110046819341193</v>
      </c>
      <c r="G10" s="2">
        <f>STANDARDIZE(PSG!G9,PSG!$G$37,PSG!$G$38)</f>
        <v>0.70710678118654746</v>
      </c>
      <c r="H10" s="2">
        <f>STANDARDIZE(PSG!H9,PSG!$H$37,PSG!$H$38)</f>
        <v>1.9150188088892603</v>
      </c>
      <c r="I10" s="2">
        <f>STANDARDIZE(PSG!I9,PSG!$I$37,PSG!$I$38)</f>
        <v>-0.60360313265684795</v>
      </c>
      <c r="J10" s="2">
        <f>STANDARDIZE(PSG!J9,PSG!$J$37,PSG!$J$38)</f>
        <v>-1.4464548294961557</v>
      </c>
      <c r="L10" t="str">
        <f>IF(OR(OR(E10&lt;-1.6,I10&lt;-1.6,J10&lt;-1.6),OR(D10&gt;1.6,F10&gt;1.6,G10&gt;1.6,H10&gt;1.6)),"y","x")</f>
        <v>y</v>
      </c>
      <c r="M10" t="str">
        <f t="shared" si="6"/>
        <v>FP</v>
      </c>
      <c r="O10" s="2">
        <f>STANDARDIZE(PSG!C9,PSG!$C$39,PSG!$C$38)</f>
        <v>2.1467765603653564</v>
      </c>
      <c r="P10" s="2">
        <f>STANDARDIZE(PSG!D9,PSG!$D$39,PSG!$D$38)</f>
        <v>2.5723373300563481</v>
      </c>
      <c r="Q10" s="2">
        <f>STANDARDIZE(PSG!E9,PSG!$E$39,PSG!$E$38)</f>
        <v>1.0825965567171991</v>
      </c>
      <c r="R10" s="2">
        <f>STANDARDIZE(PSG!F9,PSG!$F$39,PSG!$F$38)</f>
        <v>1.3868849437813995</v>
      </c>
      <c r="S10" s="2">
        <f>STANDARDIZE(PSG!G9,PSG!$G$39,PSG!$G$38)</f>
        <v>0.70710678118654746</v>
      </c>
      <c r="T10" s="2">
        <f>STANDARDIZE(PSG!H9,PSG!$H$39,PSG!$H$38)</f>
        <v>2.1690000832777563</v>
      </c>
      <c r="U10" s="2">
        <f>STANDARDIZE(PSG!I9,PSG!$I$39,PSG!$I$38)</f>
        <v>-0.22121580777999653</v>
      </c>
      <c r="V10" s="2">
        <f>STANDARDIZE(PSG!J9,PSG!$J$39,PSG!$J$38)</f>
        <v>-1.5312282134937985</v>
      </c>
      <c r="X10" t="str">
        <f>IF(OR(OR(Q10&lt;-1.6,U10&lt;-1.6,V10&lt;-1.6),OR(P10&gt;1.6,R10&gt;1.6,S10&gt;1.6,T10&gt;1.6)),"y","x")</f>
        <v>y</v>
      </c>
      <c r="Y10" t="str">
        <f t="shared" si="7"/>
        <v>FP</v>
      </c>
      <c r="Z10">
        <v>28</v>
      </c>
      <c r="AA10" s="8"/>
      <c r="AB10" s="29">
        <f t="shared" si="0"/>
        <v>0.39725735199538947</v>
      </c>
      <c r="AC10" s="29">
        <f t="shared" si="1"/>
        <v>0.37646179902740817</v>
      </c>
      <c r="AD10" s="29">
        <f t="shared" si="2"/>
        <v>2.4370394615801008E-8</v>
      </c>
      <c r="AE10" s="29">
        <f t="shared" si="3"/>
        <v>1.6935813780241294E-17</v>
      </c>
      <c r="AF10" s="29">
        <f t="shared" si="4"/>
        <v>7.7013977531706107E-4</v>
      </c>
      <c r="AG10" s="29">
        <f>_xlfn.NORM.S.DIST(H11,FALSE)</f>
        <v>1.4908329892067486E-2</v>
      </c>
      <c r="AH10" s="29">
        <f>_xlfn.NORM.S.DIST(I11,FALSE)</f>
        <v>0.22118012928817929</v>
      </c>
      <c r="AI10" s="29">
        <f t="shared" si="5"/>
        <v>9.7840108373887956E-11</v>
      </c>
      <c r="AJ10" s="4">
        <v>28</v>
      </c>
      <c r="AK10" s="8" t="s">
        <v>50</v>
      </c>
    </row>
    <row r="11" spans="1:37" x14ac:dyDescent="0.25">
      <c r="A11" s="17" t="s">
        <v>212</v>
      </c>
      <c r="C11" s="2">
        <f>STANDARDIZE(PSG!C10,PSG!$C$37,PSG!$C$38)</f>
        <v>-9.2004709729944276E-2</v>
      </c>
      <c r="D11" s="2">
        <f>STANDARDIZE(PSG!D10,PSG!$D$37,PSG!$D$38)</f>
        <v>-0.34058821791686844</v>
      </c>
      <c r="E11" s="2">
        <f>STANDARDIZE(PSG!E10,PSG!$E$37,PSG!$E$38)</f>
        <v>-5.763845633524193</v>
      </c>
      <c r="F11" s="2">
        <f>STANDARDIZE(PSG!F10,PSG!$F$37,PSG!$F$38)</f>
        <v>8.6831057349791969</v>
      </c>
      <c r="G11" s="2">
        <f>STANDARDIZE(PSG!G10,PSG!$G$37,PSG!$G$38)</f>
        <v>3.5355339059327373</v>
      </c>
      <c r="H11" s="2">
        <f>STANDARDIZE(PSG!H10,PSG!$H$37,PSG!$H$38)</f>
        <v>2.5639409649518683</v>
      </c>
      <c r="I11" s="2">
        <f>STANDARDIZE(PSG!I10,PSG!$I$37,PSG!$I$38)</f>
        <v>-1.0861301133769654</v>
      </c>
      <c r="J11" s="2">
        <f>STANDARDIZE(PSG!J10,PSG!$J$37,PSG!$J$38)</f>
        <v>-6.6526307553750703</v>
      </c>
      <c r="L11" t="str">
        <f>IF(OR(OR(E11&lt;-1.6,I11&lt;-1.6,J11&lt;-1.6),OR(D11&gt;1.6,F11&gt;1.6,G11&gt;1.6,H11&gt;1.6)),"y","x")</f>
        <v>y</v>
      </c>
      <c r="M11" t="str">
        <f t="shared" si="6"/>
        <v>TP</v>
      </c>
      <c r="O11" s="2">
        <f>STANDARDIZE(PSG!C10,PSG!$C$39,PSG!$C$38)</f>
        <v>7.6031669846273034E-2</v>
      </c>
      <c r="P11" s="2">
        <f>STANDARDIZE(PSG!D10,PSG!$D$39,PSG!$D$38)</f>
        <v>3.7643960927653874E-2</v>
      </c>
      <c r="Q11" s="2">
        <f>STANDARDIZE(PSG!E10,PSG!$E$39,PSG!$E$38)</f>
        <v>-5.8977275104742946</v>
      </c>
      <c r="R11" s="2">
        <f>STANDARDIZE(PSG!F10,PSG!$F$39,PSG!$F$38)</f>
        <v>8.6589859968264768</v>
      </c>
      <c r="S11" s="2">
        <f>STANDARDIZE(PSG!G10,PSG!$G$39,PSG!$G$38)</f>
        <v>3.5355339059327373</v>
      </c>
      <c r="T11" s="2">
        <f>STANDARDIZE(PSG!H10,PSG!$H$39,PSG!$H$38)</f>
        <v>2.8179222393403642</v>
      </c>
      <c r="U11" s="2">
        <f>STANDARDIZE(PSG!I10,PSG!$I$39,PSG!$I$38)</f>
        <v>-0.70374278850011407</v>
      </c>
      <c r="V11" s="2">
        <f>STANDARDIZE(PSG!J10,PSG!$J$39,PSG!$J$38)</f>
        <v>-6.7374041393727131</v>
      </c>
      <c r="X11" t="str">
        <f>IF(OR(OR(Q11&lt;-1.6,U11&lt;-1.6,V11&lt;-1.6),OR(P11&gt;1.6,R11&gt;1.6,S11&gt;1.6,T11&gt;1.6)),"y","x")</f>
        <v>y</v>
      </c>
      <c r="Y11" t="str">
        <f t="shared" si="7"/>
        <v>TP</v>
      </c>
      <c r="Z11">
        <v>31</v>
      </c>
      <c r="AA11" s="8"/>
      <c r="AB11" s="29">
        <f t="shared" si="0"/>
        <v>0.36138446840322402</v>
      </c>
      <c r="AC11" s="29">
        <f t="shared" si="1"/>
        <v>0.39572424151444591</v>
      </c>
      <c r="AD11" s="29">
        <f t="shared" si="2"/>
        <v>0.31238125154500024</v>
      </c>
      <c r="AE11" s="29">
        <f t="shared" si="3"/>
        <v>0.3838868120426282</v>
      </c>
      <c r="AF11" s="29">
        <f t="shared" si="4"/>
        <v>0.14676266317373993</v>
      </c>
      <c r="AG11" s="29">
        <f>_xlfn.NORM.S.DIST(H12,FALSE)</f>
        <v>0.36203005192549975</v>
      </c>
      <c r="AH11" s="29">
        <f>_xlfn.NORM.S.DIST(I12,FALSE)</f>
        <v>0.36922862645787069</v>
      </c>
      <c r="AI11" s="29">
        <f t="shared" si="5"/>
        <v>0.39836555035791948</v>
      </c>
      <c r="AJ11">
        <v>31</v>
      </c>
      <c r="AK11" t="s">
        <v>51</v>
      </c>
    </row>
    <row r="12" spans="1:37" x14ac:dyDescent="0.25">
      <c r="A12" s="17" t="s">
        <v>212</v>
      </c>
      <c r="C12" s="2">
        <f>STANDARDIZE(PSG!C11,PSG!$C$37,PSG!$C$38)</f>
        <v>0.4446894303613948</v>
      </c>
      <c r="D12" s="2">
        <f>STANDARDIZE(PSG!D11,PSG!$D$37,PSG!$D$38)</f>
        <v>-0.1272724393268298</v>
      </c>
      <c r="E12" s="2">
        <f>STANDARDIZE(PSG!E11,PSG!$E$37,PSG!$E$38)</f>
        <v>0.69941739165311578</v>
      </c>
      <c r="F12" s="2">
        <f>STANDARDIZE(PSG!F11,PSG!$F$37,PSG!$F$38)</f>
        <v>0.27737698875627986</v>
      </c>
      <c r="G12" s="2">
        <f>STANDARDIZE(PSG!G11,PSG!$G$37,PSG!$G$38)</f>
        <v>1.4142135623730949</v>
      </c>
      <c r="H12" s="2">
        <f>STANDARDIZE(PSG!H11,PSG!$H$37,PSG!$H$38)</f>
        <v>-0.44065751106404061</v>
      </c>
      <c r="I12" s="2">
        <f>STANDARDIZE(PSG!I11,PSG!$I$37,PSG!$I$38)</f>
        <v>-0.39344811526585111</v>
      </c>
      <c r="J12" s="2">
        <f>STANDARDIZE(PSG!J11,PSG!$J$37,PSG!$J$38)</f>
        <v>-5.3790218272615056E-2</v>
      </c>
      <c r="L12" t="str">
        <f>IF(OR(OR(E12&lt;-1.6,I12&lt;-1.6,J12&lt;-1.6),OR(D12&gt;1.6,F12&gt;1.6,G12&gt;1.6,H12&gt;1.6)),"y","x")</f>
        <v>x</v>
      </c>
      <c r="M12" t="str">
        <f t="shared" si="6"/>
        <v>FN</v>
      </c>
      <c r="O12" s="2">
        <f>STANDARDIZE(PSG!C11,PSG!$C$39,PSG!$C$38)</f>
        <v>0.61272580993761205</v>
      </c>
      <c r="P12" s="2">
        <f>STANDARDIZE(PSG!D11,PSG!$D$39,PSG!$D$38)</f>
        <v>0.25095973951769251</v>
      </c>
      <c r="Q12" s="2">
        <f>STANDARDIZE(PSG!E11,PSG!$E$39,PSG!$E$38)</f>
        <v>0.56553551470301455</v>
      </c>
      <c r="R12" s="2">
        <f>STANDARDIZE(PSG!F11,PSG!$F$39,PSG!$F$38)</f>
        <v>0.25325725060355991</v>
      </c>
      <c r="S12" s="2">
        <f>STANDARDIZE(PSG!G11,PSG!$G$39,PSG!$G$38)</f>
        <v>1.4142135623730949</v>
      </c>
      <c r="T12" s="2">
        <f>STANDARDIZE(PSG!H11,PSG!$H$39,PSG!$H$38)</f>
        <v>-0.18667623667554462</v>
      </c>
      <c r="U12" s="2">
        <f>STANDARDIZE(PSG!I11,PSG!$I$39,PSG!$I$38)</f>
        <v>-1.1060790388999715E-2</v>
      </c>
      <c r="V12" s="2">
        <f>STANDARDIZE(PSG!J11,PSG!$J$39,PSG!$J$38)</f>
        <v>-0.13856360227025805</v>
      </c>
      <c r="X12" t="str">
        <f>IF(OR(OR(Q12&lt;-1.6,U12&lt;-1.6,V12&lt;-1.6),OR(P12&gt;1.6,R12&gt;1.6,S12&gt;1.6,T12&gt;1.6)),"y","x")</f>
        <v>x</v>
      </c>
      <c r="Y12" t="str">
        <f t="shared" si="7"/>
        <v>FN</v>
      </c>
      <c r="Z12">
        <v>32</v>
      </c>
      <c r="AA12" s="8"/>
      <c r="AB12" s="29">
        <f t="shared" si="0"/>
        <v>0.38886741365159627</v>
      </c>
      <c r="AC12" s="29">
        <f t="shared" si="1"/>
        <v>0.39433810628797289</v>
      </c>
      <c r="AD12" s="29">
        <f t="shared" si="2"/>
        <v>6.0477869700872551E-2</v>
      </c>
      <c r="AE12" s="29">
        <f t="shared" si="3"/>
        <v>2.0522889931582838E-2</v>
      </c>
      <c r="AF12" s="29">
        <f t="shared" si="4"/>
        <v>7.7013977531706107E-4</v>
      </c>
      <c r="AG12" s="29">
        <f>_xlfn.NORM.S.DIST(H13,FALSE)</f>
        <v>0.29698433879711955</v>
      </c>
      <c r="AH12" s="29">
        <f>_xlfn.NORM.S.DIST(I13,FALSE)</f>
        <v>0.27313870885913055</v>
      </c>
      <c r="AI12" s="29">
        <f t="shared" si="5"/>
        <v>4.9609708284527411E-2</v>
      </c>
      <c r="AJ12" s="4">
        <v>32</v>
      </c>
      <c r="AK12" s="8" t="s">
        <v>51</v>
      </c>
    </row>
    <row r="13" spans="1:37" x14ac:dyDescent="0.25">
      <c r="A13" s="17" t="s">
        <v>212</v>
      </c>
      <c r="C13" s="2">
        <f>STANDARDIZE(PSG!C12,PSG!$C$37,PSG!$C$38)</f>
        <v>-0.22617824475277903</v>
      </c>
      <c r="D13" s="2">
        <f>STANDARDIZE(PSG!D12,PSG!$D$37,PSG!$D$38)</f>
        <v>-0.15236841327859904</v>
      </c>
      <c r="E13" s="2">
        <f>STANDARDIZE(PSG!E12,PSG!$E$37,PSG!$E$38)</f>
        <v>-1.9424413698881091</v>
      </c>
      <c r="F13" s="2">
        <f>STANDARDIZE(PSG!F12,PSG!$F$37,PSG!$F$38)</f>
        <v>2.436093553424719</v>
      </c>
      <c r="G13" s="2">
        <f>STANDARDIZE(PSG!G12,PSG!$G$37,PSG!$G$38)</f>
        <v>3.5355339059327373</v>
      </c>
      <c r="H13" s="2">
        <f>STANDARDIZE(PSG!H12,PSG!$H$37,PSG!$H$38)</f>
        <v>0.7682933550252008</v>
      </c>
      <c r="I13" s="2">
        <f>STANDARDIZE(PSG!I12,PSG!$I$37,PSG!$I$38)</f>
        <v>-0.87044470079146874</v>
      </c>
      <c r="J13" s="2">
        <f>STANDARDIZE(PSG!J12,PSG!$J$37,PSG!$J$38)</f>
        <v>-2.0418766856284982</v>
      </c>
      <c r="L13" t="str">
        <f>IF(OR(OR(E13&lt;-1.6,I13&lt;-1.6,J13&lt;-1.6),OR(D13&gt;1.6,F13&gt;1.6,G13&gt;1.6,H13&gt;1.6)),"y","x")</f>
        <v>y</v>
      </c>
      <c r="M13" t="str">
        <f t="shared" si="6"/>
        <v>TP</v>
      </c>
      <c r="O13" s="2">
        <f>STANDARDIZE(PSG!C12,PSG!$C$39,PSG!$C$38)</f>
        <v>-5.8141865176561731E-2</v>
      </c>
      <c r="P13" s="2">
        <f>STANDARDIZE(PSG!D12,PSG!$D$39,PSG!$D$38)</f>
        <v>0.22586376556592325</v>
      </c>
      <c r="Q13" s="2">
        <f>STANDARDIZE(PSG!E12,PSG!$E$39,PSG!$E$38)</f>
        <v>-2.0763232468382107</v>
      </c>
      <c r="R13" s="2">
        <f>STANDARDIZE(PSG!F12,PSG!$F$39,PSG!$F$38)</f>
        <v>2.4119738152719989</v>
      </c>
      <c r="S13" s="2">
        <f>STANDARDIZE(PSG!G12,PSG!$G$39,PSG!$G$38)</f>
        <v>3.5355339059327373</v>
      </c>
      <c r="T13" s="2">
        <f>STANDARDIZE(PSG!H12,PSG!$H$39,PSG!$H$38)</f>
        <v>1.0222746294136968</v>
      </c>
      <c r="U13" s="2">
        <f>STANDARDIZE(PSG!I12,PSG!$I$39,PSG!$I$38)</f>
        <v>-0.48805737591461734</v>
      </c>
      <c r="V13" s="2">
        <f>STANDARDIZE(PSG!J12,PSG!$J$39,PSG!$J$38)</f>
        <v>-2.126650069626141</v>
      </c>
      <c r="X13" t="str">
        <f>IF(OR(OR(Q13&lt;-1.6,U13&lt;-1.6,V13&lt;-1.6),OR(P13&gt;1.6,R13&gt;1.6,S13&gt;1.6,T13&gt;1.6)),"y","x")</f>
        <v>y</v>
      </c>
      <c r="Y13" t="str">
        <f t="shared" si="7"/>
        <v>TP</v>
      </c>
      <c r="Z13">
        <v>34</v>
      </c>
      <c r="AA13" s="8"/>
      <c r="AB13" s="29">
        <f t="shared" si="0"/>
        <v>0.38969336029616042</v>
      </c>
      <c r="AC13" s="29">
        <f t="shared" si="1"/>
        <v>0.31401221958041986</v>
      </c>
      <c r="AD13" s="29">
        <f t="shared" si="2"/>
        <v>0.33273042626530874</v>
      </c>
      <c r="AE13" s="29">
        <f t="shared" si="3"/>
        <v>0.37527498097798573</v>
      </c>
      <c r="AF13" s="29">
        <f t="shared" si="4"/>
        <v>4.9233388666234079E-5</v>
      </c>
      <c r="AG13" s="29">
        <f>_xlfn.NORM.S.DIST(H14,FALSE)</f>
        <v>0.39418301784144744</v>
      </c>
      <c r="AH13" s="29">
        <f>_xlfn.NORM.S.DIST(I14,FALSE)</f>
        <v>0.36445346046209243</v>
      </c>
      <c r="AI13" s="29">
        <f t="shared" si="5"/>
        <v>0.39078611361749155</v>
      </c>
      <c r="AJ13" s="4">
        <v>34</v>
      </c>
      <c r="AK13" t="s">
        <v>52</v>
      </c>
    </row>
    <row r="14" spans="1:37" x14ac:dyDescent="0.25">
      <c r="A14" s="17" t="s">
        <v>212</v>
      </c>
      <c r="C14" s="2">
        <f>STANDARDIZE(PSG!C13,PSG!$C$37,PSG!$C$38)</f>
        <v>0.21659442082257568</v>
      </c>
      <c r="D14" s="2">
        <f>STANDARDIZE(PSG!D13,PSG!$D$37,PSG!$D$38)</f>
        <v>-0.69193185324163786</v>
      </c>
      <c r="E14" s="2">
        <f>STANDARDIZE(PSG!E13,PSG!$E$37,PSG!$E$38)</f>
        <v>0.60246844627545615</v>
      </c>
      <c r="F14" s="2">
        <f>STANDARDIZE(PSG!F13,PSG!$F$37,PSG!$F$38)</f>
        <v>0.34973620321443988</v>
      </c>
      <c r="G14" s="2">
        <f>STANDARDIZE(PSG!G13,PSG!$G$37,PSG!$G$38)</f>
        <v>4.2426406871192848</v>
      </c>
      <c r="H14" s="2">
        <f>STANDARDIZE(PSG!H13,PSG!$H$37,PSG!$H$38)</f>
        <v>0.15492857737698271</v>
      </c>
      <c r="I14" s="2">
        <f>STANDARDIZE(PSG!I13,PSG!$I$37,PSG!$I$38)</f>
        <v>-0.42524788763422566</v>
      </c>
      <c r="J14" s="2">
        <f>STANDARDIZE(PSG!J13,PSG!$J$37,PSG!$J$38)</f>
        <v>0.20325530477945888</v>
      </c>
      <c r="L14" t="str">
        <f>IF(OR(OR(E14&lt;-1.6,I14&lt;-1.6,J14&lt;-1.6),OR(D14&gt;1.6,F14&gt;1.6,G14&gt;1.6,H14&gt;1.6)),"y","x")</f>
        <v>y</v>
      </c>
      <c r="M14" t="str">
        <f t="shared" si="6"/>
        <v>TP</v>
      </c>
      <c r="O14" s="2">
        <f>STANDARDIZE(PSG!C13,PSG!$C$39,PSG!$C$38)</f>
        <v>0.38463080039879299</v>
      </c>
      <c r="P14" s="2">
        <f>STANDARDIZE(PSG!D13,PSG!$D$39,PSG!$D$38)</f>
        <v>-0.3136996743971156</v>
      </c>
      <c r="Q14" s="2">
        <f>STANDARDIZE(PSG!E13,PSG!$E$39,PSG!$E$38)</f>
        <v>0.46858656932535486</v>
      </c>
      <c r="R14" s="2">
        <f>STANDARDIZE(PSG!F13,PSG!$F$39,PSG!$F$38)</f>
        <v>0.32561646506171987</v>
      </c>
      <c r="S14" s="2">
        <f>STANDARDIZE(PSG!G13,PSG!$G$39,PSG!$G$38)</f>
        <v>4.2426406871192848</v>
      </c>
      <c r="T14" s="2">
        <f>STANDARDIZE(PSG!H13,PSG!$H$39,PSG!$H$38)</f>
        <v>0.40890985176547873</v>
      </c>
      <c r="U14" s="2">
        <f>STANDARDIZE(PSG!I13,PSG!$I$39,PSG!$I$38)</f>
        <v>-4.2860562757374279E-2</v>
      </c>
      <c r="V14" s="2">
        <f>STANDARDIZE(PSG!J13,PSG!$J$39,PSG!$J$38)</f>
        <v>0.11848192078181592</v>
      </c>
      <c r="X14" t="str">
        <f>IF(OR(OR(Q14&lt;-1.6,U14&lt;-1.6,V14&lt;-1.6),OR(P14&gt;1.6,R14&gt;1.6,S14&gt;1.6,T14&gt;1.6)),"y","x")</f>
        <v>y</v>
      </c>
      <c r="Y14" t="str">
        <f t="shared" si="7"/>
        <v>TP</v>
      </c>
      <c r="Z14">
        <v>35</v>
      </c>
      <c r="AA14" s="8"/>
      <c r="AB14" s="29">
        <f t="shared" si="0"/>
        <v>0.34495761627304466</v>
      </c>
      <c r="AC14" s="29">
        <f t="shared" si="1"/>
        <v>0.31127315019234303</v>
      </c>
      <c r="AD14" s="29">
        <f t="shared" si="2"/>
        <v>5.4708527365367752E-4</v>
      </c>
      <c r="AE14" s="29">
        <f t="shared" si="3"/>
        <v>8.3113101570666478E-6</v>
      </c>
      <c r="AF14" s="29">
        <f t="shared" si="4"/>
        <v>5.5404879955758528E-12</v>
      </c>
      <c r="AG14" s="29">
        <f>_xlfn.NORM.S.DIST(H15,FALSE)</f>
        <v>5.2621859130719165E-2</v>
      </c>
      <c r="AH14" s="29">
        <f>_xlfn.NORM.S.DIST(I15,FALSE)</f>
        <v>0.24120266714122465</v>
      </c>
      <c r="AI14" s="29">
        <f t="shared" si="5"/>
        <v>3.3341656487438035E-4</v>
      </c>
      <c r="AJ14" s="4">
        <v>35</v>
      </c>
      <c r="AK14" s="8" t="s">
        <v>53</v>
      </c>
    </row>
    <row r="15" spans="1:37" x14ac:dyDescent="0.25">
      <c r="A15" s="17" t="s">
        <v>212</v>
      </c>
      <c r="C15" s="2">
        <f>STANDARDIZE(PSG!C14,PSG!$C$37,PSG!$C$38)</f>
        <v>-0.53924982647272679</v>
      </c>
      <c r="D15" s="2">
        <f>STANDARDIZE(PSG!D14,PSG!$D$37,PSG!$D$38)</f>
        <v>-0.70447984021752252</v>
      </c>
      <c r="E15" s="2">
        <f>STANDARDIZE(PSG!E14,PSG!$E$37,PSG!$E$38)</f>
        <v>-3.6309688352156813</v>
      </c>
      <c r="F15" s="2">
        <f>STANDARDIZE(PSG!F14,PSG!$F$37,PSG!$F$38)</f>
        <v>4.6430495943985983</v>
      </c>
      <c r="G15" s="2">
        <f>STANDARDIZE(PSG!G14,PSG!$G$37,PSG!$G$38)</f>
        <v>7.0710678118654746</v>
      </c>
      <c r="H15" s="2">
        <f>STANDARDIZE(PSG!H14,PSG!$H$37,PSG!$H$38)</f>
        <v>2.0128015995288315</v>
      </c>
      <c r="I15" s="2">
        <f>STANDARDIZE(PSG!I14,PSG!$I$37,PSG!$I$38)</f>
        <v>-1.0031741854594667</v>
      </c>
      <c r="J15" s="2">
        <f>STANDARDIZE(PSG!J14,PSG!$J$37,PSG!$J$38)</f>
        <v>-3.7648849573369296</v>
      </c>
      <c r="L15" t="str">
        <f>IF(OR(OR(E15&lt;-1.6,I15&lt;-1.6,J15&lt;-1.6),OR(D15&gt;1.6,F15&gt;1.6,G15&gt;1.6,H15&gt;1.6)),"y","x")</f>
        <v>y</v>
      </c>
      <c r="M15" t="str">
        <f t="shared" si="6"/>
        <v>TP</v>
      </c>
      <c r="O15" s="2">
        <f>STANDARDIZE(PSG!C14,PSG!$C$39,PSG!$C$38)</f>
        <v>-0.37121344689650954</v>
      </c>
      <c r="P15" s="2">
        <f>STANDARDIZE(PSG!D14,PSG!$D$39,PSG!$D$38)</f>
        <v>-0.32624766137300026</v>
      </c>
      <c r="Q15" s="2">
        <f>STANDARDIZE(PSG!E14,PSG!$E$39,PSG!$E$38)</f>
        <v>-3.7648507121657824</v>
      </c>
      <c r="R15" s="2">
        <f>STANDARDIZE(PSG!F14,PSG!$F$39,PSG!$F$38)</f>
        <v>4.6189298562458783</v>
      </c>
      <c r="S15" s="2">
        <f>STANDARDIZE(PSG!G14,PSG!$G$39,PSG!$G$38)</f>
        <v>7.0710678118654746</v>
      </c>
      <c r="T15" s="2">
        <f>STANDARDIZE(PSG!H14,PSG!$H$39,PSG!$H$38)</f>
        <v>2.2667828739173275</v>
      </c>
      <c r="U15" s="2">
        <f>STANDARDIZE(PSG!I14,PSG!$I$39,PSG!$I$38)</f>
        <v>-0.62078686058261534</v>
      </c>
      <c r="V15" s="2">
        <f>STANDARDIZE(PSG!J14,PSG!$J$39,PSG!$J$38)</f>
        <v>-3.8496583413345724</v>
      </c>
      <c r="X15" t="str">
        <f>IF(OR(OR(Q15&lt;-1.6,U15&lt;-1.6,V15&lt;-1.6),OR(P15&gt;1.6,R15&gt;1.6,S15&gt;1.6,T15&gt;1.6)),"y","x")</f>
        <v>y</v>
      </c>
      <c r="Y15" t="str">
        <f t="shared" si="7"/>
        <v>TP</v>
      </c>
      <c r="Z15">
        <v>38</v>
      </c>
      <c r="AA15" s="8"/>
      <c r="AB15" s="29">
        <f t="shared" si="0"/>
        <v>0.32288371309341202</v>
      </c>
      <c r="AC15" s="29">
        <f t="shared" si="1"/>
        <v>0.14636517767211671</v>
      </c>
      <c r="AD15" s="29">
        <f t="shared" si="2"/>
        <v>0.28678095994981662</v>
      </c>
      <c r="AE15" s="29">
        <f t="shared" si="3"/>
        <v>0.28501974071946456</v>
      </c>
      <c r="AF15" s="29">
        <f t="shared" si="4"/>
        <v>0.3989422804014327</v>
      </c>
      <c r="AG15" s="29">
        <f>_xlfn.NORM.S.DIST(H16,FALSE)</f>
        <v>0.3145272847162035</v>
      </c>
      <c r="AH15" s="29">
        <f>_xlfn.NORM.S.DIST(I16,FALSE)</f>
        <v>0.37886580989184643</v>
      </c>
      <c r="AI15" s="29">
        <f t="shared" si="5"/>
        <v>0.38747161432945931</v>
      </c>
      <c r="AJ15">
        <v>38</v>
      </c>
      <c r="AK15" t="s">
        <v>54</v>
      </c>
    </row>
    <row r="16" spans="1:37" x14ac:dyDescent="0.25">
      <c r="A16" s="17" t="s">
        <v>212</v>
      </c>
      <c r="C16" s="2">
        <f>STANDARDIZE(PSG!C15,PSG!$C$37,PSG!$C$38)</f>
        <v>0.65042218406307473</v>
      </c>
      <c r="D16" s="2">
        <f>STANDARDIZE(PSG!D15,PSG!$D$37,PSG!$D$38)</f>
        <v>1.4161299587069791</v>
      </c>
      <c r="E16" s="2">
        <f>STANDARDIZE(PSG!E15,PSG!$E$37,PSG!$E$38)</f>
        <v>0.81252449459371867</v>
      </c>
      <c r="F16" s="2">
        <f>STANDARDIZE(PSG!F15,PSG!$F$37,PSG!$F$38)</f>
        <v>-0.82007109719247961</v>
      </c>
      <c r="G16" s="2">
        <f>STANDARDIZE(PSG!G15,PSG!$G$37,PSG!$G$38)</f>
        <v>0</v>
      </c>
      <c r="H16" s="2">
        <f>STANDARDIZE(PSG!H15,PSG!$H$37,PSG!$H$38)</f>
        <v>-0.68955915996476702</v>
      </c>
      <c r="I16" s="2">
        <f>STANDARDIZE(PSG!I15,PSG!$I$37,PSG!$I$38)</f>
        <v>0.32135546362326267</v>
      </c>
      <c r="J16" s="2">
        <f>STANDARDIZE(PSG!J15,PSG!$J$37,PSG!$J$38)</f>
        <v>-0.24155394018956</v>
      </c>
      <c r="L16" t="str">
        <f>IF(OR(OR(E16&lt;-1.6,I16&lt;-1.6,J16&lt;-1.6),OR(D16&gt;1.6,F16&gt;1.6,G16&gt;1.6,H16&gt;1.6)),"y","x")</f>
        <v>x</v>
      </c>
      <c r="M16" t="str">
        <f t="shared" si="6"/>
        <v>FN</v>
      </c>
      <c r="O16" s="2">
        <f>STANDARDIZE(PSG!C15,PSG!$C$39,PSG!$C$38)</f>
        <v>0.81845856363929204</v>
      </c>
      <c r="P16" s="2">
        <f>STANDARDIZE(PSG!D15,PSG!$D$39,PSG!$D$38)</f>
        <v>1.7943621375515013</v>
      </c>
      <c r="Q16" s="2">
        <f>STANDARDIZE(PSG!E15,PSG!$E$39,PSG!$E$38)</f>
        <v>0.67864261764361744</v>
      </c>
      <c r="R16" s="2">
        <f>STANDARDIZE(PSG!F15,PSG!$F$39,PSG!$F$38)</f>
        <v>-0.84419083534519967</v>
      </c>
      <c r="S16" s="2">
        <f>STANDARDIZE(PSG!G15,PSG!$G$39,PSG!$G$38)</f>
        <v>0</v>
      </c>
      <c r="T16" s="2">
        <f>STANDARDIZE(PSG!H15,PSG!$H$39,PSG!$H$38)</f>
        <v>-0.43557788557627103</v>
      </c>
      <c r="U16" s="2">
        <f>STANDARDIZE(PSG!I15,PSG!$I$39,PSG!$I$38)</f>
        <v>0.70374278850011407</v>
      </c>
      <c r="V16" s="2">
        <f>STANDARDIZE(PSG!J15,PSG!$J$39,PSG!$J$38)</f>
        <v>-0.32632732418720295</v>
      </c>
      <c r="X16" t="str">
        <f>IF(OR(OR(Q16&lt;-1.6,U16&lt;-1.6,V16&lt;-1.6),OR(P16&gt;1.6,R16&gt;1.6,S16&gt;1.6,T16&gt;1.6)),"y","x")</f>
        <v>y</v>
      </c>
      <c r="Y16" t="str">
        <f t="shared" si="7"/>
        <v>TP</v>
      </c>
      <c r="Z16">
        <v>39</v>
      </c>
      <c r="AA16" s="8"/>
      <c r="AB16" s="29">
        <f t="shared" si="0"/>
        <v>0.16665291557415313</v>
      </c>
      <c r="AC16" s="29">
        <f t="shared" si="1"/>
        <v>0.23843956271318686</v>
      </c>
      <c r="AD16" s="29">
        <f t="shared" si="2"/>
        <v>3.4070242320985919E-2</v>
      </c>
      <c r="AE16" s="29">
        <f t="shared" si="3"/>
        <v>0.30705409888446661</v>
      </c>
      <c r="AF16" s="29">
        <f t="shared" si="4"/>
        <v>0.3989422804014327</v>
      </c>
      <c r="AG16" s="29">
        <f>_xlfn.NORM.S.DIST(H17,FALSE)</f>
        <v>0.2418046791307116</v>
      </c>
      <c r="AH16" s="29">
        <f>_xlfn.NORM.S.DIST(I17,FALSE)</f>
        <v>0.36142988356503813</v>
      </c>
      <c r="AI16" s="29">
        <f t="shared" si="5"/>
        <v>0.39367167709410072</v>
      </c>
      <c r="AJ16" s="8">
        <v>39</v>
      </c>
      <c r="AK16" t="s">
        <v>55</v>
      </c>
    </row>
    <row r="17" spans="1:37" x14ac:dyDescent="0.25">
      <c r="A17" s="17" t="s">
        <v>212</v>
      </c>
      <c r="C17" s="2">
        <f>STANDARDIZE(PSG!C16,PSG!$C$37,PSG!$C$38)</f>
        <v>1.3212898591772486</v>
      </c>
      <c r="D17" s="2">
        <f>STANDARDIZE(PSG!D16,PSG!$D$37,PSG!$D$38)</f>
        <v>1.014594375478671</v>
      </c>
      <c r="E17" s="2">
        <f>STANDARDIZE(PSG!E16,PSG!$E$37,PSG!$E$38)</f>
        <v>2.2182842025697833</v>
      </c>
      <c r="F17" s="2">
        <f>STANDARDIZE(PSG!F16,PSG!$F$37,PSG!$F$38)</f>
        <v>-0.72359214458159971</v>
      </c>
      <c r="G17" s="2">
        <f>STANDARDIZE(PSG!G16,PSG!$G$37,PSG!$G$38)</f>
        <v>0</v>
      </c>
      <c r="H17" s="2">
        <f>STANDARDIZE(PSG!H16,PSG!$H$37,PSG!$H$38)</f>
        <v>-1.0006862210906746</v>
      </c>
      <c r="I17" s="2">
        <f>STANDARDIZE(PSG!I16,PSG!$I$37,PSG!$I$38)</f>
        <v>0.44440675670088586</v>
      </c>
      <c r="J17" s="2">
        <f>STANDARDIZE(PSG!J16,PSG!$J$37,PSG!$J$38)</f>
        <v>0.1630919418025718</v>
      </c>
      <c r="L17" t="str">
        <f>IF(OR(OR(E17&lt;-1.6,I17&lt;-1.6,J17&lt;-1.6),OR(D17&gt;1.6,F17&gt;1.6,G17&gt;1.6,H17&gt;1.6)),"y","x")</f>
        <v>x</v>
      </c>
      <c r="M17" t="str">
        <f t="shared" si="6"/>
        <v>FN</v>
      </c>
      <c r="O17" s="2">
        <f>STANDARDIZE(PSG!C16,PSG!$C$39,PSG!$C$38)</f>
        <v>1.4893262387534658</v>
      </c>
      <c r="P17" s="2">
        <f>STANDARDIZE(PSG!D16,PSG!$D$39,PSG!$D$38)</f>
        <v>1.3928265543231932</v>
      </c>
      <c r="Q17" s="2">
        <f>STANDARDIZE(PSG!E16,PSG!$E$39,PSG!$E$38)</f>
        <v>2.0844023256196822</v>
      </c>
      <c r="R17" s="2">
        <f>STANDARDIZE(PSG!F16,PSG!$F$39,PSG!$F$38)</f>
        <v>-0.74771188273431965</v>
      </c>
      <c r="S17" s="2">
        <f>STANDARDIZE(PSG!G16,PSG!$G$39,PSG!$G$38)</f>
        <v>0</v>
      </c>
      <c r="T17" s="2">
        <f>STANDARDIZE(PSG!H16,PSG!$H$39,PSG!$H$38)</f>
        <v>-0.74670494670217868</v>
      </c>
      <c r="U17" s="2">
        <f>STANDARDIZE(PSG!I16,PSG!$I$39,PSG!$I$38)</f>
        <v>0.82679408157773726</v>
      </c>
      <c r="V17" s="2">
        <f>STANDARDIZE(PSG!J16,PSG!$J$39,PSG!$J$38)</f>
        <v>7.8318557804928829E-2</v>
      </c>
      <c r="X17" t="str">
        <f>IF(OR(OR(Q17&lt;-1.6,U17&lt;-1.6,V17&lt;-1.6),OR(P17&gt;1.6,R17&gt;1.6,S17&gt;1.6,T17&gt;1.6)),"y","x")</f>
        <v>x</v>
      </c>
      <c r="Y17" t="str">
        <f t="shared" si="7"/>
        <v>FN</v>
      </c>
      <c r="Z17">
        <v>42</v>
      </c>
      <c r="AA17" s="8"/>
      <c r="AB17" s="29">
        <f t="shared" si="0"/>
        <v>0.27758722740609526</v>
      </c>
      <c r="AC17" s="29">
        <f t="shared" si="1"/>
        <v>0.33490678949813069</v>
      </c>
      <c r="AD17" s="29">
        <f t="shared" si="2"/>
        <v>4.89298443754905E-2</v>
      </c>
      <c r="AE17" s="29">
        <f t="shared" si="3"/>
        <v>0.39158412428111489</v>
      </c>
      <c r="AF17" s="29">
        <f t="shared" si="4"/>
        <v>0.14676266317373993</v>
      </c>
      <c r="AG17" s="29">
        <f>_xlfn.NORM.S.DIST(H18,FALSE)</f>
        <v>0.2946601080234319</v>
      </c>
      <c r="AH17" s="29">
        <f>_xlfn.NORM.S.DIST(I18,FALSE)</f>
        <v>0.39856239375245961</v>
      </c>
      <c r="AI17" s="29">
        <f t="shared" si="5"/>
        <v>0.31655087255215292</v>
      </c>
      <c r="AJ17" s="8">
        <v>42</v>
      </c>
      <c r="AK17" t="s">
        <v>56</v>
      </c>
    </row>
    <row r="18" spans="1:37" x14ac:dyDescent="0.25">
      <c r="A18" s="17" t="s">
        <v>212</v>
      </c>
      <c r="C18" s="2">
        <f>STANDARDIZE(PSG!C17,PSG!$C$37,PSG!$C$38)</f>
        <v>0.85168248659732693</v>
      </c>
      <c r="D18" s="2">
        <f>STANDARDIZE(PSG!D17,PSG!$D$37,PSG!$D$38)</f>
        <v>-0.5915479574345609</v>
      </c>
      <c r="E18" s="2">
        <f>STANDARDIZE(PSG!E17,PSG!$E$37,PSG!$E$38)</f>
        <v>2.0486235481588788</v>
      </c>
      <c r="F18" s="2">
        <f>STANDARDIZE(PSG!F17,PSG!$F$37,PSG!$F$38)</f>
        <v>-0.19295790522175993</v>
      </c>
      <c r="G18" s="2">
        <f>STANDARDIZE(PSG!G17,PSG!$G$37,PSG!$G$38)</f>
        <v>1.4142135623730949</v>
      </c>
      <c r="H18" s="2">
        <f>STANDARDIZE(PSG!H17,PSG!$H$37,PSG!$H$38)</f>
        <v>-0.7784526060007404</v>
      </c>
      <c r="I18" s="2">
        <f>STANDARDIZE(PSG!I17,PSG!$I$37,PSG!$I$38)</f>
        <v>-4.3650619213731603E-2</v>
      </c>
      <c r="J18" s="2">
        <f>STANDARDIZE(PSG!J17,PSG!$J$37,PSG!$J$38)</f>
        <v>0.68019524012998633</v>
      </c>
      <c r="L18" t="str">
        <f>IF(OR(OR(E18&lt;-1.6,I18&lt;-1.6,J18&lt;-1.6),OR(D18&gt;1.6,F18&gt;1.6,G18&gt;1.6,H18&gt;1.6)),"y","x")</f>
        <v>x</v>
      </c>
      <c r="M18" t="str">
        <f t="shared" si="6"/>
        <v>FN</v>
      </c>
      <c r="O18" s="2">
        <f>STANDARDIZE(PSG!C17,PSG!$C$39,PSG!$C$38)</f>
        <v>1.0197188661735441</v>
      </c>
      <c r="P18" s="2">
        <f>STANDARDIZE(PSG!D17,PSG!$D$39,PSG!$D$38)</f>
        <v>-0.21331577859003861</v>
      </c>
      <c r="Q18" s="2">
        <f>STANDARDIZE(PSG!E17,PSG!$E$39,PSG!$E$38)</f>
        <v>1.9147416712087777</v>
      </c>
      <c r="R18" s="2">
        <f>STANDARDIZE(PSG!F17,PSG!$F$39,PSG!$F$38)</f>
        <v>-0.21707764337447991</v>
      </c>
      <c r="S18" s="2">
        <f>STANDARDIZE(PSG!G17,PSG!$G$39,PSG!$G$38)</f>
        <v>1.4142135623730949</v>
      </c>
      <c r="T18" s="2">
        <f>STANDARDIZE(PSG!H17,PSG!$H$39,PSG!$H$38)</f>
        <v>-0.52447133161224435</v>
      </c>
      <c r="U18" s="2">
        <f>STANDARDIZE(PSG!I17,PSG!$I$39,PSG!$I$38)</f>
        <v>0.33873670566311975</v>
      </c>
      <c r="V18" s="2">
        <f>STANDARDIZE(PSG!J17,PSG!$J$39,PSG!$J$38)</f>
        <v>0.59542185613234333</v>
      </c>
      <c r="X18" t="str">
        <f>IF(OR(OR(Q18&lt;-1.6,U18&lt;-1.6,V18&lt;-1.6),OR(P18&gt;1.6,R18&gt;1.6,S18&gt;1.6,T18&gt;1.6)),"y","x")</f>
        <v>x</v>
      </c>
      <c r="Y18" t="str">
        <f t="shared" si="7"/>
        <v>FN</v>
      </c>
      <c r="Z18">
        <v>45</v>
      </c>
      <c r="AA18" s="8"/>
      <c r="AB18" s="29">
        <f t="shared" si="0"/>
        <v>0.31219752003240575</v>
      </c>
      <c r="AC18" s="29">
        <f t="shared" si="1"/>
        <v>0.39746823448731028</v>
      </c>
      <c r="AD18" s="29">
        <f t="shared" si="2"/>
        <v>0.23678695478656711</v>
      </c>
      <c r="AE18" s="29">
        <f t="shared" si="3"/>
        <v>0.36113894126389012</v>
      </c>
      <c r="AF18" s="29">
        <f t="shared" si="4"/>
        <v>0.31069656037692778</v>
      </c>
      <c r="AG18" s="29">
        <f>_xlfn.NORM.S.DIST(H19,FALSE)</f>
        <v>4.5488659613598818E-2</v>
      </c>
      <c r="AH18" s="29">
        <f>_xlfn.NORM.S.DIST(I19,FALSE)</f>
        <v>0.38314957296014207</v>
      </c>
      <c r="AI18" s="29">
        <f t="shared" si="5"/>
        <v>0.39593235850044717</v>
      </c>
      <c r="AJ18" s="4">
        <v>45</v>
      </c>
      <c r="AK18" s="8" t="s">
        <v>57</v>
      </c>
    </row>
    <row r="19" spans="1:37" x14ac:dyDescent="0.25">
      <c r="A19" s="17" t="s">
        <v>212</v>
      </c>
      <c r="C19" s="2">
        <f>STANDARDIZE(PSG!C18,PSG!$C$37,PSG!$C$38)</f>
        <v>-0.70025806850012851</v>
      </c>
      <c r="D19" s="2">
        <f>STANDARDIZE(PSG!D18,PSG!$D$37,PSG!$D$38)</f>
        <v>8.6043339263208812E-2</v>
      </c>
      <c r="E19" s="2">
        <f>STANDARDIZE(PSG!E18,PSG!$E$37,PSG!$E$38)</f>
        <v>-1.0214263888003428</v>
      </c>
      <c r="F19" s="2">
        <f>STANDARDIZE(PSG!F18,PSG!$F$37,PSG!$F$38)</f>
        <v>-0.44621515582531984</v>
      </c>
      <c r="G19" s="2">
        <f>STANDARDIZE(PSG!G18,PSG!$G$37,PSG!$G$38)</f>
        <v>-0.70710678118654746</v>
      </c>
      <c r="H19" s="2">
        <f>STANDARDIZE(PSG!H18,PSG!$H$37,PSG!$H$38)</f>
        <v>2.0839163563576109</v>
      </c>
      <c r="I19" s="2">
        <f>STANDARDIZE(PSG!I18,PSG!$I$37,PSG!$I$38)</f>
        <v>-0.28422281017447781</v>
      </c>
      <c r="J19" s="2">
        <f>STANDARDIZE(PSG!J18,PSG!$J$37,PSG!$J$38)</f>
        <v>-0.12307201940774408</v>
      </c>
      <c r="L19" t="str">
        <f>IF(OR(OR(E19&lt;-1.6,I19&lt;-1.6,J19&lt;-1.6),OR(D19&gt;1.6,F19&gt;1.6,G19&gt;1.6,H19&gt;1.6)),"y","x")</f>
        <v>y</v>
      </c>
      <c r="M19" t="str">
        <f t="shared" si="6"/>
        <v>TP</v>
      </c>
      <c r="O19" s="2">
        <f>STANDARDIZE(PSG!C18,PSG!$C$39,PSG!$C$38)</f>
        <v>-0.5322216889239112</v>
      </c>
      <c r="P19" s="2">
        <f>STANDARDIZE(PSG!D18,PSG!$D$39,PSG!$D$38)</f>
        <v>0.4642755181077311</v>
      </c>
      <c r="Q19" s="2">
        <f>STANDARDIZE(PSG!E18,PSG!$E$39,PSG!$E$38)</f>
        <v>-1.1553082657504439</v>
      </c>
      <c r="R19" s="2">
        <f>STANDARDIZE(PSG!F18,PSG!$F$39,PSG!$F$38)</f>
        <v>-0.47033489397803979</v>
      </c>
      <c r="S19" s="2">
        <f>STANDARDIZE(PSG!G18,PSG!$G$39,PSG!$G$38)</f>
        <v>-0.70710678118654746</v>
      </c>
      <c r="T19" s="2">
        <f>STANDARDIZE(PSG!H18,PSG!$H$39,PSG!$H$38)</f>
        <v>2.3378976307461068</v>
      </c>
      <c r="U19" s="2">
        <f>STANDARDIZE(PSG!I18,PSG!$I$39,PSG!$I$38)</f>
        <v>9.8164514702373598E-2</v>
      </c>
      <c r="V19" s="2">
        <f>STANDARDIZE(PSG!J18,PSG!$J$39,PSG!$J$38)</f>
        <v>-0.20784540340538704</v>
      </c>
      <c r="X19" t="str">
        <f>IF(OR(OR(Q19&lt;-1.6,U19&lt;-1.6,V19&lt;-1.6),OR(P19&gt;1.6,R19&gt;1.6,S19&gt;1.6,T19&gt;1.6)),"y","x")</f>
        <v>y</v>
      </c>
      <c r="Y19" t="str">
        <f t="shared" si="7"/>
        <v>TP</v>
      </c>
      <c r="Z19">
        <v>48</v>
      </c>
      <c r="AA19" s="8"/>
      <c r="AB19" s="29">
        <f t="shared" si="0"/>
        <v>0.3641132297201477</v>
      </c>
      <c r="AC19" s="29">
        <f t="shared" si="1"/>
        <v>0.36589275230131041</v>
      </c>
      <c r="AD19" s="29">
        <f t="shared" si="2"/>
        <v>0.36069457006137778</v>
      </c>
      <c r="AE19" s="29">
        <f t="shared" si="3"/>
        <v>0.14493137979404011</v>
      </c>
      <c r="AF19" s="29">
        <f t="shared" si="4"/>
        <v>0.14676266317373993</v>
      </c>
      <c r="AG19" s="29">
        <f>_xlfn.NORM.S.DIST(H20,FALSE)</f>
        <v>0.23105720264097665</v>
      </c>
      <c r="AH19" s="29">
        <f>_xlfn.NORM.S.DIST(I20,FALSE)</f>
        <v>7.7868303340989278E-2</v>
      </c>
      <c r="AI19" s="29">
        <f t="shared" si="5"/>
        <v>0.18922030515522392</v>
      </c>
      <c r="AJ19">
        <v>48</v>
      </c>
      <c r="AK19" t="s">
        <v>56</v>
      </c>
    </row>
    <row r="20" spans="1:37" x14ac:dyDescent="0.25">
      <c r="A20" s="17" t="s">
        <v>212</v>
      </c>
      <c r="C20" s="2">
        <f>STANDARDIZE(PSG!C19,PSG!$C$37,PSG!$C$38)</f>
        <v>-0.42743854728703118</v>
      </c>
      <c r="D20" s="2">
        <f>STANDARDIZE(PSG!D19,PSG!$D$37,PSG!$D$38)</f>
        <v>-0.41587613977217619</v>
      </c>
      <c r="E20" s="2">
        <f>STANDARDIZE(PSG!E19,PSG!$E$37,PSG!$E$38)</f>
        <v>0.44896594942749507</v>
      </c>
      <c r="F20" s="2">
        <f>STANDARDIZE(PSG!F19,PSG!$F$37,PSG!$F$38)</f>
        <v>-1.4230645510104794</v>
      </c>
      <c r="G20" s="2">
        <f>STANDARDIZE(PSG!G19,PSG!$G$37,PSG!$G$38)</f>
        <v>-1.4142135623730949</v>
      </c>
      <c r="H20" s="2">
        <f>STANDARDIZE(PSG!H19,PSG!$H$37,PSG!$H$38)</f>
        <v>-1.0451329441086614</v>
      </c>
      <c r="I20" s="2">
        <f>STANDARDIZE(PSG!I19,PSG!$I$37,PSG!$I$38)</f>
        <v>1.8076491721451147</v>
      </c>
      <c r="J20" s="2">
        <f>STANDARDIZE(PSG!J19,PSG!$J$37,PSG!$J$38)</f>
        <v>1.2213965562435323</v>
      </c>
      <c r="L20" t="str">
        <f>IF(OR(OR(E20&lt;-1.6,I20&lt;-1.6,J20&lt;-1.6),OR(D20&gt;1.6,F20&gt;1.6,G20&gt;1.6,H20&gt;1.6)),"y","x")</f>
        <v>x</v>
      </c>
      <c r="M20" t="str">
        <f t="shared" si="6"/>
        <v>FN</v>
      </c>
      <c r="O20" s="2">
        <f>STANDARDIZE(PSG!C19,PSG!$C$39,PSG!$C$38)</f>
        <v>-0.25940216771081387</v>
      </c>
      <c r="P20" s="2">
        <f>STANDARDIZE(PSG!D19,PSG!$D$39,PSG!$D$38)</f>
        <v>-3.7643960927653874E-2</v>
      </c>
      <c r="Q20" s="2">
        <f>STANDARDIZE(PSG!E19,PSG!$E$39,PSG!$E$38)</f>
        <v>0.31508407247739378</v>
      </c>
      <c r="R20" s="2">
        <f>STANDARDIZE(PSG!F19,PSG!$F$39,PSG!$F$38)</f>
        <v>-1.4471842891631994</v>
      </c>
      <c r="S20" s="2">
        <f>STANDARDIZE(PSG!G19,PSG!$G$39,PSG!$G$38)</f>
        <v>-1.4142135623730949</v>
      </c>
      <c r="T20" s="2">
        <f>STANDARDIZE(PSG!H19,PSG!$H$39,PSG!$H$38)</f>
        <v>-0.79115166972016548</v>
      </c>
      <c r="U20" s="2">
        <f>STANDARDIZE(PSG!I19,PSG!$I$39,PSG!$I$38)</f>
        <v>2.1900364970219659</v>
      </c>
      <c r="V20" s="2">
        <f>STANDARDIZE(PSG!J19,PSG!$J$39,PSG!$J$38)</f>
        <v>1.1366231722458893</v>
      </c>
      <c r="X20" t="str">
        <f>IF(OR(OR(Q20&lt;-1.6,U20&lt;-1.6,V20&lt;-1.6),OR(P20&gt;1.6,R20&gt;1.6,S20&gt;1.6,T20&gt;1.6)),"y","x")</f>
        <v>x</v>
      </c>
      <c r="Y20" t="str">
        <f t="shared" si="7"/>
        <v>FN</v>
      </c>
      <c r="Z20">
        <v>49</v>
      </c>
      <c r="AA20" s="8"/>
      <c r="AB20" s="29">
        <f t="shared" si="0"/>
        <v>3.0067841460580086E-2</v>
      </c>
      <c r="AC20" s="29">
        <f t="shared" si="1"/>
        <v>3.1658773992173463E-3</v>
      </c>
      <c r="AD20" s="29">
        <f t="shared" si="2"/>
        <v>3.9132958002068624E-3</v>
      </c>
      <c r="AE20" s="29">
        <f t="shared" si="3"/>
        <v>6.1082565304961789E-14</v>
      </c>
      <c r="AF20" s="29">
        <f t="shared" si="4"/>
        <v>7.3068827452807831E-3</v>
      </c>
      <c r="AG20" s="29">
        <f>_xlfn.NORM.S.DIST(H21,FALSE)</f>
        <v>1.4055007593313297E-5</v>
      </c>
      <c r="AH20" s="29">
        <f>_xlfn.NORM.S.DIST(I21,FALSE)</f>
        <v>0.23585118678012851</v>
      </c>
      <c r="AI20" s="29">
        <f t="shared" si="5"/>
        <v>1.2596203719194325E-6</v>
      </c>
      <c r="AJ20" s="4">
        <v>49</v>
      </c>
      <c r="AK20" t="s">
        <v>56</v>
      </c>
    </row>
    <row r="21" spans="1:37" x14ac:dyDescent="0.25">
      <c r="A21" s="17" t="s">
        <v>212</v>
      </c>
      <c r="C21" s="2">
        <f>STANDARDIZE(PSG!C20,PSG!$C$37,PSG!$C$38)</f>
        <v>2.2739219578393755</v>
      </c>
      <c r="D21" s="2">
        <f>STANDARDIZE(PSG!D20,PSG!$D$37,PSG!$D$38)</f>
        <v>3.1101082004514033</v>
      </c>
      <c r="E21" s="2">
        <f>STANDARDIZE(PSG!E20,PSG!$E$37,PSG!$E$38)</f>
        <v>-3.0411960841682517</v>
      </c>
      <c r="F21" s="2">
        <f>STANDARDIZE(PSG!F20,PSG!$F$37,PSG!$F$38)</f>
        <v>7.6821366016413171</v>
      </c>
      <c r="G21" s="2">
        <f>STANDARDIZE(PSG!G20,PSG!$G$37,PSG!$G$38)</f>
        <v>2.8284271247461898</v>
      </c>
      <c r="H21" s="2">
        <f>STANDARDIZE(PSG!H20,PSG!$H$37,PSG!$H$38)</f>
        <v>4.5284861223468864</v>
      </c>
      <c r="I21" s="2">
        <f>STANDARDIZE(PSG!I20,PSG!$I$37,PSG!$I$38)</f>
        <v>-1.0252957662374664</v>
      </c>
      <c r="J21" s="2">
        <f>STANDARDIZE(PSG!J20,PSG!$J$37,PSG!$J$38)</f>
        <v>-5.0330431433321214</v>
      </c>
      <c r="L21" t="str">
        <f>IF(OR(OR(E21&lt;-1.6,I21&lt;-1.6,J21&lt;-1.6),OR(D21&gt;1.6,F21&gt;1.6,G21&gt;1.6,H21&gt;1.6)),"y","x")</f>
        <v>y</v>
      </c>
      <c r="M21" t="str">
        <f t="shared" si="6"/>
        <v>TP</v>
      </c>
      <c r="O21" s="2">
        <f>STANDARDIZE(PSG!C20,PSG!$C$39,PSG!$C$38)</f>
        <v>2.4419583374155929</v>
      </c>
      <c r="P21" s="2">
        <f>STANDARDIZE(PSG!D20,PSG!$D$39,PSG!$D$38)</f>
        <v>3.4883403792959258</v>
      </c>
      <c r="Q21" s="2">
        <f>STANDARDIZE(PSG!E20,PSG!$E$39,PSG!$E$38)</f>
        <v>-3.1750779611183528</v>
      </c>
      <c r="R21" s="2">
        <f>STANDARDIZE(PSG!F20,PSG!$F$39,PSG!$F$38)</f>
        <v>7.658016863488597</v>
      </c>
      <c r="S21" s="2">
        <f>STANDARDIZE(PSG!G20,PSG!$G$39,PSG!$G$38)</f>
        <v>2.8284271247461898</v>
      </c>
      <c r="T21" s="2">
        <f>STANDARDIZE(PSG!H20,PSG!$H$39,PSG!$H$38)</f>
        <v>4.7824673967353828</v>
      </c>
      <c r="U21" s="2">
        <f>STANDARDIZE(PSG!I20,PSG!$I$39,PSG!$I$38)</f>
        <v>-0.64290844136061498</v>
      </c>
      <c r="V21" s="2">
        <f>STANDARDIZE(PSG!J20,PSG!$J$39,PSG!$J$38)</f>
        <v>-5.1178165273297642</v>
      </c>
      <c r="X21" t="str">
        <f>IF(OR(OR(Q21&lt;-1.6,U21&lt;-1.6,V21&lt;-1.6),OR(P21&gt;1.6,R21&gt;1.6,S21&gt;1.6,T21&gt;1.6)),"y","x")</f>
        <v>y</v>
      </c>
      <c r="Y21" t="str">
        <f t="shared" si="7"/>
        <v>TP</v>
      </c>
      <c r="Z21">
        <v>50</v>
      </c>
      <c r="AA21" s="8"/>
      <c r="AB21" s="29">
        <f t="shared" si="0"/>
        <v>0.3868701663770393</v>
      </c>
      <c r="AC21" s="29">
        <f t="shared" si="1"/>
        <v>0.3731402228923732</v>
      </c>
      <c r="AD21" s="29">
        <f t="shared" si="2"/>
        <v>0.30161326745540978</v>
      </c>
      <c r="AE21" s="29">
        <f t="shared" si="3"/>
        <v>0.39708987943656815</v>
      </c>
      <c r="AF21" s="29">
        <f t="shared" si="4"/>
        <v>0.14676266317373993</v>
      </c>
      <c r="AG21" s="29">
        <f>_xlfn.NORM.S.DIST(H22,FALSE)</f>
        <v>0.37856396938188625</v>
      </c>
      <c r="AH21" s="29">
        <f>_xlfn.NORM.S.DIST(I22,FALSE)</f>
        <v>0.38722953893827283</v>
      </c>
      <c r="AI21" s="29">
        <f t="shared" si="5"/>
        <v>0.38026308799922032</v>
      </c>
      <c r="AJ21">
        <v>50</v>
      </c>
      <c r="AK21" s="26" t="s">
        <v>58</v>
      </c>
    </row>
    <row r="22" spans="1:37" x14ac:dyDescent="0.25">
      <c r="A22" s="17" t="s">
        <v>214</v>
      </c>
      <c r="C22" s="2">
        <f>STANDARDIZE(PSG!C21,PSG!$C$37,PSG!$C$38)</f>
        <v>0.24790157899457047</v>
      </c>
      <c r="D22" s="2">
        <f>STANDARDIZE(PSG!D21,PSG!$D$37,PSG!$D$38)</f>
        <v>-0.36568419186863765</v>
      </c>
      <c r="E22" s="2">
        <f>STANDARDIZE(PSG!E21,PSG!$E$37,PSG!$E$38)</f>
        <v>0.74789186434194566</v>
      </c>
      <c r="F22" s="2">
        <f>STANDARDIZE(PSG!F21,PSG!$F$37,PSG!$F$38)</f>
        <v>-9.6478952610879964E-2</v>
      </c>
      <c r="G22" s="2">
        <f>STANDARDIZE(PSG!G21,PSG!$G$37,PSG!$G$38)</f>
        <v>1.4142135623730949</v>
      </c>
      <c r="H22" s="2">
        <f>STANDARDIZE(PSG!H21,PSG!$H$37,PSG!$H$38)</f>
        <v>0.32382612484533257</v>
      </c>
      <c r="I22" s="2">
        <f>STANDARDIZE(PSG!I21,PSG!$I$37,PSG!$I$38)</f>
        <v>-0.24412744501435352</v>
      </c>
      <c r="J22" s="2">
        <f>STANDARDIZE(PSG!J21,PSG!$J$37,PSG!$J$38)</f>
        <v>0.30968821666820839</v>
      </c>
      <c r="L22" t="str">
        <f>IF(OR(OR(E22&lt;-1.6,I22&lt;-1.6,J22&lt;-1.6),OR(D22&gt;1.6,F22&gt;1.6,G22&gt;1.6,H22&gt;1.6)),"y","x")</f>
        <v>x</v>
      </c>
      <c r="M22" t="str">
        <f t="shared" si="6"/>
        <v>TN</v>
      </c>
      <c r="O22" s="2">
        <f>STANDARDIZE(PSG!C21,PSG!$C$39,PSG!$C$38)</f>
        <v>0.4159379585707878</v>
      </c>
      <c r="P22" s="2">
        <f>STANDARDIZE(PSG!D21,PSG!$D$39,PSG!$D$38)</f>
        <v>1.2547986975884625E-2</v>
      </c>
      <c r="Q22" s="2">
        <f>STANDARDIZE(PSG!E21,PSG!$E$39,PSG!$E$38)</f>
        <v>0.61400998739184431</v>
      </c>
      <c r="R22" s="2">
        <f>STANDARDIZE(PSG!F21,PSG!$F$39,PSG!$F$38)</f>
        <v>-0.12059869076359996</v>
      </c>
      <c r="S22" s="2">
        <f>STANDARDIZE(PSG!G21,PSG!$G$39,PSG!$G$38)</f>
        <v>1.4142135623730949</v>
      </c>
      <c r="T22" s="2">
        <f>STANDARDIZE(PSG!H21,PSG!$H$39,PSG!$H$38)</f>
        <v>0.57780739923382862</v>
      </c>
      <c r="U22" s="2">
        <f>STANDARDIZE(PSG!I21,PSG!$I$39,PSG!$I$38)</f>
        <v>0.13825987986249785</v>
      </c>
      <c r="V22" s="2">
        <f>STANDARDIZE(PSG!J21,PSG!$J$39,PSG!$J$38)</f>
        <v>0.22491483267056542</v>
      </c>
      <c r="X22" t="str">
        <f>IF(OR(OR(Q22&lt;-1.6,U22&lt;-1.6,V22&lt;-1.6),OR(P22&gt;1.6,R22&gt;1.6,S22&gt;1.6,T22&gt;1.6)),"y","x")</f>
        <v>x</v>
      </c>
      <c r="Y22" t="str">
        <f t="shared" si="7"/>
        <v>TN</v>
      </c>
      <c r="Z22">
        <v>51</v>
      </c>
      <c r="AA22" s="8"/>
      <c r="AB22" s="29">
        <f t="shared" si="0"/>
        <v>0.24755655929012596</v>
      </c>
      <c r="AC22" s="29">
        <f t="shared" si="1"/>
        <v>0.3272994531489809</v>
      </c>
      <c r="AD22" s="29">
        <f t="shared" si="2"/>
        <v>0.39891571029992418</v>
      </c>
      <c r="AE22" s="29">
        <f t="shared" si="3"/>
        <v>1.9887625871231572E-3</v>
      </c>
      <c r="AF22" s="29">
        <f t="shared" si="4"/>
        <v>7.7013977531706107E-4</v>
      </c>
      <c r="AG22" s="29">
        <f>_xlfn.NORM.S.DIST(H23,FALSE)</f>
        <v>1.4773922147615619E-3</v>
      </c>
      <c r="AH22" s="29">
        <f>_xlfn.NORM.S.DIST(I23,FALSE)</f>
        <v>0.28228797572787528</v>
      </c>
      <c r="AI22" s="29">
        <f t="shared" si="5"/>
        <v>0.13650962327086391</v>
      </c>
      <c r="AJ22" s="4">
        <v>51</v>
      </c>
      <c r="AK22" s="8" t="s">
        <v>59</v>
      </c>
    </row>
    <row r="23" spans="1:37" x14ac:dyDescent="0.25">
      <c r="A23" s="17" t="s">
        <v>212</v>
      </c>
      <c r="C23" s="2">
        <f>STANDARDIZE(PSG!C22,PSG!$C$37,PSG!$C$38)</f>
        <v>0.97691111928530605</v>
      </c>
      <c r="D23" s="2">
        <f>STANDARDIZE(PSG!D22,PSG!$D$37,PSG!$D$38)</f>
        <v>-0.62919191836221477</v>
      </c>
      <c r="E23" s="2">
        <f>STANDARDIZE(PSG!E22,PSG!$E$37,PSG!$E$38)</f>
        <v>-1.1541541116388183E-2</v>
      </c>
      <c r="F23" s="2">
        <f>STANDARDIZE(PSG!F22,PSG!$F$37,PSG!$F$38)</f>
        <v>3.2561646506171988</v>
      </c>
      <c r="G23" s="2">
        <f>STANDARDIZE(PSG!G22,PSG!$G$37,PSG!$G$38)</f>
        <v>3.5355339059327373</v>
      </c>
      <c r="H23" s="2">
        <f>STANDARDIZE(PSG!H22,PSG!$H$37,PSG!$H$38)</f>
        <v>3.3462032900684364</v>
      </c>
      <c r="I23" s="2">
        <f>STANDARDIZE(PSG!I22,PSG!$I$37,PSG!$I$38)</f>
        <v>-0.8317319344299694</v>
      </c>
      <c r="J23" s="2">
        <f>STANDARDIZE(PSG!J22,PSG!$J$37,PSG!$J$38)</f>
        <v>-1.4645283428357538</v>
      </c>
      <c r="L23" t="str">
        <f>IF(OR(OR(E23&lt;-1.6,I23&lt;-1.6,J23&lt;-1.6),OR(D23&gt;1.6,F23&gt;1.6,G23&gt;1.6,H23&gt;1.6)),"y","x")</f>
        <v>y</v>
      </c>
      <c r="M23" t="str">
        <f t="shared" si="6"/>
        <v>TP</v>
      </c>
      <c r="O23" s="2">
        <f>STANDARDIZE(PSG!C22,PSG!$C$39,PSG!$C$38)</f>
        <v>1.1449474988615234</v>
      </c>
      <c r="P23" s="2">
        <f>STANDARDIZE(PSG!D22,PSG!$D$39,PSG!$D$38)</f>
        <v>-0.25095973951769251</v>
      </c>
      <c r="Q23" s="2">
        <f>STANDARDIZE(PSG!E22,PSG!$E$39,PSG!$E$38)</f>
        <v>-0.14542341806648945</v>
      </c>
      <c r="R23" s="2">
        <f>STANDARDIZE(PSG!F22,PSG!$F$39,PSG!$F$38)</f>
        <v>3.2320449124644788</v>
      </c>
      <c r="S23" s="2">
        <f>STANDARDIZE(PSG!G22,PSG!$G$39,PSG!$G$38)</f>
        <v>3.5355339059327373</v>
      </c>
      <c r="T23" s="2">
        <f>STANDARDIZE(PSG!H22,PSG!$H$39,PSG!$H$38)</f>
        <v>3.6001845644569324</v>
      </c>
      <c r="U23" s="2">
        <f>STANDARDIZE(PSG!I22,PSG!$I$39,PSG!$I$38)</f>
        <v>-0.449344609553118</v>
      </c>
      <c r="V23" s="2">
        <f>STANDARDIZE(PSG!J22,PSG!$J$39,PSG!$J$38)</f>
        <v>-1.5493017268333968</v>
      </c>
      <c r="X23" t="str">
        <f>IF(OR(OR(Q23&lt;-1.6,U23&lt;-1.6,V23&lt;-1.6),OR(P23&gt;1.6,R23&gt;1.6,S23&gt;1.6,T23&gt;1.6)),"y","x")</f>
        <v>y</v>
      </c>
      <c r="Y23" t="str">
        <f t="shared" si="7"/>
        <v>TP</v>
      </c>
      <c r="Z23">
        <v>52</v>
      </c>
      <c r="AA23" s="8"/>
      <c r="AB23" s="29">
        <f t="shared" si="0"/>
        <v>0.33552012303407325</v>
      </c>
      <c r="AC23" s="29">
        <f t="shared" si="1"/>
        <v>0.39206952697270547</v>
      </c>
      <c r="AD23" s="29">
        <f t="shared" si="2"/>
        <v>0.18503784466737883</v>
      </c>
      <c r="AE23" s="29">
        <f t="shared" si="3"/>
        <v>0.39752326271881322</v>
      </c>
      <c r="AF23" s="29">
        <f t="shared" si="4"/>
        <v>4.2048206999252873E-2</v>
      </c>
      <c r="AG23" s="29">
        <f>_xlfn.NORM.S.DIST(H24,FALSE)</f>
        <v>0.38628038891027777</v>
      </c>
      <c r="AH23" s="29">
        <f>_xlfn.NORM.S.DIST(I24,FALSE)</f>
        <v>0.34812415656550116</v>
      </c>
      <c r="AI23" s="29">
        <f t="shared" si="5"/>
        <v>0.33018701806190126</v>
      </c>
      <c r="AJ23" s="4">
        <v>52</v>
      </c>
      <c r="AK23" t="s">
        <v>60</v>
      </c>
    </row>
    <row r="24" spans="1:37" x14ac:dyDescent="0.25">
      <c r="A24" s="17" t="s">
        <v>212</v>
      </c>
      <c r="C24" s="2">
        <f>STANDARDIZE(PSG!C23,PSG!$C$37,PSG!$C$38)</f>
        <v>-0.58844678931443295</v>
      </c>
      <c r="D24" s="2">
        <f>STANDARDIZE(PSG!D23,PSG!$D$37,PSG!$D$38)</f>
        <v>0.1864272350702858</v>
      </c>
      <c r="E24" s="2">
        <f>STANDARDIZE(PSG!E23,PSG!$E$37,PSG!$E$38)</f>
        <v>-1.2395615159000768</v>
      </c>
      <c r="F24" s="2">
        <f>STANDARDIZE(PSG!F23,PSG!$F$37,PSG!$F$38)</f>
        <v>8.4419083534519962E-2</v>
      </c>
      <c r="G24" s="2">
        <f>STANDARDIZE(PSG!G23,PSG!$G$37,PSG!$G$38)</f>
        <v>2.1213203435596424</v>
      </c>
      <c r="H24" s="2">
        <f>STANDARDIZE(PSG!H23,PSG!$H$37,PSG!$H$38)</f>
        <v>-0.25398127438849599</v>
      </c>
      <c r="I24" s="2">
        <f>STANDARDIZE(PSG!I23,PSG!$I$37,PSG!$I$38)</f>
        <v>-0.52202980353797424</v>
      </c>
      <c r="J24" s="2">
        <f>STANDARDIZE(PSG!J23,PSG!$J$37,PSG!$J$38)</f>
        <v>-0.61507321587460451</v>
      </c>
      <c r="L24" t="str">
        <f>IF(OR(OR(E24&lt;-1.6,I24&lt;-1.6,J24&lt;-1.6),OR(D24&gt;1.6,F24&gt;1.6,G24&gt;1.6,H24&gt;1.6)),"y","x")</f>
        <v>y</v>
      </c>
      <c r="M24" t="str">
        <f t="shared" si="6"/>
        <v>TP</v>
      </c>
      <c r="O24" s="2">
        <f>STANDARDIZE(PSG!C23,PSG!$C$39,PSG!$C$38)</f>
        <v>-0.42041040973821558</v>
      </c>
      <c r="P24" s="2">
        <f>STANDARDIZE(PSG!D23,PSG!$D$39,PSG!$D$38)</f>
        <v>0.56465941391480812</v>
      </c>
      <c r="Q24" s="2">
        <f>STANDARDIZE(PSG!E23,PSG!$E$39,PSG!$E$38)</f>
        <v>-1.3734433928501781</v>
      </c>
      <c r="R24" s="2">
        <f>STANDARDIZE(PSG!F23,PSG!$F$39,PSG!$F$38)</f>
        <v>6.0299345381799978E-2</v>
      </c>
      <c r="S24" s="2">
        <f>STANDARDIZE(PSG!G23,PSG!$G$39,PSG!$G$38)</f>
        <v>2.1213203435596424</v>
      </c>
      <c r="T24" s="2">
        <f>STANDARDIZE(PSG!H23,PSG!$H$39,PSG!$H$38)</f>
        <v>0</v>
      </c>
      <c r="U24" s="2">
        <f>STANDARDIZE(PSG!I23,PSG!$I$39,PSG!$I$38)</f>
        <v>-0.13964247866112281</v>
      </c>
      <c r="V24" s="2">
        <f>STANDARDIZE(PSG!J23,PSG!$J$39,PSG!$J$38)</f>
        <v>-0.69984659987224751</v>
      </c>
      <c r="X24" t="str">
        <f>IF(OR(OR(Q24&lt;-1.6,U24&lt;-1.6,V24&lt;-1.6),OR(P24&gt;1.6,R24&gt;1.6,S24&gt;1.6,T24&gt;1.6)),"y","x")</f>
        <v>y</v>
      </c>
      <c r="Y24" t="str">
        <f t="shared" si="7"/>
        <v>TP</v>
      </c>
      <c r="Z24">
        <v>53</v>
      </c>
      <c r="AA24" s="8"/>
      <c r="AB24" s="29">
        <f t="shared" si="0"/>
        <v>0.3950205553059728</v>
      </c>
      <c r="AC24" s="29">
        <f t="shared" si="1"/>
        <v>0.38873700773366437</v>
      </c>
      <c r="AD24" s="29">
        <f t="shared" si="2"/>
        <v>0.37706446344297528</v>
      </c>
      <c r="AE24" s="29">
        <f t="shared" si="3"/>
        <v>0.39708987943656815</v>
      </c>
      <c r="AF24" s="29">
        <f t="shared" si="4"/>
        <v>0.14676266317373993</v>
      </c>
      <c r="AG24" s="29">
        <f>_xlfn.NORM.S.DIST(H25,FALSE)</f>
        <v>0.30699755164060832</v>
      </c>
      <c r="AH24" s="29">
        <f>_xlfn.NORM.S.DIST(I25,FALSE)</f>
        <v>0.37293592905695588</v>
      </c>
      <c r="AI24" s="29">
        <f t="shared" si="5"/>
        <v>0.39870397796044732</v>
      </c>
      <c r="AJ24" s="8">
        <v>53</v>
      </c>
      <c r="AK24" t="s">
        <v>61</v>
      </c>
    </row>
    <row r="25" spans="1:37" x14ac:dyDescent="0.25">
      <c r="A25" s="17" t="s">
        <v>212</v>
      </c>
      <c r="C25" s="2">
        <f>STANDARDIZE(PSG!C24,PSG!$C$37,PSG!$C$38)</f>
        <v>0.14056275097630266</v>
      </c>
      <c r="D25" s="2">
        <f>STANDARDIZE(PSG!D24,PSG!$D$37,PSG!$D$38)</f>
        <v>-0.22765633513390679</v>
      </c>
      <c r="E25" s="2">
        <f>STANDARDIZE(PSG!E24,PSG!$E$37,PSG!$E$38)</f>
        <v>0.33585884648689218</v>
      </c>
      <c r="F25" s="2">
        <f>STANDARDIZE(PSG!F24,PSG!$F$37,PSG!$F$38)</f>
        <v>9.6478952610879964E-2</v>
      </c>
      <c r="G25" s="2">
        <f>STANDARDIZE(PSG!G24,PSG!$G$37,PSG!$G$38)</f>
        <v>1.4142135623730949</v>
      </c>
      <c r="H25" s="2">
        <f>STANDARDIZE(PSG!H24,PSG!$H$37,PSG!$H$38)</f>
        <v>0.72384663200721411</v>
      </c>
      <c r="I25" s="2">
        <f>STANDARDIZE(PSG!I24,PSG!$I$37,PSG!$I$38)</f>
        <v>-0.3671787380919766</v>
      </c>
      <c r="J25" s="2">
        <f>STANDARDIZE(PSG!J24,PSG!$J$37,PSG!$J$38)</f>
        <v>3.4569180276534828E-2</v>
      </c>
      <c r="L25" t="str">
        <f>IF(OR(OR(E25&lt;-1.6,I25&lt;-1.6,J25&lt;-1.6),OR(D25&gt;1.6,F25&gt;1.6,G25&gt;1.6,H25&gt;1.6)),"y","x")</f>
        <v>x</v>
      </c>
      <c r="M25" t="str">
        <f t="shared" si="6"/>
        <v>FN</v>
      </c>
      <c r="O25" s="2">
        <f>STANDARDIZE(PSG!C24,PSG!$C$39,PSG!$C$38)</f>
        <v>0.30859913055251997</v>
      </c>
      <c r="P25" s="2">
        <f>STANDARDIZE(PSG!D24,PSG!$D$39,PSG!$D$38)</f>
        <v>0.1505758437106155</v>
      </c>
      <c r="Q25" s="2">
        <f>STANDARDIZE(PSG!E24,PSG!$E$39,PSG!$E$38)</f>
        <v>0.2019769695367909</v>
      </c>
      <c r="R25" s="2">
        <f>STANDARDIZE(PSG!F24,PSG!$F$39,PSG!$F$38)</f>
        <v>7.2359214458159973E-2</v>
      </c>
      <c r="S25" s="2">
        <f>STANDARDIZE(PSG!G24,PSG!$G$39,PSG!$G$38)</f>
        <v>1.4142135623730949</v>
      </c>
      <c r="T25" s="2">
        <f>STANDARDIZE(PSG!H24,PSG!$H$39,PSG!$H$38)</f>
        <v>0.97782790639571016</v>
      </c>
      <c r="U25" s="2">
        <f>STANDARDIZE(PSG!I24,PSG!$I$39,PSG!$I$38)</f>
        <v>1.5208586784874809E-2</v>
      </c>
      <c r="V25" s="2">
        <f>STANDARDIZE(PSG!J24,PSG!$J$39,PSG!$J$38)</f>
        <v>-5.0204203721108148E-2</v>
      </c>
      <c r="X25" t="str">
        <f>IF(OR(OR(Q25&lt;-1.6,U25&lt;-1.6,V25&lt;-1.6),OR(P25&gt;1.6,R25&gt;1.6,S25&gt;1.6,T25&gt;1.6)),"y","x")</f>
        <v>x</v>
      </c>
      <c r="Y25" t="str">
        <f t="shared" si="7"/>
        <v>FN</v>
      </c>
      <c r="Z25">
        <v>56</v>
      </c>
      <c r="AA25" s="8"/>
      <c r="AB25" s="29">
        <f t="shared" si="0"/>
        <v>0.39691467521237811</v>
      </c>
      <c r="AC25" s="29">
        <f t="shared" si="1"/>
        <v>0.35995409337206902</v>
      </c>
      <c r="AD25" s="29">
        <f t="shared" si="2"/>
        <v>0.2734635719089808</v>
      </c>
      <c r="AE25" s="29">
        <f t="shared" si="3"/>
        <v>0.20982227700087303</v>
      </c>
      <c r="AF25" s="29">
        <f t="shared" si="4"/>
        <v>0.3989422804014327</v>
      </c>
      <c r="AG25" s="29">
        <f>_xlfn.NORM.S.DIST(H26,FALSE)</f>
        <v>9.644037424535741E-2</v>
      </c>
      <c r="AH25" s="29">
        <f>_xlfn.NORM.S.DIST(I26,FALSE)</f>
        <v>0.26989258774998537</v>
      </c>
      <c r="AI25" s="29">
        <f t="shared" si="5"/>
        <v>0.22535476980028304</v>
      </c>
      <c r="AJ25" s="8">
        <v>56</v>
      </c>
      <c r="AK25" s="8" t="s">
        <v>62</v>
      </c>
    </row>
    <row r="26" spans="1:37" x14ac:dyDescent="0.25">
      <c r="A26" s="17" t="s">
        <v>212</v>
      </c>
      <c r="C26" s="2">
        <f>STANDARDIZE(PSG!C25,PSG!$C$37,PSG!$C$38)</f>
        <v>-0.10094961206479992</v>
      </c>
      <c r="D26" s="2">
        <f>STANDARDIZE(PSG!D25,PSG!$D$37,PSG!$D$38)</f>
        <v>-0.45352010069983006</v>
      </c>
      <c r="E26" s="2">
        <f>STANDARDIZE(PSG!E25,PSG!$E$37,PSG!$E$38)</f>
        <v>0.86907804606402017</v>
      </c>
      <c r="F26" s="2">
        <f>STANDARDIZE(PSG!F25,PSG!$F$37,PSG!$F$38)</f>
        <v>-1.1336276931778395</v>
      </c>
      <c r="G26" s="2">
        <f>STANDARDIZE(PSG!G25,PSG!$G$37,PSG!$G$38)</f>
        <v>0</v>
      </c>
      <c r="H26" s="2">
        <f>STANDARDIZE(PSG!H25,PSG!$H$37,PSG!$H$38)</f>
        <v>-1.6851657555676718</v>
      </c>
      <c r="I26" s="2">
        <f>STANDARDIZE(PSG!I25,PSG!$I$37,PSG!$I$38)</f>
        <v>0.884073174663629</v>
      </c>
      <c r="J26" s="2">
        <f>STANDARDIZE(PSG!J25,PSG!$J$37,PSG!$J$38)</f>
        <v>1.0687757769313624</v>
      </c>
      <c r="L26" t="str">
        <f>IF(OR(OR(E26&lt;-1.6,I26&lt;-1.6,J26&lt;-1.6),OR(D26&gt;1.6,F26&gt;1.6,G26&gt;1.6,H26&gt;1.6)),"y","x")</f>
        <v>x</v>
      </c>
      <c r="M26" t="str">
        <f t="shared" si="6"/>
        <v>FN</v>
      </c>
      <c r="O26" s="2">
        <f>STANDARDIZE(PSG!C25,PSG!$C$39,PSG!$C$38)</f>
        <v>6.7086767511417386E-2</v>
      </c>
      <c r="P26" s="2">
        <f>STANDARDIZE(PSG!D25,PSG!$D$39,PSG!$D$38)</f>
        <v>-7.5287921855307749E-2</v>
      </c>
      <c r="Q26" s="2">
        <f>STANDARDIZE(PSG!E25,PSG!$E$39,PSG!$E$38)</f>
        <v>0.73519616911391883</v>
      </c>
      <c r="R26" s="2">
        <f>STANDARDIZE(PSG!F25,PSG!$F$39,PSG!$F$38)</f>
        <v>-1.1577474313305596</v>
      </c>
      <c r="S26" s="2">
        <f>STANDARDIZE(PSG!G25,PSG!$G$39,PSG!$G$38)</f>
        <v>0</v>
      </c>
      <c r="T26" s="2">
        <f>STANDARDIZE(PSG!H25,PSG!$H$39,PSG!$H$38)</f>
        <v>-1.4311844811791756</v>
      </c>
      <c r="U26" s="2">
        <f>STANDARDIZE(PSG!I25,PSG!$I$39,PSG!$I$38)</f>
        <v>1.2664604995404805</v>
      </c>
      <c r="V26" s="2">
        <f>STANDARDIZE(PSG!J25,PSG!$J$39,PSG!$J$38)</f>
        <v>0.98400239293371938</v>
      </c>
      <c r="X26" t="str">
        <f>IF(OR(OR(Q26&lt;-1.6,U26&lt;-1.6,V26&lt;-1.6),OR(P26&gt;1.6,R26&gt;1.6,S26&gt;1.6,T26&gt;1.6)),"y","x")</f>
        <v>x</v>
      </c>
      <c r="Y26" t="str">
        <f t="shared" si="7"/>
        <v>FN</v>
      </c>
      <c r="Z26">
        <v>57</v>
      </c>
      <c r="AA26" s="8"/>
      <c r="AB26" s="29">
        <f t="shared" si="0"/>
        <v>0.3911436890045269</v>
      </c>
      <c r="AC26" s="29">
        <f t="shared" si="1"/>
        <v>0.36777816590252926</v>
      </c>
      <c r="AD26" s="29">
        <f t="shared" si="2"/>
        <v>0.39538286237250303</v>
      </c>
      <c r="AE26" s="29">
        <f t="shared" si="3"/>
        <v>0.30705409888446661</v>
      </c>
      <c r="AF26" s="29">
        <f t="shared" si="4"/>
        <v>0.31069656037692778</v>
      </c>
      <c r="AG26" s="29">
        <f>_xlfn.NORM.S.DIST(H27,FALSE)</f>
        <v>0.38628038891027777</v>
      </c>
      <c r="AH26" s="29">
        <f>_xlfn.NORM.S.DIST(I27,FALSE)</f>
        <v>0.34169477739817516</v>
      </c>
      <c r="AI26" s="29">
        <f t="shared" si="5"/>
        <v>0.38352959556219929</v>
      </c>
      <c r="AJ26">
        <v>57</v>
      </c>
      <c r="AK26" s="26" t="s">
        <v>58</v>
      </c>
    </row>
    <row r="27" spans="1:37" x14ac:dyDescent="0.25">
      <c r="A27" s="17" t="s">
        <v>214</v>
      </c>
      <c r="C27" s="2">
        <f>STANDARDIZE(PSG!C26,PSG!$C$37,PSG!$C$38)</f>
        <v>0.19870461615286439</v>
      </c>
      <c r="D27" s="2">
        <f>STANDARDIZE(PSG!D26,PSG!$D$37,PSG!$D$38)</f>
        <v>-0.40332815279629153</v>
      </c>
      <c r="E27" s="2">
        <f>STANDARDIZE(PSG!E26,PSG!$E$37,PSG!$E$38)</f>
        <v>0.13388187695010126</v>
      </c>
      <c r="F27" s="2">
        <f>STANDARDIZE(PSG!F26,PSG!$F$37,PSG!$F$38)</f>
        <v>0.72359214458159971</v>
      </c>
      <c r="G27" s="2">
        <f>STANDARDIZE(PSG!G26,PSG!$G$37,PSG!$G$38)</f>
        <v>-0.70710678118654746</v>
      </c>
      <c r="H27" s="2">
        <f>STANDARDIZE(PSG!H26,PSG!$H$37,PSG!$H$38)</f>
        <v>-0.25398127438849599</v>
      </c>
      <c r="I27" s="2">
        <f>STANDARDIZE(PSG!I26,PSG!$I$37,PSG!$I$38)</f>
        <v>-0.55659477350359865</v>
      </c>
      <c r="J27" s="2">
        <f>STANDARDIZE(PSG!J26,PSG!$J$37,PSG!$J$38)</f>
        <v>-0.2807132190920244</v>
      </c>
      <c r="L27" t="str">
        <f>IF(OR(OR(E27&lt;-1.6,I27&lt;-1.6,J27&lt;-1.6),OR(D27&gt;1.6,F27&gt;1.6,G27&gt;1.6,H27&gt;1.6)),"y","x")</f>
        <v>x</v>
      </c>
      <c r="M27" t="str">
        <f t="shared" si="6"/>
        <v>TN</v>
      </c>
      <c r="O27" s="2">
        <f>STANDARDIZE(PSG!C26,PSG!$C$39,PSG!$C$38)</f>
        <v>0.3667409957290817</v>
      </c>
      <c r="P27" s="2">
        <f>STANDARDIZE(PSG!D26,PSG!$D$39,PSG!$D$38)</f>
        <v>-2.5095973951769251E-2</v>
      </c>
      <c r="Q27" s="2">
        <f>STANDARDIZE(PSG!E26,PSG!$E$39,PSG!$E$38)</f>
        <v>0</v>
      </c>
      <c r="R27" s="2">
        <f>STANDARDIZE(PSG!F26,PSG!$F$39,PSG!$F$38)</f>
        <v>0.69947240642887976</v>
      </c>
      <c r="S27" s="2">
        <f>STANDARDIZE(PSG!G26,PSG!$G$39,PSG!$G$38)</f>
        <v>-0.70710678118654746</v>
      </c>
      <c r="T27" s="2">
        <f>STANDARDIZE(PSG!H26,PSG!$H$39,PSG!$H$38)</f>
        <v>0</v>
      </c>
      <c r="U27" s="2">
        <f>STANDARDIZE(PSG!I26,PSG!$I$39,PSG!$I$38)</f>
        <v>-0.17420744862674728</v>
      </c>
      <c r="V27" s="2">
        <f>STANDARDIZE(PSG!J26,PSG!$J$39,PSG!$J$38)</f>
        <v>-0.36548660308966741</v>
      </c>
      <c r="X27" t="str">
        <f>IF(OR(OR(Q27&lt;-1.6,U27&lt;-1.6,V27&lt;-1.6),OR(P27&gt;1.6,R27&gt;1.6,S27&gt;1.6,T27&gt;1.6)),"y","x")</f>
        <v>x</v>
      </c>
      <c r="Y27" t="str">
        <f t="shared" si="7"/>
        <v>TN</v>
      </c>
      <c r="Z27">
        <v>59</v>
      </c>
      <c r="AA27" s="8"/>
      <c r="AB27" s="29">
        <f t="shared" si="0"/>
        <v>0.3648063214346462</v>
      </c>
      <c r="AC27" s="29">
        <f t="shared" si="1"/>
        <v>0.34688655075429548</v>
      </c>
      <c r="AD27" s="29">
        <f t="shared" si="2"/>
        <v>0.34064936314131461</v>
      </c>
      <c r="AE27" s="29">
        <f t="shared" si="3"/>
        <v>0.13515860968831872</v>
      </c>
      <c r="AF27" s="29">
        <f t="shared" si="4"/>
        <v>0.14676266317373993</v>
      </c>
      <c r="AG27" s="29">
        <f>_xlfn.NORM.S.DIST(H28,FALSE)</f>
        <v>0.19713759618488233</v>
      </c>
      <c r="AH27" s="29">
        <f>_xlfn.NORM.S.DIST(I28,FALSE)</f>
        <v>3.9740150777848593E-2</v>
      </c>
      <c r="AI27" s="29">
        <f t="shared" si="5"/>
        <v>0.15974915907472767</v>
      </c>
      <c r="AJ27" s="8">
        <v>59</v>
      </c>
      <c r="AK27" s="26" t="s">
        <v>58</v>
      </c>
    </row>
    <row r="28" spans="1:37" ht="15.75" thickBot="1" x14ac:dyDescent="0.3">
      <c r="A28" s="17" t="s">
        <v>214</v>
      </c>
      <c r="C28" s="2">
        <f>STANDARDIZE(PSG!C27,PSG!$C$37,PSG!$C$38)</f>
        <v>-0.42296609611960334</v>
      </c>
      <c r="D28" s="2">
        <f>STANDARDIZE(PSG!D27,PSG!$D$37,PSG!$D$38)</f>
        <v>-0.52880802255513781</v>
      </c>
      <c r="E28" s="2">
        <f>STANDARDIZE(PSG!E27,PSG!$E$37,PSG!$E$38)</f>
        <v>0.56207305236809801</v>
      </c>
      <c r="F28" s="2">
        <f>STANDARDIZE(PSG!F27,PSG!$F$37,PSG!$F$38)</f>
        <v>-1.4713040273159195</v>
      </c>
      <c r="G28" s="2">
        <f>STANDARDIZE(PSG!G27,PSG!$G$37,PSG!$G$38)</f>
        <v>-1.4142135623730949</v>
      </c>
      <c r="H28" s="2">
        <f>STANDARDIZE(PSG!H27,PSG!$H$37,PSG!$H$38)</f>
        <v>-1.1873624577662192</v>
      </c>
      <c r="I28" s="2">
        <f>STANDARDIZE(PSG!I27,PSG!$I$37,PSG!$I$38)</f>
        <v>2.1477684766068594</v>
      </c>
      <c r="J28" s="2">
        <f>STANDARDIZE(PSG!J27,PSG!$J$37,PSG!$J$38)</f>
        <v>1.3529315699928357</v>
      </c>
      <c r="L28" t="str">
        <f>IF(OR(OR(E28&lt;-1.6,I28&lt;-1.6,J28&lt;-1.6),OR(D28&gt;1.6,F28&gt;1.6,G28&gt;1.6,H28&gt;1.6)),"y","x")</f>
        <v>x</v>
      </c>
      <c r="M28" t="str">
        <f t="shared" si="6"/>
        <v>TN</v>
      </c>
      <c r="O28" s="2">
        <f>STANDARDIZE(PSG!C27,PSG!$C$39,PSG!$C$38)</f>
        <v>-0.25492971654338603</v>
      </c>
      <c r="P28" s="2">
        <f>STANDARDIZE(PSG!D27,PSG!$D$39,PSG!$D$38)</f>
        <v>-0.1505758437106155</v>
      </c>
      <c r="Q28" s="2">
        <f>STANDARDIZE(PSG!E27,PSG!$E$39,PSG!$E$38)</f>
        <v>0.42819117541799673</v>
      </c>
      <c r="R28" s="2">
        <f>STANDARDIZE(PSG!F27,PSG!$F$39,PSG!$F$38)</f>
        <v>-1.4954237654686393</v>
      </c>
      <c r="S28" s="2">
        <f>STANDARDIZE(PSG!G27,PSG!$G$39,PSG!$G$38)</f>
        <v>-1.4142135623730949</v>
      </c>
      <c r="T28" s="2">
        <f>STANDARDIZE(PSG!H27,PSG!$H$39,PSG!$H$38)</f>
        <v>-0.93338118337772324</v>
      </c>
      <c r="U28" s="2">
        <f>STANDARDIZE(PSG!I27,PSG!$I$39,PSG!$I$38)</f>
        <v>2.5301558014837111</v>
      </c>
      <c r="V28" s="2">
        <f>STANDARDIZE(PSG!J27,PSG!$J$39,PSG!$J$38)</f>
        <v>1.2681581859951929</v>
      </c>
      <c r="X28" t="str">
        <f>IF(OR(OR(Q28&lt;-1.6,U28&lt;-1.6,V28&lt;-1.6),OR(P28&gt;1.6,R28&gt;1.6,S28&gt;1.6,T28&gt;1.6)),"y","x")</f>
        <v>x</v>
      </c>
      <c r="Y28" t="str">
        <f t="shared" si="7"/>
        <v>TN</v>
      </c>
      <c r="Z28">
        <v>60</v>
      </c>
      <c r="AA28" s="8"/>
      <c r="AB28" s="29">
        <f t="shared" si="0"/>
        <v>0.20971331028946316</v>
      </c>
      <c r="AC28" s="29">
        <f t="shared" si="1"/>
        <v>0.31941196655870696</v>
      </c>
      <c r="AD28" s="29">
        <f t="shared" si="2"/>
        <v>0.26215181025695966</v>
      </c>
      <c r="AE28" s="29">
        <f t="shared" si="3"/>
        <v>0.23007317085987769</v>
      </c>
      <c r="AF28" s="29">
        <f t="shared" si="4"/>
        <v>0.31069656037692778</v>
      </c>
      <c r="AG28" s="29">
        <f>_xlfn.NORM.S.DIST(H29,FALSE)</f>
        <v>0.37964027438136233</v>
      </c>
      <c r="AH28" s="29">
        <f>_xlfn.NORM.S.DIST(I29,FALSE)</f>
        <v>0.38256382290231344</v>
      </c>
      <c r="AI28" s="29">
        <f t="shared" si="5"/>
        <v>0.25083568255802924</v>
      </c>
      <c r="AJ28" s="8">
        <v>60</v>
      </c>
      <c r="AK28" s="26" t="s">
        <v>58</v>
      </c>
    </row>
    <row r="29" spans="1:37" ht="15.75" thickBot="1" x14ac:dyDescent="0.3">
      <c r="A29" s="60" t="s">
        <v>214</v>
      </c>
      <c r="C29" s="2">
        <f>STANDARDIZE(PSG!C28,PSG!$C$37,PSG!$C$38)</f>
        <v>-1.1340858317406277</v>
      </c>
      <c r="D29" s="2">
        <f>STANDARDIZE(PSG!D28,PSG!$D$37,PSG!$D$38)</f>
        <v>-0.66683587928986865</v>
      </c>
      <c r="E29" s="2">
        <f>STANDARDIZE(PSG!E28,PSG!$E$37,PSG!$E$38)</f>
        <v>-0.91639836464121138</v>
      </c>
      <c r="F29" s="2">
        <f>STANDARDIZE(PSG!F28,PSG!$F$37,PSG!$F$38)</f>
        <v>-1.0492086096433195</v>
      </c>
      <c r="G29" s="2">
        <f>STANDARDIZE(PSG!G28,PSG!$G$37,PSG!$G$38)</f>
        <v>-0.70710678118654746</v>
      </c>
      <c r="H29" s="2">
        <f>STANDARDIZE(PSG!H28,PSG!$H$37,PSG!$H$38)</f>
        <v>0.31493678024173538</v>
      </c>
      <c r="I29" s="2">
        <f>STANDARDIZE(PSG!I28,PSG!$I$37,PSG!$I$38)</f>
        <v>0.28955569125488839</v>
      </c>
      <c r="J29" s="2">
        <f>STANDARDIZE(PSG!J28,PSG!$J$37,PSG!$J$38)</f>
        <v>0.96334694911703556</v>
      </c>
      <c r="L29" t="str">
        <f>IF(OR(OR(E29&lt;-1.6,I29&lt;-1.6,J29&lt;-1.6),OR(D29&gt;1.6,F29&gt;1.6,G29&gt;1.6,H29&gt;1.6)),"y","x")</f>
        <v>x</v>
      </c>
      <c r="M29" t="str">
        <f t="shared" si="6"/>
        <v>TN</v>
      </c>
      <c r="O29" s="2">
        <f>STANDARDIZE(PSG!C28,PSG!$C$39,PSG!$C$38)</f>
        <v>-0.96604945216441029</v>
      </c>
      <c r="P29" s="2">
        <f>STANDARDIZE(PSG!D28,PSG!$D$39,PSG!$D$38)</f>
        <v>-0.28860370044534639</v>
      </c>
      <c r="Q29" s="2">
        <f>STANDARDIZE(PSG!E28,PSG!$E$39,PSG!$E$38)</f>
        <v>-1.0502802415913126</v>
      </c>
      <c r="R29" s="2">
        <f>STANDARDIZE(PSG!F28,PSG!$F$39,PSG!$F$38)</f>
        <v>-1.0733283477960396</v>
      </c>
      <c r="S29" s="2">
        <f>STANDARDIZE(PSG!G28,PSG!$G$39,PSG!$G$38)</f>
        <v>-0.70710678118654746</v>
      </c>
      <c r="T29" s="2">
        <f>STANDARDIZE(PSG!H28,PSG!$H$39,PSG!$H$38)</f>
        <v>0.56891805463023137</v>
      </c>
      <c r="U29" s="2">
        <f>STANDARDIZE(PSG!I28,PSG!$I$39,PSG!$I$38)</f>
        <v>0.67194301613173979</v>
      </c>
      <c r="V29" s="2">
        <f>STANDARDIZE(PSG!J28,PSG!$J$39,PSG!$J$38)</f>
        <v>0.87857356511939266</v>
      </c>
      <c r="X29" t="str">
        <f>IF(OR(OR(Q29&lt;-1.6,U29&lt;-1.6,V29&lt;-1.6),OR(P29&gt;1.6,R29&gt;1.6,S29&gt;1.6,T29&gt;1.6)),"y","x")</f>
        <v>x</v>
      </c>
      <c r="Y29" t="str">
        <f t="shared" si="7"/>
        <v>TN</v>
      </c>
      <c r="AA29" s="27" t="s">
        <v>179</v>
      </c>
      <c r="AB29" s="28" t="s">
        <v>180</v>
      </c>
    </row>
    <row r="30" spans="1:37" ht="15.75" thickBot="1" x14ac:dyDescent="0.3">
      <c r="W30" s="8"/>
    </row>
    <row r="31" spans="1:37" x14ac:dyDescent="0.25">
      <c r="C31" s="3" t="s">
        <v>199</v>
      </c>
      <c r="D31">
        <f>COUNTIF($M$3:$M$29,C31)</f>
        <v>12</v>
      </c>
      <c r="F31" s="45" t="s">
        <v>101</v>
      </c>
      <c r="G31" s="81">
        <f>D31/(D31+D32)*100</f>
        <v>60</v>
      </c>
      <c r="O31" s="3" t="s">
        <v>199</v>
      </c>
      <c r="P31">
        <f>COUNTIF($Y$3:$Y$29,O31)</f>
        <v>14</v>
      </c>
      <c r="R31" s="45" t="s">
        <v>101</v>
      </c>
      <c r="S31" s="81">
        <f>P31/(P31+P32)*100</f>
        <v>70</v>
      </c>
      <c r="T31" s="3"/>
      <c r="U31" s="3"/>
      <c r="V31" s="3"/>
      <c r="W31" s="3"/>
      <c r="X31" s="3"/>
      <c r="Y31" s="3"/>
      <c r="Z31" s="3"/>
      <c r="AA31" s="3"/>
      <c r="AB31" s="3"/>
    </row>
    <row r="32" spans="1:37" x14ac:dyDescent="0.25">
      <c r="C32" s="3" t="s">
        <v>200</v>
      </c>
      <c r="D32">
        <f>COUNTIF($M$3:$M$29,C32)</f>
        <v>8</v>
      </c>
      <c r="F32" s="46" t="s">
        <v>102</v>
      </c>
      <c r="G32" s="82">
        <f>D33/(D33+D34)*100</f>
        <v>71.428571428571431</v>
      </c>
      <c r="O32" s="3" t="s">
        <v>200</v>
      </c>
      <c r="P32">
        <f t="shared" ref="P32:P34" si="8">COUNTIF($Y$3:$Y$29,O32)</f>
        <v>6</v>
      </c>
      <c r="R32" s="46" t="s">
        <v>102</v>
      </c>
      <c r="S32" s="82">
        <f>P33/(P33+P34)*100</f>
        <v>71.428571428571431</v>
      </c>
      <c r="U32" s="2"/>
      <c r="V32" s="2"/>
      <c r="W32" s="2"/>
      <c r="X32" s="2"/>
      <c r="Y32" s="2"/>
      <c r="Z32" s="2"/>
      <c r="AA32" s="2"/>
      <c r="AB32" s="2"/>
    </row>
    <row r="33" spans="3:28" x14ac:dyDescent="0.25">
      <c r="C33" s="3" t="s">
        <v>201</v>
      </c>
      <c r="D33">
        <f>COUNTIF($M$3:$M$29,C33)</f>
        <v>5</v>
      </c>
      <c r="F33" s="46" t="s">
        <v>103</v>
      </c>
      <c r="G33" s="82">
        <f>(D31+D33)/(D31+D33+D34+D32)*100</f>
        <v>62.962962962962962</v>
      </c>
      <c r="O33" s="3" t="s">
        <v>201</v>
      </c>
      <c r="P33">
        <f t="shared" si="8"/>
        <v>5</v>
      </c>
      <c r="R33" s="46" t="s">
        <v>103</v>
      </c>
      <c r="S33" s="82">
        <f>(P31+P33)/(P31+P33+P34+P32)*100</f>
        <v>70.370370370370367</v>
      </c>
      <c r="U33" s="2"/>
      <c r="V33" s="2"/>
      <c r="W33" s="2"/>
      <c r="X33" s="2"/>
      <c r="Y33" s="2"/>
      <c r="Z33" s="2"/>
      <c r="AA33" s="2"/>
      <c r="AB33" s="2"/>
    </row>
    <row r="34" spans="3:28" ht="15.75" thickBot="1" x14ac:dyDescent="0.3">
      <c r="C34" s="3" t="s">
        <v>198</v>
      </c>
      <c r="D34">
        <f>COUNTIF($M$3:$M$29,C34)</f>
        <v>2</v>
      </c>
      <c r="F34" s="47" t="s">
        <v>104</v>
      </c>
      <c r="G34" s="83">
        <f>(D31*D33-D34*D32)/SQRT((D31+D34)*(D31+D32)*(D33+D34)*(D33+D32))</f>
        <v>0.27564680606792347</v>
      </c>
      <c r="O34" s="3" t="s">
        <v>198</v>
      </c>
      <c r="P34">
        <f t="shared" si="8"/>
        <v>2</v>
      </c>
      <c r="R34" s="47" t="s">
        <v>104</v>
      </c>
      <c r="S34" s="83">
        <f>(P31*P33-P34*P32)/SQRT((P31+P34)*(P31+P32)*(P33+P34)*(P33+P32))</f>
        <v>0.36949421379227854</v>
      </c>
      <c r="U34" s="2"/>
      <c r="V34" s="2"/>
      <c r="W34" s="2"/>
      <c r="X34" s="2"/>
      <c r="Y34" s="2"/>
      <c r="Z34" s="2"/>
      <c r="AA34" s="2"/>
      <c r="AB34" s="2"/>
    </row>
    <row r="35" spans="3:28" x14ac:dyDescent="0.25">
      <c r="U35" s="2"/>
      <c r="V35" s="2"/>
      <c r="W35" s="2"/>
      <c r="X35" s="2"/>
      <c r="Y35" s="2"/>
      <c r="Z35" s="2"/>
      <c r="AA35" s="2"/>
      <c r="AB35" s="2"/>
    </row>
    <row r="36" spans="3:28" x14ac:dyDescent="0.25">
      <c r="U36" s="2"/>
      <c r="V36" s="2"/>
      <c r="W36" s="2"/>
      <c r="X36" s="2"/>
      <c r="Y36" s="2"/>
      <c r="Z36" s="2"/>
      <c r="AA36" s="2"/>
      <c r="AB36" s="2"/>
    </row>
    <row r="37" spans="3:28" x14ac:dyDescent="0.25">
      <c r="U37" s="2"/>
      <c r="V37" s="2"/>
      <c r="W37" s="2"/>
      <c r="X37" s="2"/>
      <c r="Y37" s="2"/>
      <c r="Z37" s="2"/>
      <c r="AA37" s="2"/>
      <c r="AB37" s="2"/>
    </row>
    <row r="38" spans="3:28" x14ac:dyDescent="0.25">
      <c r="U38" s="2"/>
      <c r="V38" s="2"/>
      <c r="W38" s="2"/>
      <c r="X38" s="2"/>
      <c r="Y38" s="2"/>
      <c r="Z38" s="2"/>
      <c r="AA38" s="2"/>
      <c r="AB38" s="2"/>
    </row>
    <row r="39" spans="3:28" x14ac:dyDescent="0.25">
      <c r="U39" s="2"/>
      <c r="V39" s="2"/>
      <c r="W39" s="2"/>
      <c r="X39" s="2"/>
      <c r="Y39" s="2"/>
      <c r="Z39" s="2"/>
      <c r="AA39" s="2"/>
      <c r="AB39" s="2"/>
    </row>
    <row r="40" spans="3:28" x14ac:dyDescent="0.25">
      <c r="U40" s="2"/>
      <c r="V40" s="2"/>
      <c r="W40" s="2"/>
      <c r="X40" s="2"/>
      <c r="Y40" s="2"/>
      <c r="Z40" s="2"/>
      <c r="AA40" s="2"/>
      <c r="AB40" s="2"/>
    </row>
    <row r="41" spans="3:28" x14ac:dyDescent="0.25">
      <c r="U41" s="2"/>
      <c r="V41" s="2"/>
      <c r="W41" s="2"/>
      <c r="X41" s="2"/>
      <c r="Y41" s="2"/>
      <c r="Z41" s="2"/>
      <c r="AA41" s="2"/>
      <c r="AB41" s="2"/>
    </row>
    <row r="42" spans="3:28" x14ac:dyDescent="0.25">
      <c r="U42" s="2"/>
      <c r="V42" s="2"/>
      <c r="W42" s="2"/>
      <c r="X42" s="2"/>
      <c r="Y42" s="2"/>
      <c r="Z42" s="2"/>
      <c r="AA42" s="2"/>
      <c r="AB42" s="2"/>
    </row>
    <row r="43" spans="3:28" x14ac:dyDescent="0.25">
      <c r="U43" s="2"/>
      <c r="V43" s="2"/>
      <c r="W43" s="2"/>
      <c r="X43" s="2"/>
      <c r="Y43" s="2"/>
      <c r="Z43" s="2"/>
      <c r="AA43" s="2"/>
      <c r="AB43" s="2"/>
    </row>
    <row r="44" spans="3:28" x14ac:dyDescent="0.25">
      <c r="U44" s="2"/>
      <c r="V44" s="2"/>
      <c r="W44" s="2"/>
      <c r="X44" s="2"/>
      <c r="Y44" s="2"/>
      <c r="Z44" s="2"/>
      <c r="AA44" s="2"/>
      <c r="AB44" s="2"/>
    </row>
    <row r="45" spans="3:28" x14ac:dyDescent="0.25">
      <c r="U45" s="2"/>
      <c r="V45" s="2"/>
      <c r="W45" s="2"/>
      <c r="X45" s="2"/>
      <c r="Y45" s="2"/>
      <c r="Z45" s="2"/>
      <c r="AA45" s="2"/>
      <c r="AB45" s="2"/>
    </row>
    <row r="46" spans="3:28" x14ac:dyDescent="0.25">
      <c r="U46" s="2"/>
      <c r="V46" s="2"/>
      <c r="W46" s="2"/>
      <c r="X46" s="2"/>
      <c r="Y46" s="2"/>
      <c r="Z46" s="2"/>
      <c r="AA46" s="2"/>
      <c r="AB46" s="2"/>
    </row>
    <row r="47" spans="3:28" x14ac:dyDescent="0.25">
      <c r="U47" s="2"/>
      <c r="V47" s="2"/>
      <c r="W47" s="2"/>
      <c r="X47" s="2"/>
      <c r="Y47" s="2"/>
      <c r="Z47" s="2"/>
      <c r="AA47" s="2"/>
      <c r="AB47" s="2"/>
    </row>
    <row r="48" spans="3:28" x14ac:dyDescent="0.25">
      <c r="U48" s="2"/>
      <c r="V48" s="2"/>
      <c r="W48" s="2"/>
      <c r="X48" s="2"/>
      <c r="Y48" s="2"/>
      <c r="Z48" s="2"/>
      <c r="AA48" s="2"/>
      <c r="AB48" s="2"/>
    </row>
    <row r="49" spans="21:28" x14ac:dyDescent="0.25">
      <c r="U49" s="2"/>
      <c r="V49" s="2"/>
      <c r="W49" s="2"/>
      <c r="X49" s="2"/>
      <c r="Y49" s="2"/>
      <c r="Z49" s="2"/>
      <c r="AA49" s="2"/>
      <c r="AB49" s="2"/>
    </row>
    <row r="50" spans="21:28" x14ac:dyDescent="0.25">
      <c r="U50" s="2"/>
      <c r="V50" s="2"/>
      <c r="W50" s="2"/>
      <c r="X50" s="2"/>
      <c r="Y50" s="2"/>
      <c r="Z50" s="2"/>
      <c r="AA50" s="2"/>
      <c r="AB50" s="2"/>
    </row>
    <row r="51" spans="21:28" x14ac:dyDescent="0.25">
      <c r="U51" s="2"/>
      <c r="V51" s="2"/>
      <c r="W51" s="2"/>
      <c r="X51" s="2"/>
      <c r="Y51" s="2"/>
      <c r="Z51" s="2"/>
      <c r="AA51" s="2"/>
      <c r="AB51" s="2"/>
    </row>
    <row r="52" spans="21:28" x14ac:dyDescent="0.25">
      <c r="U52" s="2"/>
      <c r="V52" s="2"/>
      <c r="W52" s="2"/>
      <c r="X52" s="2"/>
      <c r="Y52" s="2"/>
      <c r="Z52" s="2"/>
      <c r="AA52" s="2"/>
      <c r="AB52" s="2"/>
    </row>
    <row r="53" spans="21:28" x14ac:dyDescent="0.25">
      <c r="U53" s="2"/>
      <c r="V53" s="2"/>
      <c r="W53" s="2"/>
      <c r="X53" s="2"/>
      <c r="Y53" s="2"/>
      <c r="Z53" s="2"/>
      <c r="AA53" s="2"/>
      <c r="AB53" s="2"/>
    </row>
    <row r="54" spans="21:28" x14ac:dyDescent="0.25">
      <c r="U54" s="2"/>
      <c r="V54" s="2"/>
      <c r="W54" s="2"/>
      <c r="X54" s="2"/>
      <c r="Y54" s="2"/>
      <c r="Z54" s="2"/>
      <c r="AA54" s="2"/>
      <c r="AB54" s="2"/>
    </row>
    <row r="55" spans="21:28" x14ac:dyDescent="0.25">
      <c r="U55" s="2"/>
      <c r="V55" s="2"/>
      <c r="W55" s="2"/>
      <c r="X55" s="2"/>
      <c r="Y55" s="2"/>
      <c r="Z55" s="2"/>
      <c r="AA55" s="2"/>
      <c r="AB55" s="2"/>
    </row>
    <row r="56" spans="21:28" x14ac:dyDescent="0.25">
      <c r="U56" s="2"/>
      <c r="V56" s="2"/>
      <c r="W56" s="2"/>
      <c r="X56" s="2"/>
      <c r="Y56" s="2"/>
      <c r="Z56" s="2"/>
      <c r="AA56" s="2"/>
      <c r="AB56" s="2"/>
    </row>
    <row r="57" spans="21:28" x14ac:dyDescent="0.25">
      <c r="U57" s="2"/>
      <c r="V57" s="2"/>
      <c r="W57" s="2"/>
      <c r="X57" s="2"/>
      <c r="Y57" s="2"/>
      <c r="Z57" s="2"/>
      <c r="AA57" s="2"/>
      <c r="AB57" s="2"/>
    </row>
    <row r="58" spans="21:28" x14ac:dyDescent="0.25">
      <c r="U58" s="2"/>
      <c r="V58" s="2"/>
      <c r="W58" s="2"/>
      <c r="X58" s="2"/>
      <c r="Y58" s="2"/>
      <c r="Z58" s="2"/>
      <c r="AA58" s="2"/>
      <c r="AB58" s="2"/>
    </row>
  </sheetData>
  <conditionalFormatting sqref="AB2:AI28">
    <cfRule type="cellIs" dxfId="32" priority="19" operator="lessThan">
      <formula>0.05</formula>
    </cfRule>
  </conditionalFormatting>
  <conditionalFormatting sqref="AB29">
    <cfRule type="cellIs" dxfId="31" priority="20" operator="greaterThan">
      <formula>46</formula>
    </cfRule>
  </conditionalFormatting>
  <conditionalFormatting sqref="D3:D29 F3:H29">
    <cfRule type="cellIs" dxfId="30" priority="14" operator="greaterThan">
      <formula>1.6</formula>
    </cfRule>
  </conditionalFormatting>
  <conditionalFormatting sqref="E3:E29 I3:J29 U3:V29">
    <cfRule type="cellIs" dxfId="29" priority="13" operator="lessThan">
      <formula>-1.6</formula>
    </cfRule>
  </conditionalFormatting>
  <conditionalFormatting sqref="P3:P29 R3:T29">
    <cfRule type="cellIs" dxfId="28" priority="8" operator="greaterThan">
      <formula>1.6</formula>
    </cfRule>
  </conditionalFormatting>
  <conditionalFormatting sqref="Q3:Q29">
    <cfRule type="cellIs" dxfId="27" priority="7" operator="lessThan">
      <formula>-1.6</formula>
    </cfRule>
  </conditionalFormatting>
  <conditionalFormatting sqref="C1">
    <cfRule type="cellIs" dxfId="26" priority="6" operator="greaterThan">
      <formula>46</formula>
    </cfRule>
  </conditionalFormatting>
  <conditionalFormatting sqref="A3:A29">
    <cfRule type="containsText" dxfId="25" priority="5" operator="containsText" text="y">
      <formula>NOT(ISERROR(SEARCH("y",A3)))</formula>
    </cfRule>
  </conditionalFormatting>
  <conditionalFormatting sqref="L3:L29">
    <cfRule type="containsText" dxfId="24" priority="3" operator="containsText" text="y">
      <formula>NOT(ISERROR(SEARCH("y",L3)))</formula>
    </cfRule>
  </conditionalFormatting>
  <conditionalFormatting sqref="X3:X29">
    <cfRule type="containsText" dxfId="23" priority="1" operator="containsText" text="y">
      <formula>NOT(ISERROR(SEARCH("y",X3)))</formula>
    </cfRule>
  </conditionalFormatting>
  <conditionalFormatting sqref="O1">
    <cfRule type="cellIs" dxfId="22" priority="2" operator="greaterThan">
      <formula>46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018D-76B3-4A41-A763-D532B0A9D22C}">
  <dimension ref="A1:AD75"/>
  <sheetViews>
    <sheetView zoomScaleNormal="100" workbookViewId="0">
      <selection activeCell="P39" sqref="P39"/>
    </sheetView>
  </sheetViews>
  <sheetFormatPr defaultRowHeight="15" x14ac:dyDescent="0.25"/>
  <cols>
    <col min="1" max="1" width="14.85546875" bestFit="1" customWidth="1"/>
    <col min="2" max="2" width="11.5703125" bestFit="1" customWidth="1"/>
    <col min="16" max="16" width="8.85546875" customWidth="1"/>
    <col min="18" max="18" width="11.85546875" bestFit="1" customWidth="1"/>
    <col min="22" max="22" width="11.28515625" customWidth="1"/>
  </cols>
  <sheetData>
    <row r="1" spans="2:27" ht="15.75" thickBot="1" x14ac:dyDescent="0.3">
      <c r="B1" s="22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63</v>
      </c>
      <c r="H1" s="20" t="s">
        <v>7</v>
      </c>
      <c r="I1" s="20" t="s">
        <v>5</v>
      </c>
      <c r="J1" s="20" t="s">
        <v>6</v>
      </c>
      <c r="K1" s="27" t="s">
        <v>101</v>
      </c>
      <c r="L1" s="20" t="s">
        <v>102</v>
      </c>
      <c r="M1" s="20" t="s">
        <v>103</v>
      </c>
      <c r="N1" s="65" t="s">
        <v>104</v>
      </c>
      <c r="O1" s="27" t="s">
        <v>37</v>
      </c>
      <c r="P1" s="3" t="s">
        <v>38</v>
      </c>
      <c r="Q1" s="21"/>
      <c r="R1" s="15" t="s">
        <v>209</v>
      </c>
      <c r="T1" s="8"/>
      <c r="Y1" s="3" t="s">
        <v>39</v>
      </c>
      <c r="Z1" s="3" t="s">
        <v>40</v>
      </c>
      <c r="AA1" t="s">
        <v>95</v>
      </c>
    </row>
    <row r="2" spans="2:27" x14ac:dyDescent="0.25">
      <c r="B2" s="16" t="s">
        <v>8</v>
      </c>
      <c r="C2" s="30">
        <f>AVERAGE('(ACG_LR)'!C2:C3)</f>
        <v>606.5</v>
      </c>
      <c r="D2" s="30">
        <f>AVERAGE('(ACG_LR)'!D2:D3)</f>
        <v>48.67</v>
      </c>
      <c r="E2" s="30">
        <f>AVERAGE('(ACG_LR)'!E2:E3)</f>
        <v>465</v>
      </c>
      <c r="F2" s="30">
        <f>AVERAGE('(ACG_LR)'!F2:F3)</f>
        <v>93.25</v>
      </c>
      <c r="G2" s="30">
        <f>AVERAGE('(ACG_LR)'!G2:G3)</f>
        <v>2</v>
      </c>
      <c r="H2" s="30">
        <f>AVERAGE('(ACG_LR)'!H2:H3)</f>
        <v>3.2199999999999998</v>
      </c>
      <c r="I2" s="30">
        <f>AVERAGE('(ACG_LR)'!I2:I3)</f>
        <v>5.2949999999999999</v>
      </c>
      <c r="J2" s="30">
        <f>AVERAGE('(ACG_LR)'!J2:J3)</f>
        <v>76.669999999999987</v>
      </c>
      <c r="K2" s="68">
        <f>AVERAGE('(ACG_LR)'!K2:K3)</f>
        <v>85.334999999999994</v>
      </c>
      <c r="L2" s="36">
        <f>AVERAGE('(ACG_LR)'!L2:L3)</f>
        <v>50</v>
      </c>
      <c r="M2" s="36">
        <f>AVERAGE('(ACG_LR)'!M2:M3)</f>
        <v>76.60499999999999</v>
      </c>
      <c r="N2" s="69">
        <f>AVERAGE('(ACG_LR)'!N2:N3)</f>
        <v>0.36</v>
      </c>
      <c r="O2" s="73" t="s">
        <v>41</v>
      </c>
      <c r="P2">
        <v>1</v>
      </c>
      <c r="Q2" s="21"/>
      <c r="R2" s="16" t="str">
        <f>IF(OR(D2&gt;46,G2&gt;4,J2&lt;74),"y","x")</f>
        <v>y</v>
      </c>
      <c r="S2" t="str">
        <f>IF(AND(R2="y",ACG_z_score!A3="y"),"TP",IF(AND(R2="y",ACG_z_score!A3="x"),"FP",IF(AND(R2="x",ACG_z_score!A3="y"),"FN","TN")))</f>
        <v>TP</v>
      </c>
      <c r="T2" s="8"/>
      <c r="Y2" t="s">
        <v>42</v>
      </c>
      <c r="Z2">
        <v>25</v>
      </c>
      <c r="AA2" s="4" t="s">
        <v>93</v>
      </c>
    </row>
    <row r="3" spans="2:27" x14ac:dyDescent="0.25">
      <c r="B3" s="16" t="s">
        <v>9</v>
      </c>
      <c r="C3" s="30">
        <f>AVERAGE('(ACG_LR)'!C4:C5)</f>
        <v>467</v>
      </c>
      <c r="D3" s="30">
        <f>AVERAGE('(ACG_LR)'!D4:D5)</f>
        <v>15.954999999999998</v>
      </c>
      <c r="E3" s="30">
        <f>AVERAGE('(ACG_LR)'!E4:E5)</f>
        <v>360.5</v>
      </c>
      <c r="F3" s="30">
        <f>AVERAGE('(ACG_LR)'!F4:F5)</f>
        <v>90.75</v>
      </c>
      <c r="G3" s="30">
        <f>AVERAGE('(ACG_LR)'!G4:G5)</f>
        <v>3.5</v>
      </c>
      <c r="H3" s="30">
        <f>AVERAGE('(ACG_LR)'!H4:H5)</f>
        <v>3.8250000000000002</v>
      </c>
      <c r="I3" s="30">
        <f>AVERAGE('(ACG_LR)'!I4:I5)</f>
        <v>3.9699999999999998</v>
      </c>
      <c r="J3" s="30">
        <f>AVERAGE('(ACG_LR)'!J4:J5)</f>
        <v>77.19</v>
      </c>
      <c r="K3" s="68">
        <f>AVERAGE('(ACG_LR)'!K4:K5)</f>
        <v>90.03</v>
      </c>
      <c r="L3" s="36">
        <f>AVERAGE('(ACG_LR)'!L4:L5)</f>
        <v>55.034999999999997</v>
      </c>
      <c r="M3" s="36">
        <f>AVERAGE('(ACG_LR)'!M4:M5)</f>
        <v>80</v>
      </c>
      <c r="N3" s="69">
        <f>AVERAGE('(ACG_LR)'!N4:N5)</f>
        <v>0.48499999999999999</v>
      </c>
      <c r="O3" s="74" t="s">
        <v>43</v>
      </c>
      <c r="P3">
        <v>0</v>
      </c>
      <c r="Q3" s="21"/>
      <c r="R3" s="16" t="str">
        <f t="shared" ref="R3:R28" si="0">IF(OR(D3&gt;46,G3&gt;4,J3&lt;74),"y","x")</f>
        <v>x</v>
      </c>
      <c r="S3" t="str">
        <f>IF(AND(R3="y",ACG_z_score!A4="y"),"TP",IF(AND(R3="y",ACG_z_score!A4="x"),"FP",IF(AND(R3="x",ACG_z_score!A4="y"),"FN","TN")))</f>
        <v>TN</v>
      </c>
      <c r="T3" s="58"/>
      <c r="Y3" t="s">
        <v>44</v>
      </c>
      <c r="Z3">
        <v>21</v>
      </c>
      <c r="AA3" s="1" t="s">
        <v>94</v>
      </c>
    </row>
    <row r="4" spans="2:27" x14ac:dyDescent="0.25">
      <c r="B4" s="16" t="s">
        <v>10</v>
      </c>
      <c r="C4" s="30">
        <f>AVERAGE('(ACG_LR)'!C6:C7)</f>
        <v>526.5</v>
      </c>
      <c r="D4" s="30">
        <f>AVERAGE('(ACG_LR)'!D6:D7)</f>
        <v>10</v>
      </c>
      <c r="E4" s="30">
        <f>AVERAGE('(ACG_LR)'!E6:E7)</f>
        <v>399</v>
      </c>
      <c r="F4" s="30">
        <f>AVERAGE('(ACG_LR)'!F6:F7)</f>
        <v>118</v>
      </c>
      <c r="G4" s="30">
        <f>AVERAGE('(ACG_LR)'!G6:G7)</f>
        <v>4</v>
      </c>
      <c r="H4" s="30">
        <f>AVERAGE('(ACG_LR)'!H6:H7)</f>
        <v>3.76</v>
      </c>
      <c r="I4" s="30">
        <f>AVERAGE('(ACG_LR)'!I6:I7)</f>
        <v>3.38</v>
      </c>
      <c r="J4" s="30">
        <f>AVERAGE('(ACG_LR)'!J6:J7)</f>
        <v>75.78</v>
      </c>
      <c r="K4" s="68">
        <f>AVERAGE('(ACG_LR)'!K6:K7)</f>
        <v>83.1</v>
      </c>
      <c r="L4" s="36">
        <f>AVERAGE('(ACG_LR)'!L6:L7)</f>
        <v>57.89</v>
      </c>
      <c r="M4" s="36">
        <f>AVERAGE('(ACG_LR)'!M6:M7)</f>
        <v>78.56</v>
      </c>
      <c r="N4" s="69">
        <f>AVERAGE('(ACG_LR)'!N6:N7)</f>
        <v>0.37</v>
      </c>
      <c r="O4" s="74" t="s">
        <v>45</v>
      </c>
      <c r="P4">
        <v>0</v>
      </c>
      <c r="Q4" s="21"/>
      <c r="R4" s="16" t="str">
        <f t="shared" si="0"/>
        <v>x</v>
      </c>
      <c r="S4" t="str">
        <f>IF(AND(R4="y",ACG_z_score!A5="y"),"TP",IF(AND(R4="y",ACG_z_score!A5="x"),"FP",IF(AND(R4="x",ACG_z_score!A5="y"),"FN","TN")))</f>
        <v>TN</v>
      </c>
      <c r="T4" s="8"/>
      <c r="Y4" t="s">
        <v>44</v>
      </c>
      <c r="Z4">
        <v>40</v>
      </c>
      <c r="AA4" s="5" t="s">
        <v>96</v>
      </c>
    </row>
    <row r="5" spans="2:27" x14ac:dyDescent="0.25">
      <c r="B5" s="16" t="s">
        <v>33</v>
      </c>
      <c r="C5" s="30">
        <f>AVERAGE('(ACG_LR)'!C8:C9)</f>
        <v>459</v>
      </c>
      <c r="D5" s="30">
        <f>AVERAGE('(ACG_LR)'!D8:D9)</f>
        <v>22.42</v>
      </c>
      <c r="E5" s="30">
        <f>AVERAGE('(ACG_LR)'!E8:E9)</f>
        <v>84.5</v>
      </c>
      <c r="F5" s="30">
        <f>AVERAGE('(ACG_LR)'!F8:F9)</f>
        <v>352.5</v>
      </c>
      <c r="G5" s="30">
        <f>AVERAGE('(ACG_LR)'!G8:G9)</f>
        <v>21</v>
      </c>
      <c r="H5" s="30">
        <f>AVERAGE('(ACG_LR)'!H8:H9)</f>
        <v>30.53</v>
      </c>
      <c r="I5" s="30">
        <f>AVERAGE('(ACG_LR)'!I8:I9)</f>
        <v>0.24</v>
      </c>
      <c r="J5" s="30">
        <f>AVERAGE('(ACG_LR)'!J8:J9)</f>
        <v>18.41</v>
      </c>
      <c r="K5" s="68">
        <f>AVERAGE('(ACG_LR)'!K8:K9)</f>
        <v>20.45</v>
      </c>
      <c r="L5" s="36">
        <f>AVERAGE('(ACG_LR)'!L8:L9)</f>
        <v>82.26</v>
      </c>
      <c r="M5" s="36">
        <f>AVERAGE('(ACG_LR)'!M8:M9)</f>
        <v>67.459999999999994</v>
      </c>
      <c r="N5" s="69">
        <f>AVERAGE('(ACG_LR)'!N8:N9)</f>
        <v>0.03</v>
      </c>
      <c r="O5" s="75" t="s">
        <v>46</v>
      </c>
      <c r="P5" s="8">
        <v>1</v>
      </c>
      <c r="Q5" s="21"/>
      <c r="R5" s="16" t="str">
        <f t="shared" si="0"/>
        <v>y</v>
      </c>
      <c r="S5" t="str">
        <f>IF(AND(R5="y",ACG_z_score!A6="y"),"TP",IF(AND(R5="y",ACG_z_score!A6="x"),"FP",IF(AND(R5="x",ACG_z_score!A6="y"),"FN","TN")))</f>
        <v>TP</v>
      </c>
      <c r="T5" s="8"/>
      <c r="Y5" s="8" t="s">
        <v>44</v>
      </c>
      <c r="Z5" s="8">
        <v>72</v>
      </c>
    </row>
    <row r="6" spans="2:27" x14ac:dyDescent="0.25">
      <c r="B6" s="17" t="s">
        <v>11</v>
      </c>
      <c r="C6" s="30">
        <f>AVERAGE('(ACG_LR)'!C10:C11)</f>
        <v>487</v>
      </c>
      <c r="D6" s="30">
        <f>AVERAGE('(ACG_LR)'!D10:D11)</f>
        <v>28.164999999999999</v>
      </c>
      <c r="E6" s="30">
        <f>AVERAGE('(ACG_LR)'!E10:E11)</f>
        <v>329.75</v>
      </c>
      <c r="F6" s="30">
        <f>AVERAGE('(ACG_LR)'!F10:F11)</f>
        <v>129.5</v>
      </c>
      <c r="G6" s="30">
        <f>AVERAGE('(ACG_LR)'!G10:G11)</f>
        <v>10.5</v>
      </c>
      <c r="H6" s="30">
        <f>AVERAGE('(ACG_LR)'!H10:H11)</f>
        <v>4.6349999999999998</v>
      </c>
      <c r="I6" s="30">
        <f>AVERAGE('(ACG_LR)'!I10:I11)</f>
        <v>2.5499999999999998</v>
      </c>
      <c r="J6" s="30">
        <f>AVERAGE('(ACG_LR)'!J10:J11)</f>
        <v>67.715000000000003</v>
      </c>
      <c r="K6" s="68">
        <f>AVERAGE('(ACG_LR)'!K10:K11)</f>
        <v>75.39</v>
      </c>
      <c r="L6" s="36">
        <f>AVERAGE('(ACG_LR)'!L10:L11)</f>
        <v>52.594999999999999</v>
      </c>
      <c r="M6" s="36">
        <f>AVERAGE('(ACG_LR)'!M10:M11)</f>
        <v>69.075000000000003</v>
      </c>
      <c r="N6" s="69">
        <f>AVERAGE('(ACG_LR)'!N10:N11)</f>
        <v>0.27</v>
      </c>
      <c r="O6" s="73" t="s">
        <v>47</v>
      </c>
      <c r="P6">
        <v>1</v>
      </c>
      <c r="Q6" s="21"/>
      <c r="R6" s="16" t="str">
        <f t="shared" si="0"/>
        <v>y</v>
      </c>
      <c r="S6" t="str">
        <f>IF(AND(R6="y",ACG_z_score!A7="y"),"TP",IF(AND(R6="y",ACG_z_score!A7="x"),"FP",IF(AND(R6="x",ACG_z_score!A7="y"),"FN","TN")))</f>
        <v>TP</v>
      </c>
      <c r="T6" s="8"/>
      <c r="Y6" t="s">
        <v>42</v>
      </c>
      <c r="Z6">
        <v>47</v>
      </c>
    </row>
    <row r="7" spans="2:27" x14ac:dyDescent="0.25">
      <c r="B7" s="17" t="s">
        <v>12</v>
      </c>
      <c r="C7" s="30">
        <f>AVERAGE('(ACG_LR)'!C12:C13)</f>
        <v>641.5</v>
      </c>
      <c r="D7" s="30">
        <f>AVERAGE('(ACG_LR)'!D12:D13)</f>
        <v>20.04</v>
      </c>
      <c r="E7" s="30">
        <f>AVERAGE('(ACG_LR)'!E12:E13)</f>
        <v>373.25</v>
      </c>
      <c r="F7" s="30">
        <f>AVERAGE('(ACG_LR)'!F12:F13)</f>
        <v>248.5</v>
      </c>
      <c r="G7" s="30">
        <f>AVERAGE('(ACG_LR)'!G12:G13)</f>
        <v>17</v>
      </c>
      <c r="H7" s="30">
        <f>AVERAGE('(ACG_LR)'!H12:H13)</f>
        <v>5.4649999999999999</v>
      </c>
      <c r="I7" s="30">
        <f>AVERAGE('(ACG_LR)'!I12:I13)</f>
        <v>1.52</v>
      </c>
      <c r="J7" s="30">
        <f>AVERAGE('(ACG_LR)'!J12:J13)</f>
        <v>58.185000000000002</v>
      </c>
      <c r="K7" s="68">
        <f>AVERAGE('(ACG_LR)'!K12:K13)</f>
        <v>82.015000000000001</v>
      </c>
      <c r="L7" s="36">
        <f>AVERAGE('(ACG_LR)'!L12:L13)</f>
        <v>66.8</v>
      </c>
      <c r="M7" s="36">
        <f>AVERAGE('(ACG_LR)'!M12:M13)</f>
        <v>74.574999999999989</v>
      </c>
      <c r="N7" s="69">
        <f>AVERAGE('(ACG_LR)'!N12:N13)</f>
        <v>0.495</v>
      </c>
      <c r="O7" s="73" t="s">
        <v>48</v>
      </c>
      <c r="P7">
        <v>1</v>
      </c>
      <c r="Q7" s="21"/>
      <c r="R7" s="16" t="str">
        <f t="shared" si="0"/>
        <v>y</v>
      </c>
      <c r="S7" t="str">
        <f>IF(AND(R7="y",ACG_z_score!A8="y"),"TP",IF(AND(R7="y",ACG_z_score!A8="x"),"FP",IF(AND(R7="x",ACG_z_score!A8="y"),"FN","TN")))</f>
        <v>TP</v>
      </c>
      <c r="T7" s="8"/>
      <c r="Y7" t="s">
        <v>42</v>
      </c>
      <c r="Z7">
        <v>60</v>
      </c>
    </row>
    <row r="8" spans="2:27" x14ac:dyDescent="0.25">
      <c r="B8" s="17" t="s">
        <v>13</v>
      </c>
      <c r="C8" s="30">
        <f>AVERAGE('(ACG_LR)'!C14:C15)</f>
        <v>536</v>
      </c>
      <c r="D8" s="30">
        <f>AVERAGE('(ACG_LR)'!D14:D15)</f>
        <v>11.664999999999999</v>
      </c>
      <c r="E8" s="30">
        <f>AVERAGE('(ACG_LR)'!E14:E15)</f>
        <v>378</v>
      </c>
      <c r="F8" s="30">
        <f>AVERAGE('(ACG_LR)'!F14:F15)</f>
        <v>146.75</v>
      </c>
      <c r="G8" s="30">
        <f>AVERAGE('(ACG_LR)'!G14:G15)</f>
        <v>9</v>
      </c>
      <c r="H8" s="30">
        <f>AVERAGE('(ACG_LR)'!H14:H15)</f>
        <v>4.2799999999999994</v>
      </c>
      <c r="I8" s="30">
        <f>AVERAGE('(ACG_LR)'!I14:I15)</f>
        <v>2.58</v>
      </c>
      <c r="J8" s="30">
        <f>AVERAGE('(ACG_LR)'!J14:J15)</f>
        <v>70.525000000000006</v>
      </c>
      <c r="K8" s="68">
        <f>AVERAGE('(ACG_LR)'!K14:K15)</f>
        <v>90.240000000000009</v>
      </c>
      <c r="L8" s="36">
        <f>AVERAGE('(ACG_LR)'!L14:L15)</f>
        <v>57.144999999999996</v>
      </c>
      <c r="M8" s="36">
        <f>AVERAGE('(ACG_LR)'!M14:M15)</f>
        <v>76.42</v>
      </c>
      <c r="N8" s="69">
        <f>AVERAGE('(ACG_LR)'!N14:N15)</f>
        <v>0.51500000000000001</v>
      </c>
      <c r="O8" s="73" t="s">
        <v>49</v>
      </c>
      <c r="P8">
        <v>1</v>
      </c>
      <c r="Q8" s="21"/>
      <c r="R8" s="16" t="str">
        <f t="shared" si="0"/>
        <v>y</v>
      </c>
      <c r="S8" t="str">
        <f>IF(AND(R8="y",ACG_z_score!A9="y"),"TP",IF(AND(R8="y",ACG_z_score!A9="x"),"FP",IF(AND(R8="x",ACG_z_score!A9="y"),"FN","TN")))</f>
        <v>TP</v>
      </c>
      <c r="T8" s="8"/>
      <c r="Y8" t="s">
        <v>42</v>
      </c>
      <c r="Z8">
        <v>70</v>
      </c>
    </row>
    <row r="9" spans="2:27" x14ac:dyDescent="0.25">
      <c r="B9" s="17" t="s">
        <v>14</v>
      </c>
      <c r="C9" s="30">
        <f>AVERAGE('(ACG_LR)'!C16:C17)</f>
        <v>766.5</v>
      </c>
      <c r="D9" s="30">
        <f>AVERAGE('(ACG_LR)'!D16:D17)</f>
        <v>101.25</v>
      </c>
      <c r="E9" s="30">
        <f>AVERAGE('(ACG_LR)'!E16:E17)</f>
        <v>568.25</v>
      </c>
      <c r="F9" s="30">
        <f>AVERAGE('(ACG_LR)'!F16:F17)</f>
        <v>97.25</v>
      </c>
      <c r="G9" s="30">
        <f>AVERAGE('(ACG_LR)'!G16:G17)</f>
        <v>4</v>
      </c>
      <c r="H9" s="30">
        <f>AVERAGE('(ACG_LR)'!H16:H17)</f>
        <v>2.5350000000000001</v>
      </c>
      <c r="I9" s="30">
        <f>AVERAGE('(ACG_LR)'!I16:I17)</f>
        <v>5.8599999999999994</v>
      </c>
      <c r="J9" s="30">
        <f>AVERAGE('(ACG_LR)'!J16:J17)</f>
        <v>74.134999999999991</v>
      </c>
      <c r="K9" s="68">
        <f>AVERAGE('(ACG_LR)'!K16:K17)</f>
        <v>86.034999999999997</v>
      </c>
      <c r="L9" s="36">
        <f>AVERAGE('(ACG_LR)'!L16:L17)</f>
        <v>49.9</v>
      </c>
      <c r="M9" s="36">
        <f>AVERAGE('(ACG_LR)'!M16:M17)</f>
        <v>74.02000000000001</v>
      </c>
      <c r="N9" s="69">
        <f>AVERAGE('(ACG_LR)'!N16:N17)</f>
        <v>0.38500000000000001</v>
      </c>
      <c r="O9" s="74" t="s">
        <v>45</v>
      </c>
      <c r="P9">
        <v>0</v>
      </c>
      <c r="Q9" s="21"/>
      <c r="R9" s="16" t="str">
        <f t="shared" si="0"/>
        <v>y</v>
      </c>
      <c r="S9" t="str">
        <f>IF(AND(R9="y",ACG_z_score!A10="y"),"TP",IF(AND(R9="y",ACG_z_score!A10="x"),"FP",IF(AND(R9="x",ACG_z_score!A10="y"),"FN","TN")))</f>
        <v>FP</v>
      </c>
      <c r="T9" s="58"/>
      <c r="Y9" t="s">
        <v>44</v>
      </c>
      <c r="Z9">
        <v>38</v>
      </c>
    </row>
    <row r="10" spans="2:27" x14ac:dyDescent="0.25">
      <c r="B10" s="17" t="s">
        <v>15</v>
      </c>
      <c r="C10" s="30">
        <f>AVERAGE('(ACG_LR)'!C18:C19)</f>
        <v>535</v>
      </c>
      <c r="D10" s="30">
        <f>AVERAGE('(ACG_LR)'!D18:D19)</f>
        <v>129.625</v>
      </c>
      <c r="E10" s="30">
        <f>AVERAGE('(ACG_LR)'!E18:E19)</f>
        <v>71.5</v>
      </c>
      <c r="F10" s="30">
        <f>AVERAGE('(ACG_LR)'!F18:F19)</f>
        <v>334</v>
      </c>
      <c r="G10" s="30">
        <f>AVERAGE('(ACG_LR)'!G18:G19)</f>
        <v>10.5</v>
      </c>
      <c r="H10" s="30">
        <f>AVERAGE('(ACG_LR)'!H18:H19)</f>
        <v>12.19</v>
      </c>
      <c r="I10" s="30">
        <f>AVERAGE('(ACG_LR)'!I18:I19)</f>
        <v>0.215</v>
      </c>
      <c r="J10" s="30">
        <f>AVERAGE('(ACG_LR)'!J18:J19)</f>
        <v>13.365</v>
      </c>
      <c r="K10" s="68">
        <f>AVERAGE('(ACG_LR)'!K18:K19)</f>
        <v>68.435000000000002</v>
      </c>
      <c r="L10" s="36">
        <f>AVERAGE('(ACG_LR)'!L18:L19)</f>
        <v>96.325000000000003</v>
      </c>
      <c r="M10" s="36">
        <f>AVERAGE('(ACG_LR)'!M18:M19)</f>
        <v>92.16</v>
      </c>
      <c r="N10" s="69">
        <f>AVERAGE('(ACG_LR)'!N18:N19)</f>
        <v>0.67500000000000004</v>
      </c>
      <c r="O10" s="73" t="s">
        <v>50</v>
      </c>
      <c r="P10">
        <v>1</v>
      </c>
      <c r="Q10" s="21"/>
      <c r="R10" s="16" t="str">
        <f t="shared" si="0"/>
        <v>y</v>
      </c>
      <c r="S10" t="str">
        <f>IF(AND(R10="y",ACG_z_score!A11="y"),"TP",IF(AND(R10="y",ACG_z_score!A11="x"),"FP",IF(AND(R10="x",ACG_z_score!A11="y"),"FN","TN")))</f>
        <v>TP</v>
      </c>
      <c r="T10" s="8"/>
      <c r="Y10" t="s">
        <v>44</v>
      </c>
      <c r="Z10">
        <v>58</v>
      </c>
    </row>
    <row r="11" spans="2:27" x14ac:dyDescent="0.25">
      <c r="B11" s="17" t="s">
        <v>16</v>
      </c>
      <c r="C11" s="30">
        <f>AVERAGE('(ACG_LR)'!C22:C23)</f>
        <v>595</v>
      </c>
      <c r="D11" s="30">
        <f>AVERAGE('(ACG_LR)'!D22:D23)</f>
        <v>20.5</v>
      </c>
      <c r="E11" s="30">
        <f>AVERAGE('(ACG_LR)'!E22:E23)</f>
        <v>478.25</v>
      </c>
      <c r="F11" s="30">
        <f>AVERAGE('(ACG_LR)'!F22:F23)</f>
        <v>96.5</v>
      </c>
      <c r="G11" s="30">
        <f>AVERAGE('(ACG_LR)'!G22:G23)</f>
        <v>4</v>
      </c>
      <c r="H11" s="30">
        <f>AVERAGE('(ACG_LR)'!H22:H23)</f>
        <v>2.7199999999999998</v>
      </c>
      <c r="I11" s="30">
        <f>AVERAGE('(ACG_LR)'!I22:I23)</f>
        <v>5.18</v>
      </c>
      <c r="J11" s="30">
        <f>AVERAGE('(ACG_LR)'!J22:J23)</f>
        <v>80.38</v>
      </c>
      <c r="K11" s="68">
        <f>AVERAGE('(ACG_LR)'!K22:K23)</f>
        <v>82.97</v>
      </c>
      <c r="L11" s="36">
        <f>AVERAGE('(ACG_LR)'!L22:L23)</f>
        <v>30.734999999999999</v>
      </c>
      <c r="M11" s="36">
        <f>AVERAGE('(ACG_LR)'!M22:M23)</f>
        <v>72.84</v>
      </c>
      <c r="N11" s="69">
        <f>AVERAGE('(ACG_LR)'!N22:N23)</f>
        <v>0.14000000000000001</v>
      </c>
      <c r="O11" s="73" t="s">
        <v>51</v>
      </c>
      <c r="P11">
        <v>1</v>
      </c>
      <c r="Q11" s="21"/>
      <c r="R11" s="16" t="str">
        <f t="shared" si="0"/>
        <v>x</v>
      </c>
      <c r="S11" t="str">
        <f>IF(AND(R11="y",ACG_z_score!A12="y"),"TP",IF(AND(R11="y",ACG_z_score!A12="x"),"FP",IF(AND(R11="x",ACG_z_score!A12="y"),"FN","TN")))</f>
        <v>FN</v>
      </c>
      <c r="T11" s="8"/>
      <c r="Y11" t="s">
        <v>44</v>
      </c>
      <c r="Z11">
        <v>25</v>
      </c>
    </row>
    <row r="12" spans="2:27" x14ac:dyDescent="0.25">
      <c r="B12" s="17" t="s">
        <v>17</v>
      </c>
      <c r="C12" s="30">
        <f>AVERAGE('(ACG_LR)'!C24:C25)</f>
        <v>520</v>
      </c>
      <c r="D12" s="30">
        <f>AVERAGE('(ACG_LR)'!D24:D25)</f>
        <v>94.664999999999992</v>
      </c>
      <c r="E12" s="30">
        <f>AVERAGE('(ACG_LR)'!E24:E25)</f>
        <v>330.25</v>
      </c>
      <c r="F12" s="30">
        <f>AVERAGE('(ACG_LR)'!F24:F25)</f>
        <v>95.25</v>
      </c>
      <c r="G12" s="30">
        <f>AVERAGE('(ACG_LR)'!G24:G25)</f>
        <v>6</v>
      </c>
      <c r="H12" s="30">
        <f>AVERAGE('(ACG_LR)'!H24:H25)</f>
        <v>3.2800000000000002</v>
      </c>
      <c r="I12" s="30">
        <f>AVERAGE('(ACG_LR)'!I24:I25)</f>
        <v>3.48</v>
      </c>
      <c r="J12" s="30">
        <f>AVERAGE('(ACG_LR)'!J24:J25)</f>
        <v>63.510000000000005</v>
      </c>
      <c r="K12" s="68">
        <f>AVERAGE('(ACG_LR)'!K24:K25)</f>
        <v>73.14500000000001</v>
      </c>
      <c r="L12" s="36">
        <f>AVERAGE('(ACG_LR)'!L24:L25)</f>
        <v>51.594999999999999</v>
      </c>
      <c r="M12" s="36">
        <f>AVERAGE('(ACG_LR)'!M24:M25)</f>
        <v>64.7</v>
      </c>
      <c r="N12" s="69">
        <f>AVERAGE('(ACG_LR)'!N24:N25)</f>
        <v>0.25</v>
      </c>
      <c r="O12" s="73" t="s">
        <v>51</v>
      </c>
      <c r="P12">
        <v>1</v>
      </c>
      <c r="Q12" s="21"/>
      <c r="R12" s="16" t="str">
        <f t="shared" si="0"/>
        <v>y</v>
      </c>
      <c r="S12" t="str">
        <f>IF(AND(R12="y",ACG_z_score!A13="y"),"TP",IF(AND(R12="y",ACG_z_score!A13="x"),"FP",IF(AND(R12="x",ACG_z_score!A13="y"),"FN","TN")))</f>
        <v>TP</v>
      </c>
      <c r="T12" s="8"/>
      <c r="Y12" t="s">
        <v>44</v>
      </c>
      <c r="Z12">
        <v>68</v>
      </c>
    </row>
    <row r="13" spans="2:27" x14ac:dyDescent="0.25">
      <c r="B13" s="17" t="s">
        <v>34</v>
      </c>
      <c r="C13" s="30">
        <f>AVERAGE('(ACG_LR)'!C26:C27)</f>
        <v>569.5</v>
      </c>
      <c r="D13" s="30">
        <f>AVERAGE('(ACG_LR)'!D26:D27)</f>
        <v>37.25</v>
      </c>
      <c r="E13" s="30">
        <f>AVERAGE('(ACG_LR)'!E26:E27)</f>
        <v>438.5</v>
      </c>
      <c r="F13" s="30">
        <f>AVERAGE('(ACG_LR)'!F26:F27)</f>
        <v>94.25</v>
      </c>
      <c r="G13" s="30">
        <f>AVERAGE('(ACG_LR)'!G26:G27)</f>
        <v>2.5</v>
      </c>
      <c r="H13" s="30">
        <f>AVERAGE('(ACG_LR)'!H26:H27)</f>
        <v>3.3499999999999996</v>
      </c>
      <c r="I13" s="30">
        <f>AVERAGE('(ACG_LR)'!I26:I27)</f>
        <v>4.6500000000000004</v>
      </c>
      <c r="J13" s="30">
        <f>AVERAGE('(ACG_LR)'!J26:J27)</f>
        <v>77</v>
      </c>
      <c r="K13" s="68">
        <f>AVERAGE('(ACG_LR)'!K26:K27)</f>
        <v>81.86</v>
      </c>
      <c r="L13" s="36">
        <f>AVERAGE('(ACG_LR)'!L26:L27)</f>
        <v>47.394999999999996</v>
      </c>
      <c r="M13" s="36">
        <f>AVERAGE('(ACG_LR)'!M26:M27)</f>
        <v>76.050000000000011</v>
      </c>
      <c r="N13" s="69">
        <f>AVERAGE('(ACG_LR)'!N26:N27)</f>
        <v>0.26</v>
      </c>
      <c r="O13" s="73" t="s">
        <v>52</v>
      </c>
      <c r="P13">
        <v>1</v>
      </c>
      <c r="Q13" s="21"/>
      <c r="R13" s="16" t="str">
        <f t="shared" si="0"/>
        <v>x</v>
      </c>
      <c r="S13" t="str">
        <f>IF(AND(R13="y",ACG_z_score!A14="y"),"TP",IF(AND(R13="y",ACG_z_score!A14="x"),"FP",IF(AND(R13="x",ACG_z_score!A14="y"),"FN","TN")))</f>
        <v>FN</v>
      </c>
      <c r="T13" s="8"/>
      <c r="Y13" t="s">
        <v>42</v>
      </c>
      <c r="Z13">
        <v>57</v>
      </c>
    </row>
    <row r="14" spans="2:27" x14ac:dyDescent="0.25">
      <c r="B14" s="17" t="s">
        <v>18</v>
      </c>
      <c r="C14" s="30">
        <f>AVERAGE('(ACG_LR)'!C28:C29)</f>
        <v>485</v>
      </c>
      <c r="D14" s="30">
        <f>AVERAGE('(ACG_LR)'!D28:D29)</f>
        <v>31.664999999999999</v>
      </c>
      <c r="E14" s="30">
        <f>AVERAGE('(ACG_LR)'!E28:E29)</f>
        <v>206</v>
      </c>
      <c r="F14" s="30">
        <f>AVERAGE('(ACG_LR)'!F28:F29)</f>
        <v>247.5</v>
      </c>
      <c r="G14" s="30">
        <f>AVERAGE('(ACG_LR)'!G28:G29)</f>
        <v>14.5</v>
      </c>
      <c r="H14" s="30">
        <f>AVERAGE('(ACG_LR)'!H28:H29)</f>
        <v>8.31</v>
      </c>
      <c r="I14" s="30">
        <f>AVERAGE('(ACG_LR)'!I28:I29)</f>
        <v>0.83000000000000007</v>
      </c>
      <c r="J14" s="30">
        <f>AVERAGE('(ACG_LR)'!J28:J29)</f>
        <v>42.475000000000001</v>
      </c>
      <c r="K14" s="68">
        <f>AVERAGE('(ACG_LR)'!K28:K29)</f>
        <v>56.724999999999994</v>
      </c>
      <c r="L14" s="36">
        <f>AVERAGE('(ACG_LR)'!L28:L29)</f>
        <v>68.650000000000006</v>
      </c>
      <c r="M14" s="36">
        <f>AVERAGE('(ACG_LR)'!M28:M29)</f>
        <v>63.44</v>
      </c>
      <c r="N14" s="69">
        <f>AVERAGE('(ACG_LR)'!N28:N29)</f>
        <v>0.255</v>
      </c>
      <c r="O14" s="73" t="s">
        <v>53</v>
      </c>
      <c r="P14">
        <v>1</v>
      </c>
      <c r="Q14" s="21"/>
      <c r="R14" s="16" t="str">
        <f t="shared" si="0"/>
        <v>y</v>
      </c>
      <c r="S14" t="str">
        <f>IF(AND(R14="y",ACG_z_score!A15="y"),"TP",IF(AND(R14="y",ACG_z_score!A15="x"),"FP",IF(AND(R14="x",ACG_z_score!A15="y"),"FN","TN")))</f>
        <v>TP</v>
      </c>
      <c r="T14" s="8"/>
      <c r="Y14" t="s">
        <v>44</v>
      </c>
      <c r="Z14">
        <v>39</v>
      </c>
    </row>
    <row r="15" spans="2:27" x14ac:dyDescent="0.25">
      <c r="B15" s="17" t="s">
        <v>19</v>
      </c>
      <c r="C15" s="30">
        <f>AVERAGE('(ACG_LR)'!C30:C31)</f>
        <v>618</v>
      </c>
      <c r="D15" s="30">
        <f>AVERAGE('(ACG_LR)'!D30:D31)</f>
        <v>18.920000000000002</v>
      </c>
      <c r="E15" s="30">
        <f>AVERAGE('(ACG_LR)'!E30:E31)</f>
        <v>513.75</v>
      </c>
      <c r="F15" s="30">
        <f>AVERAGE('(ACG_LR)'!F30:F31)</f>
        <v>85.75</v>
      </c>
      <c r="G15" s="30">
        <f>AVERAGE('(ACG_LR)'!G30:G31)</f>
        <v>3.5</v>
      </c>
      <c r="H15" s="30">
        <f>AVERAGE('(ACG_LR)'!H30:H31)</f>
        <v>2.63</v>
      </c>
      <c r="I15" s="30">
        <f>AVERAGE('(ACG_LR)'!I30:I31)</f>
        <v>6.0600000000000005</v>
      </c>
      <c r="J15" s="30">
        <f>AVERAGE('(ACG_LR)'!J30:J31)</f>
        <v>83.134999999999991</v>
      </c>
      <c r="K15" s="68">
        <f>AVERAGE('(ACG_LR)'!K30:K31)</f>
        <v>89.12</v>
      </c>
      <c r="L15" s="36">
        <f>AVERAGE('(ACG_LR)'!L30:L31)</f>
        <v>39.35</v>
      </c>
      <c r="M15" s="36">
        <f>AVERAGE('(ACG_LR)'!M30:M31)</f>
        <v>78.539999999999992</v>
      </c>
      <c r="N15" s="69">
        <f>AVERAGE('(ACG_LR)'!N30:N31)</f>
        <v>0.31</v>
      </c>
      <c r="O15" s="73" t="s">
        <v>54</v>
      </c>
      <c r="P15">
        <v>0</v>
      </c>
      <c r="Q15" s="21"/>
      <c r="R15" s="16" t="str">
        <f t="shared" si="0"/>
        <v>x</v>
      </c>
      <c r="S15" t="str">
        <f>IF(AND(R15="y",ACG_z_score!A16="y"),"TP",IF(AND(R15="y",ACG_z_score!A16="x"),"FP",IF(AND(R15="x",ACG_z_score!A16="y"),"FN","TN")))</f>
        <v>FN</v>
      </c>
      <c r="T15" s="8"/>
      <c r="Y15" t="s">
        <v>44</v>
      </c>
      <c r="Z15">
        <v>41</v>
      </c>
    </row>
    <row r="16" spans="2:27" x14ac:dyDescent="0.25">
      <c r="B16" s="17" t="s">
        <v>20</v>
      </c>
      <c r="C16" s="30">
        <f>AVERAGE('(ACG_LR)'!C32:C33)</f>
        <v>693</v>
      </c>
      <c r="D16" s="30">
        <f>AVERAGE('(ACG_LR)'!D32:D33)</f>
        <v>23.875</v>
      </c>
      <c r="E16" s="30">
        <f>AVERAGE('(ACG_LR)'!E32:E33)</f>
        <v>520.25</v>
      </c>
      <c r="F16" s="30">
        <f>AVERAGE('(ACG_LR)'!F32:F33)</f>
        <v>149.25</v>
      </c>
      <c r="G16" s="30">
        <f>AVERAGE('(ACG_LR)'!G32:G33)</f>
        <v>7</v>
      </c>
      <c r="H16" s="30">
        <f>AVERAGE('(ACG_LR)'!H32:H33)</f>
        <v>3.52</v>
      </c>
      <c r="I16" s="30">
        <f>AVERAGE('(ACG_LR)'!I32:I33)</f>
        <v>3.51</v>
      </c>
      <c r="J16" s="30">
        <f>AVERAGE('(ACG_LR)'!J32:J33)</f>
        <v>75.075000000000003</v>
      </c>
      <c r="K16" s="68">
        <f>AVERAGE('(ACG_LR)'!K32:K33)</f>
        <v>85.974999999999994</v>
      </c>
      <c r="L16" s="36">
        <f>AVERAGE('(ACG_LR)'!L32:L33)</f>
        <v>77.615000000000009</v>
      </c>
      <c r="M16" s="36">
        <f>AVERAGE('(ACG_LR)'!M32:M33)</f>
        <v>84.534999999999997</v>
      </c>
      <c r="N16" s="69">
        <f>AVERAGE('(ACG_LR)'!N32:N33)</f>
        <v>0.55499999999999994</v>
      </c>
      <c r="O16" s="73" t="s">
        <v>55</v>
      </c>
      <c r="P16">
        <v>1</v>
      </c>
      <c r="Q16" s="21"/>
      <c r="R16" s="16" t="str">
        <f t="shared" si="0"/>
        <v>y</v>
      </c>
      <c r="S16" t="str">
        <f>IF(AND(R16="y",ACG_z_score!A17="y"),"TP",IF(AND(R16="y",ACG_z_score!A17="x"),"FP",IF(AND(R16="x",ACG_z_score!A17="y"),"FN","TN")))</f>
        <v>TP</v>
      </c>
      <c r="T16" s="8"/>
      <c r="Y16" t="s">
        <v>42</v>
      </c>
      <c r="Z16">
        <v>42</v>
      </c>
    </row>
    <row r="17" spans="1:30" x14ac:dyDescent="0.25">
      <c r="B17" s="17" t="s">
        <v>21</v>
      </c>
      <c r="C17" s="30">
        <f>AVERAGE('(ACG_LR)'!C34:C35)</f>
        <v>640.5</v>
      </c>
      <c r="D17" s="30">
        <f>AVERAGE('(ACG_LR)'!D34:D35)</f>
        <v>17.5</v>
      </c>
      <c r="E17" s="30">
        <f>AVERAGE('(ACG_LR)'!E34:E35)</f>
        <v>474.25</v>
      </c>
      <c r="F17" s="30">
        <f>AVERAGE('(ACG_LR)'!F34:F35)</f>
        <v>149.25</v>
      </c>
      <c r="G17" s="30">
        <f>AVERAGE('(ACG_LR)'!G34:G35)</f>
        <v>4.5</v>
      </c>
      <c r="H17" s="30">
        <f>AVERAGE('(ACG_LR)'!H34:H35)</f>
        <v>4.75</v>
      </c>
      <c r="I17" s="30">
        <f>AVERAGE('(ACG_LR)'!I34:I35)</f>
        <v>3.1849999999999996</v>
      </c>
      <c r="J17" s="30">
        <f>AVERAGE('(ACG_LR)'!J34:J35)</f>
        <v>74.045000000000002</v>
      </c>
      <c r="K17" s="68">
        <f>AVERAGE('(ACG_LR)'!K34:K35)</f>
        <v>82.164999999999992</v>
      </c>
      <c r="L17" s="36">
        <f>AVERAGE('(ACG_LR)'!L34:L35)</f>
        <v>85.484999999999999</v>
      </c>
      <c r="M17" s="36">
        <f>AVERAGE('(ACG_LR)'!M34:M35)</f>
        <v>82.57</v>
      </c>
      <c r="N17" s="69">
        <f>AVERAGE('(ACG_LR)'!N34:N35)</f>
        <v>0.505</v>
      </c>
      <c r="O17" s="73" t="s">
        <v>56</v>
      </c>
      <c r="P17">
        <v>1</v>
      </c>
      <c r="Q17" s="21"/>
      <c r="R17" s="16" t="str">
        <f t="shared" si="0"/>
        <v>y</v>
      </c>
      <c r="S17" t="str">
        <f>IF(AND(R17="y",ACG_z_score!A18="y"),"TP",IF(AND(R17="y",ACG_z_score!A18="x"),"FP",IF(AND(R17="x",ACG_z_score!A18="y"),"FN","TN")))</f>
        <v>TP</v>
      </c>
      <c r="T17" s="8"/>
      <c r="Y17" t="s">
        <v>44</v>
      </c>
      <c r="Z17">
        <v>36</v>
      </c>
    </row>
    <row r="18" spans="1:30" x14ac:dyDescent="0.25">
      <c r="B18" s="17" t="s">
        <v>22</v>
      </c>
      <c r="C18" s="30">
        <f>AVERAGE('(ACG_LR)'!C36:C37)</f>
        <v>467</v>
      </c>
      <c r="D18" s="30">
        <f>AVERAGE('(ACG_LR)'!D36:D37)</f>
        <v>19.75</v>
      </c>
      <c r="E18" s="30">
        <f>AVERAGE('(ACG_LR)'!E36:E37)</f>
        <v>310.75</v>
      </c>
      <c r="F18" s="30">
        <f>AVERAGE('(ACG_LR)'!F36:F37)</f>
        <v>136.75</v>
      </c>
      <c r="G18" s="30">
        <f>AVERAGE('(ACG_LR)'!G36:G37)</f>
        <v>7</v>
      </c>
      <c r="H18" s="30">
        <f>AVERAGE('(ACG_LR)'!H36:H37)</f>
        <v>5.9849999999999994</v>
      </c>
      <c r="I18" s="30">
        <f>AVERAGE('(ACG_LR)'!I36:I37)</f>
        <v>2.27</v>
      </c>
      <c r="J18" s="30">
        <f>AVERAGE('(ACG_LR)'!J36:J37)</f>
        <v>66.539999999999992</v>
      </c>
      <c r="K18" s="68">
        <f>AVERAGE('(ACG_LR)'!K36:K37)</f>
        <v>76.91</v>
      </c>
      <c r="L18" s="36">
        <f>AVERAGE('(ACG_LR)'!L36:L37)</f>
        <v>75</v>
      </c>
      <c r="M18" s="36">
        <f>AVERAGE('(ACG_LR)'!M36:M37)</f>
        <v>76.525000000000006</v>
      </c>
      <c r="N18" s="69">
        <f>AVERAGE('(ACG_LR)'!N36:N37)</f>
        <v>0.43999999999999995</v>
      </c>
      <c r="O18" s="73" t="s">
        <v>57</v>
      </c>
      <c r="P18">
        <v>1</v>
      </c>
      <c r="Q18" s="21"/>
      <c r="R18" s="16" t="str">
        <f t="shared" si="0"/>
        <v>y</v>
      </c>
      <c r="S18" t="str">
        <f>IF(AND(R18="y",ACG_z_score!A19="y"),"TP",IF(AND(R18="y",ACG_z_score!A19="x"),"FP",IF(AND(R18="x",ACG_z_score!A19="y"),"FN","TN")))</f>
        <v>TP</v>
      </c>
      <c r="T18" s="8"/>
      <c r="Y18" t="s">
        <v>42</v>
      </c>
      <c r="Z18">
        <v>50</v>
      </c>
    </row>
    <row r="19" spans="1:30" x14ac:dyDescent="0.25">
      <c r="B19" s="17" t="s">
        <v>23</v>
      </c>
      <c r="C19" s="30">
        <f>AVERAGE('(ACG_LR)'!C38:C39)</f>
        <v>497.5</v>
      </c>
      <c r="D19" s="30">
        <f>AVERAGE('(ACG_LR)'!D38:D39)</f>
        <v>16.579999999999998</v>
      </c>
      <c r="E19" s="30">
        <f>AVERAGE('(ACG_LR)'!E38:E39)</f>
        <v>409.75</v>
      </c>
      <c r="F19" s="30">
        <f>AVERAGE('(ACG_LR)'!F38:F39)</f>
        <v>71.25</v>
      </c>
      <c r="G19" s="30">
        <f>AVERAGE('(ACG_LR)'!G38:G39)</f>
        <v>3</v>
      </c>
      <c r="H19" s="30">
        <f>AVERAGE('(ACG_LR)'!H38:H39)</f>
        <v>2.5700000000000003</v>
      </c>
      <c r="I19" s="30">
        <f>AVERAGE('(ACG_LR)'!I38:I39)</f>
        <v>5.8949999999999996</v>
      </c>
      <c r="J19" s="30">
        <f>AVERAGE('(ACG_LR)'!J38:J39)</f>
        <v>82.36</v>
      </c>
      <c r="K19" s="68">
        <f>AVERAGE('(ACG_LR)'!K38:K39)</f>
        <v>87.085000000000008</v>
      </c>
      <c r="L19" s="36">
        <f>AVERAGE('(ACG_LR)'!L38:L39)</f>
        <v>84.324999999999989</v>
      </c>
      <c r="M19" s="36">
        <f>AVERAGE('(ACG_LR)'!M38:M39)</f>
        <v>86.9</v>
      </c>
      <c r="N19" s="69">
        <f>AVERAGE('(ACG_LR)'!N38:N39)</f>
        <v>0.47</v>
      </c>
      <c r="O19" s="73" t="s">
        <v>56</v>
      </c>
      <c r="P19">
        <v>1</v>
      </c>
      <c r="Q19" s="21"/>
      <c r="R19" s="16" t="str">
        <f t="shared" si="0"/>
        <v>x</v>
      </c>
      <c r="S19" t="str">
        <f>IF(AND(R19="y",ACG_z_score!A20="y"),"TP",IF(AND(R19="y",ACG_z_score!A20="x"),"FP",IF(AND(R19="x",ACG_z_score!A20="y"),"FN","TN")))</f>
        <v>FN</v>
      </c>
      <c r="T19" s="8"/>
      <c r="Y19" t="s">
        <v>44</v>
      </c>
      <c r="Z19">
        <v>68</v>
      </c>
    </row>
    <row r="20" spans="1:30" x14ac:dyDescent="0.25">
      <c r="B20" s="17" t="s">
        <v>24</v>
      </c>
      <c r="C20" s="30">
        <f>AVERAGE('(ACG_LR)'!C40:C41)</f>
        <v>799.5</v>
      </c>
      <c r="D20" s="30">
        <f>AVERAGE('(ACG_LR)'!D40:D41)</f>
        <v>82.125</v>
      </c>
      <c r="E20" s="30">
        <f>AVERAGE('(ACG_LR)'!E40:E41)</f>
        <v>576.75</v>
      </c>
      <c r="F20" s="30">
        <f>AVERAGE('(ACG_LR)'!F40:F41)</f>
        <v>141</v>
      </c>
      <c r="G20" s="30">
        <f>AVERAGE('(ACG_LR)'!G40:G41)</f>
        <v>8.5</v>
      </c>
      <c r="H20" s="30">
        <f>AVERAGE('(ACG_LR)'!H40:H41)</f>
        <v>3.2199999999999998</v>
      </c>
      <c r="I20" s="30">
        <f>AVERAGE('(ACG_LR)'!I40:I41)</f>
        <v>4.16</v>
      </c>
      <c r="J20" s="30">
        <f>AVERAGE('(ACG_LR)'!J40:J41)</f>
        <v>72.14</v>
      </c>
      <c r="K20" s="68">
        <f>AVERAGE('(ACG_LR)'!K40:K41)</f>
        <v>83</v>
      </c>
      <c r="L20" s="36">
        <f>AVERAGE('(ACG_LR)'!L40:L41)</f>
        <v>32.82</v>
      </c>
      <c r="M20" s="36">
        <f>AVERAGE('(ACG_LR)'!M40:M41)</f>
        <v>48.405000000000001</v>
      </c>
      <c r="N20" s="69">
        <f>AVERAGE('(ACG_LR)'!N40:N41)</f>
        <v>0.16500000000000001</v>
      </c>
      <c r="O20" s="73" t="s">
        <v>56</v>
      </c>
      <c r="P20">
        <v>1</v>
      </c>
      <c r="Q20" s="78"/>
      <c r="R20" s="16" t="str">
        <f t="shared" si="0"/>
        <v>y</v>
      </c>
      <c r="S20" t="str">
        <f>IF(AND(R20="y",ACG_z_score!A21="y"),"TP",IF(AND(R20="y",ACG_z_score!A21="x"),"FP",IF(AND(R20="x",ACG_z_score!A21="y"),"FN","TN")))</f>
        <v>TP</v>
      </c>
      <c r="T20" s="8"/>
      <c r="Y20" t="s">
        <v>44</v>
      </c>
      <c r="Z20">
        <v>48</v>
      </c>
    </row>
    <row r="21" spans="1:30" x14ac:dyDescent="0.25">
      <c r="B21" s="17" t="s">
        <v>25</v>
      </c>
      <c r="C21" s="30">
        <f>AVERAGE('(ACG_LR)'!C42:C43)</f>
        <v>573</v>
      </c>
      <c r="D21" s="30">
        <f>AVERAGE('(ACG_LR)'!D42:D43)</f>
        <v>11.375</v>
      </c>
      <c r="E21" s="30">
        <f>AVERAGE('(ACG_LR)'!E42:E43)</f>
        <v>481.75</v>
      </c>
      <c r="F21" s="30">
        <f>AVERAGE('(ACG_LR)'!F42:F43)</f>
        <v>80.25</v>
      </c>
      <c r="G21" s="30">
        <f>AVERAGE('(ACG_LR)'!G42:G43)</f>
        <v>3</v>
      </c>
      <c r="H21" s="30">
        <f>AVERAGE('(ACG_LR)'!H42:H43)</f>
        <v>2.375</v>
      </c>
      <c r="I21" s="30">
        <f>AVERAGE('(ACG_LR)'!I42:I43)</f>
        <v>6.11</v>
      </c>
      <c r="J21" s="30">
        <f>AVERAGE('(ACG_LR)'!J42:J43)</f>
        <v>84.075000000000003</v>
      </c>
      <c r="K21" s="68">
        <f>AVERAGE('(ACG_LR)'!K42:K43)</f>
        <v>94.1</v>
      </c>
      <c r="L21" s="36">
        <f>AVERAGE('(ACG_LR)'!L42:L43)</f>
        <v>69.89</v>
      </c>
      <c r="M21" s="36">
        <f>AVERAGE('(ACG_LR)'!M42:M43)</f>
        <v>90.28</v>
      </c>
      <c r="N21" s="69">
        <f>AVERAGE('(ACG_LR)'!N42:N43)</f>
        <v>0.63500000000000001</v>
      </c>
      <c r="O21" s="74" t="s">
        <v>58</v>
      </c>
      <c r="P21">
        <v>0</v>
      </c>
      <c r="Q21" s="21"/>
      <c r="R21" s="16" t="str">
        <f t="shared" si="0"/>
        <v>x</v>
      </c>
      <c r="S21" t="str">
        <f>IF(AND(R21="y",ACG_z_score!A22="y"),"TP",IF(AND(R21="y",ACG_z_score!A22="x"),"FP",IF(AND(R21="x",ACG_z_score!A22="y"),"FN","TN")))</f>
        <v>TN</v>
      </c>
      <c r="T21" s="8"/>
      <c r="Y21" t="s">
        <v>42</v>
      </c>
      <c r="Z21">
        <v>56</v>
      </c>
    </row>
    <row r="22" spans="1:30" x14ac:dyDescent="0.25">
      <c r="B22" s="17" t="s">
        <v>26</v>
      </c>
      <c r="C22" s="30">
        <f>AVERAGE('(ACG_LR)'!C44:C45)</f>
        <v>654.5</v>
      </c>
      <c r="D22" s="30">
        <f>AVERAGE('(ACG_LR)'!D44:D45)</f>
        <v>16.46</v>
      </c>
      <c r="E22" s="30">
        <f>AVERAGE('(ACG_LR)'!E44:E45)</f>
        <v>482</v>
      </c>
      <c r="F22" s="30">
        <f>AVERAGE('(ACG_LR)'!F44:F45)</f>
        <v>156.25</v>
      </c>
      <c r="G22" s="30">
        <f>AVERAGE('(ACG_LR)'!G44:G45)</f>
        <v>9.5</v>
      </c>
      <c r="H22" s="30">
        <f>AVERAGE('(ACG_LR)'!H44:H45)</f>
        <v>3.8149999999999999</v>
      </c>
      <c r="I22" s="30">
        <f>AVERAGE('(ACG_LR)'!I44:I45)</f>
        <v>3.15</v>
      </c>
      <c r="J22" s="30">
        <f>AVERAGE('(ACG_LR)'!J44:J45)</f>
        <v>73.64500000000001</v>
      </c>
      <c r="K22" s="68">
        <f>AVERAGE('(ACG_LR)'!K44:K45)</f>
        <v>80.16</v>
      </c>
      <c r="L22" s="36">
        <f>AVERAGE('(ACG_LR)'!L44:L45)</f>
        <v>39.5</v>
      </c>
      <c r="M22" s="36">
        <f>AVERAGE('(ACG_LR)'!M44:M45)</f>
        <v>66.564999999999998</v>
      </c>
      <c r="N22" s="69">
        <f>AVERAGE('(ACG_LR)'!N44:N45)</f>
        <v>0.21500000000000002</v>
      </c>
      <c r="O22" s="73" t="s">
        <v>59</v>
      </c>
      <c r="P22">
        <v>1</v>
      </c>
      <c r="Q22" s="21"/>
      <c r="R22" s="16" t="str">
        <f t="shared" si="0"/>
        <v>y</v>
      </c>
      <c r="S22" t="str">
        <f>IF(AND(R22="y",ACG_z_score!A23="y"),"TP",IF(AND(R22="y",ACG_z_score!A23="x"),"FP",IF(AND(R22="x",ACG_z_score!A23="y"),"FN","TN")))</f>
        <v>TP</v>
      </c>
      <c r="T22" s="8"/>
      <c r="Y22" t="s">
        <v>42</v>
      </c>
      <c r="Z22">
        <v>34</v>
      </c>
    </row>
    <row r="23" spans="1:30" x14ac:dyDescent="0.25">
      <c r="B23" s="16" t="s">
        <v>27</v>
      </c>
      <c r="C23" s="30">
        <f>AVERAGE('(ACG_LR)'!C46:C47)</f>
        <v>479.5</v>
      </c>
      <c r="D23" s="30">
        <f>AVERAGE('(ACG_LR)'!D46:D47)</f>
        <v>44.5</v>
      </c>
      <c r="E23" s="30">
        <f>AVERAGE('(ACG_LR)'!E46:E47)</f>
        <v>348.5</v>
      </c>
      <c r="F23" s="30">
        <f>AVERAGE('(ACG_LR)'!F46:F47)</f>
        <v>87</v>
      </c>
      <c r="G23" s="30">
        <f>AVERAGE('(ACG_LR)'!G46:G47)</f>
        <v>6</v>
      </c>
      <c r="H23" s="30">
        <f>AVERAGE('(ACG_LR)'!H46:H47)</f>
        <v>3.3600000000000003</v>
      </c>
      <c r="I23" s="30">
        <f>AVERAGE('(ACG_LR)'!I46:I47)</f>
        <v>4.0149999999999997</v>
      </c>
      <c r="J23" s="30">
        <f>AVERAGE('(ACG_LR)'!J46:J47)</f>
        <v>72.680000000000007</v>
      </c>
      <c r="K23" s="68">
        <f>AVERAGE('(ACG_LR)'!K46:K47)</f>
        <v>92.015000000000001</v>
      </c>
      <c r="L23" s="36">
        <f>AVERAGE('(ACG_LR)'!L46:L47)</f>
        <v>85.625</v>
      </c>
      <c r="M23" s="36">
        <f>AVERAGE('(ACG_LR)'!M46:M47)</f>
        <v>90.414999999999992</v>
      </c>
      <c r="N23" s="69">
        <f>AVERAGE('(ACG_LR)'!N46:N47)</f>
        <v>0.755</v>
      </c>
      <c r="O23" s="73" t="s">
        <v>60</v>
      </c>
      <c r="P23">
        <v>1</v>
      </c>
      <c r="Q23" s="21"/>
      <c r="R23" s="16" t="str">
        <f t="shared" si="0"/>
        <v>y</v>
      </c>
      <c r="S23" t="str">
        <f>IF(AND(R23="y",ACG_z_score!A24="y"),"TP",IF(AND(R23="y",ACG_z_score!A24="x"),"FP",IF(AND(R23="x",ACG_z_score!A24="y"),"FN","TN")))</f>
        <v>TP</v>
      </c>
      <c r="T23" s="8"/>
      <c r="Y23" t="s">
        <v>44</v>
      </c>
      <c r="Z23">
        <v>23</v>
      </c>
    </row>
    <row r="24" spans="1:30" x14ac:dyDescent="0.25">
      <c r="B24" s="16" t="s">
        <v>28</v>
      </c>
      <c r="C24" s="30">
        <f>AVERAGE('(ACG_LR)'!C48:C49)</f>
        <v>561</v>
      </c>
      <c r="D24" s="30">
        <f>AVERAGE('(ACG_LR)'!D48:D49)</f>
        <v>14.875</v>
      </c>
      <c r="E24" s="30">
        <f>AVERAGE('(ACG_LR)'!E48:E49)</f>
        <v>433.75</v>
      </c>
      <c r="F24" s="30">
        <f>AVERAGE('(ACG_LR)'!F48:F49)</f>
        <v>112.75</v>
      </c>
      <c r="G24" s="30">
        <f>AVERAGE('(ACG_LR)'!G48:G49)</f>
        <v>7</v>
      </c>
      <c r="H24" s="30">
        <f>AVERAGE('(ACG_LR)'!H48:H49)</f>
        <v>3.5249999999999999</v>
      </c>
      <c r="I24" s="30">
        <f>AVERAGE('(ACG_LR)'!I48:I49)</f>
        <v>4.1449999999999996</v>
      </c>
      <c r="J24" s="30">
        <f>AVERAGE('(ACG_LR)'!J48:J49)</f>
        <v>77.314999999999998</v>
      </c>
      <c r="K24" s="68">
        <f>AVERAGE('(ACG_LR)'!K48:K49)</f>
        <v>83.06</v>
      </c>
      <c r="L24" s="36">
        <f>AVERAGE('(ACG_LR)'!L48:L49)</f>
        <v>48.314999999999998</v>
      </c>
      <c r="M24" s="36">
        <f>AVERAGE('(ACG_LR)'!M48:M49)</f>
        <v>76.625</v>
      </c>
      <c r="N24" s="69">
        <f>AVERAGE('(ACG_LR)'!N48:N49)</f>
        <v>0.29499999999999998</v>
      </c>
      <c r="O24" s="73" t="s">
        <v>61</v>
      </c>
      <c r="P24">
        <v>1</v>
      </c>
      <c r="Q24" s="21"/>
      <c r="R24" s="16" t="str">
        <f t="shared" si="0"/>
        <v>y</v>
      </c>
      <c r="S24" t="str">
        <f>IF(AND(R24="y",ACG_z_score!A25="y"),"TP",IF(AND(R24="y",ACG_z_score!A25="x"),"FP",IF(AND(R24="x",ACG_z_score!A25="y"),"FN","TN")))</f>
        <v>TP</v>
      </c>
      <c r="T24" s="8"/>
      <c r="Y24" t="s">
        <v>44</v>
      </c>
      <c r="Z24">
        <v>35</v>
      </c>
    </row>
    <row r="25" spans="1:30" x14ac:dyDescent="0.25">
      <c r="B25" s="16" t="s">
        <v>29</v>
      </c>
      <c r="C25" s="30">
        <f>AVERAGE('(ACG_LR)'!C50:C51)</f>
        <v>534</v>
      </c>
      <c r="D25" s="30">
        <f>AVERAGE('(ACG_LR)'!D50:D51)</f>
        <v>15.414999999999999</v>
      </c>
      <c r="E25" s="30">
        <f>AVERAGE('(ACG_LR)'!E50:E51)</f>
        <v>493.5</v>
      </c>
      <c r="F25" s="30">
        <f>AVERAGE('(ACG_LR)'!F50:F51)</f>
        <v>25.5</v>
      </c>
      <c r="G25" s="30">
        <f>AVERAGE('(ACG_LR)'!G50:G51)</f>
        <v>0.5</v>
      </c>
      <c r="H25" s="30">
        <f>AVERAGE('(ACG_LR)'!H50:H51)</f>
        <v>1.1000000000000001</v>
      </c>
      <c r="I25" s="30">
        <f>AVERAGE('(ACG_LR)'!I50:I51)</f>
        <v>21.075000000000003</v>
      </c>
      <c r="J25" s="30">
        <f>AVERAGE('(ACG_LR)'!J50:J51)</f>
        <v>92.414999999999992</v>
      </c>
      <c r="K25" s="68">
        <f>AVERAGE('(ACG_LR)'!K50:K51)</f>
        <v>97.09</v>
      </c>
      <c r="L25" s="36">
        <f>AVERAGE('(ACG_LR)'!L50:L51)</f>
        <v>60.795000000000002</v>
      </c>
      <c r="M25" s="36">
        <f>AVERAGE('(ACG_LR)'!M50:M51)</f>
        <v>94.11</v>
      </c>
      <c r="N25" s="69">
        <f>AVERAGE('(ACG_LR)'!N50:N51)</f>
        <v>0.60499999999999998</v>
      </c>
      <c r="O25" s="73" t="s">
        <v>62</v>
      </c>
      <c r="P25">
        <v>1</v>
      </c>
      <c r="Q25" s="21"/>
      <c r="R25" s="16" t="str">
        <f t="shared" si="0"/>
        <v>x</v>
      </c>
      <c r="S25" t="str">
        <f>IF(AND(R25="y",ACG_z_score!A26="y"),"TP",IF(AND(R25="y",ACG_z_score!A26="x"),"FP",IF(AND(R25="x",ACG_z_score!A26="y"),"FN","TN")))</f>
        <v>FN</v>
      </c>
      <c r="T25" s="8"/>
      <c r="Y25" t="s">
        <v>44</v>
      </c>
      <c r="Z25">
        <v>37</v>
      </c>
    </row>
    <row r="26" spans="1:30" x14ac:dyDescent="0.25">
      <c r="B26" s="16" t="s">
        <v>30</v>
      </c>
      <c r="C26" s="30">
        <f>AVERAGE('(ACG_LR)'!C52:C53)</f>
        <v>567.5</v>
      </c>
      <c r="D26" s="30">
        <f>AVERAGE('(ACG_LR)'!D52:D53)</f>
        <v>19.54</v>
      </c>
      <c r="E26" s="30">
        <f>AVERAGE('(ACG_LR)'!E52:E53)</f>
        <v>439.25</v>
      </c>
      <c r="F26" s="30">
        <f>AVERAGE('(ACG_LR)'!F52:F53)</f>
        <v>109</v>
      </c>
      <c r="G26" s="30">
        <f>AVERAGE('(ACG_LR)'!G52:G53)</f>
        <v>5</v>
      </c>
      <c r="H26" s="30">
        <f>AVERAGE('(ACG_LR)'!H52:H53)</f>
        <v>3</v>
      </c>
      <c r="I26" s="30">
        <f>AVERAGE('(ACG_LR)'!I52:I53)</f>
        <v>4.0650000000000004</v>
      </c>
      <c r="J26" s="30">
        <f>AVERAGE('(ACG_LR)'!J52:J53)</f>
        <v>77.400000000000006</v>
      </c>
      <c r="K26" s="68">
        <f>AVERAGE('(ACG_LR)'!K52:K53)</f>
        <v>91.460000000000008</v>
      </c>
      <c r="L26" s="36">
        <f>AVERAGE('(ACG_LR)'!L52:L53)</f>
        <v>73.78</v>
      </c>
      <c r="M26" s="36">
        <f>AVERAGE('(ACG_LR)'!M52:M53)</f>
        <v>87.635000000000005</v>
      </c>
      <c r="N26" s="69">
        <f>AVERAGE('(ACG_LR)'!N52:N53)</f>
        <v>0.6399999999999999</v>
      </c>
      <c r="O26" s="74" t="s">
        <v>58</v>
      </c>
      <c r="P26">
        <v>0</v>
      </c>
      <c r="Q26" s="21"/>
      <c r="R26" s="16" t="str">
        <f t="shared" si="0"/>
        <v>y</v>
      </c>
      <c r="S26" t="str">
        <f>IF(AND(R26="y",ACG_z_score!A27="y"),"TP",IF(AND(R26="y",ACG_z_score!A27="x"),"FP",IF(AND(R26="x",ACG_z_score!A27="y"),"FN","TN")))</f>
        <v>FP</v>
      </c>
      <c r="T26" s="8"/>
      <c r="Y26" t="s">
        <v>42</v>
      </c>
      <c r="Z26">
        <v>54</v>
      </c>
    </row>
    <row r="27" spans="1:30" x14ac:dyDescent="0.25">
      <c r="B27" s="16" t="s">
        <v>31</v>
      </c>
      <c r="C27" s="30">
        <f>AVERAGE('(ACG_LR)'!C54:C55)</f>
        <v>498</v>
      </c>
      <c r="D27" s="30">
        <f>AVERAGE('(ACG_LR)'!D54:D55)</f>
        <v>10</v>
      </c>
      <c r="E27" s="30">
        <f>AVERAGE('(ACG_LR)'!E54:E55)</f>
        <v>395.75</v>
      </c>
      <c r="F27" s="30">
        <f>AVERAGE('(ACG_LR)'!F54:F55)</f>
        <v>92.75</v>
      </c>
      <c r="G27" s="30">
        <f>AVERAGE('(ACG_LR)'!G54:G55)</f>
        <v>1.5</v>
      </c>
      <c r="H27" s="30">
        <f>AVERAGE('(ACG_LR)'!H54:H55)</f>
        <v>4.0449999999999999</v>
      </c>
      <c r="I27" s="30">
        <f>AVERAGE('(ACG_LR)'!I54:I55)</f>
        <v>4.3849999999999998</v>
      </c>
      <c r="J27" s="30">
        <f>AVERAGE('(ACG_LR)'!J54:J55)</f>
        <v>79.47</v>
      </c>
      <c r="K27" s="68">
        <f>AVERAGE('(ACG_LR)'!K54:K55)</f>
        <v>80.75</v>
      </c>
      <c r="L27" s="36">
        <f>AVERAGE('(ACG_LR)'!L54:L55)</f>
        <v>44.445</v>
      </c>
      <c r="M27" s="36">
        <f>AVERAGE('(ACG_LR)'!M54:M55)</f>
        <v>78.784999999999997</v>
      </c>
      <c r="N27" s="69">
        <f>AVERAGE('(ACG_LR)'!N54:N55)</f>
        <v>0.14000000000000001</v>
      </c>
      <c r="O27" s="74" t="s">
        <v>58</v>
      </c>
      <c r="P27">
        <v>0</v>
      </c>
      <c r="Q27" s="21"/>
      <c r="R27" s="16" t="str">
        <f t="shared" si="0"/>
        <v>x</v>
      </c>
      <c r="S27" t="str">
        <f>IF(AND(R27="y",ACG_z_score!A28="y"),"TP",IF(AND(R27="y",ACG_z_score!A28="x"),"FP",IF(AND(R27="x",ACG_z_score!A28="y"),"FN","TN")))</f>
        <v>TN</v>
      </c>
      <c r="T27" s="8"/>
      <c r="Y27" t="s">
        <v>44</v>
      </c>
      <c r="Z27">
        <v>29</v>
      </c>
    </row>
    <row r="28" spans="1:30" ht="15.75" thickBot="1" x14ac:dyDescent="0.3">
      <c r="B28" s="64" t="s">
        <v>32</v>
      </c>
      <c r="C28" s="30">
        <f>AVERAGE('(ACG_LR)'!C56:C57)</f>
        <v>418.5</v>
      </c>
      <c r="D28" s="30">
        <f>AVERAGE('(ACG_LR)'!D56:D57)</f>
        <v>10</v>
      </c>
      <c r="E28" s="30">
        <f>AVERAGE('(ACG_LR)'!E56:E57)</f>
        <v>347.75</v>
      </c>
      <c r="F28" s="30">
        <f>AVERAGE('(ACG_LR)'!F56:F57)</f>
        <v>61.25</v>
      </c>
      <c r="G28" s="30">
        <f>AVERAGE('(ACG_LR)'!G56:G57)</f>
        <v>2</v>
      </c>
      <c r="H28" s="30">
        <f>AVERAGE('(ACG_LR)'!H56:H57)</f>
        <v>2.5</v>
      </c>
      <c r="I28" s="30">
        <f>AVERAGE('(ACG_LR)'!I56:I57)</f>
        <v>5.68</v>
      </c>
      <c r="J28" s="30">
        <f>AVERAGE('(ACG_LR)'!J56:J57)</f>
        <v>83.094999999999999</v>
      </c>
      <c r="K28" s="70">
        <f>AVERAGE('(ACG_LR)'!K56:K57)</f>
        <v>89.41</v>
      </c>
      <c r="L28" s="71">
        <f>AVERAGE('(ACG_LR)'!L56:L57)</f>
        <v>79.489999999999995</v>
      </c>
      <c r="M28" s="71">
        <f>AVERAGE('(ACG_LR)'!M56:M57)</f>
        <v>88.484999999999999</v>
      </c>
      <c r="N28" s="72">
        <f>AVERAGE('(ACG_LR)'!N56:N57)</f>
        <v>0.53</v>
      </c>
      <c r="O28" s="76" t="s">
        <v>58</v>
      </c>
      <c r="P28">
        <v>0</v>
      </c>
      <c r="Q28" s="21"/>
      <c r="R28" s="16" t="str">
        <f t="shared" si="0"/>
        <v>x</v>
      </c>
      <c r="S28" t="str">
        <f>IF(AND(R28="y",ACG_z_score!A29="y"),"TP",IF(AND(R28="y",ACG_z_score!A29="x"),"FP",IF(AND(R28="x",ACG_z_score!A29="y"),"FN","TN")))</f>
        <v>TN</v>
      </c>
      <c r="T28" s="8"/>
      <c r="Y28" t="s">
        <v>44</v>
      </c>
      <c r="Z28">
        <v>32</v>
      </c>
    </row>
    <row r="29" spans="1:30" ht="15.75" thickBot="1" x14ac:dyDescent="0.3">
      <c r="B29" s="18" t="s">
        <v>92</v>
      </c>
      <c r="C29" s="6"/>
      <c r="D29" s="19" t="s">
        <v>91</v>
      </c>
      <c r="E29" s="20"/>
      <c r="F29" s="19" t="s">
        <v>98</v>
      </c>
      <c r="G29" s="19" t="s">
        <v>97</v>
      </c>
      <c r="H29" s="20"/>
      <c r="I29" s="20"/>
      <c r="J29" s="19" t="s">
        <v>99</v>
      </c>
      <c r="K29" s="7"/>
      <c r="P29" s="25"/>
      <c r="Q29" s="25"/>
      <c r="R29" s="32"/>
      <c r="S29" s="7"/>
      <c r="T29" s="7"/>
    </row>
    <row r="30" spans="1:30" ht="15.75" thickBot="1" x14ac:dyDescent="0.3">
      <c r="A30" s="23"/>
      <c r="P30" s="25"/>
      <c r="Q30" s="25"/>
      <c r="R30" s="32"/>
      <c r="V30" s="22" t="s">
        <v>216</v>
      </c>
      <c r="W30" s="27"/>
      <c r="Y30" s="3" t="s">
        <v>219</v>
      </c>
      <c r="Z30" s="2">
        <f>AVERAGE(Z2:Z28)</f>
        <v>44.629629629629626</v>
      </c>
      <c r="AA30" s="24"/>
      <c r="AB30" s="24"/>
      <c r="AC30" s="24"/>
      <c r="AD30" s="24"/>
    </row>
    <row r="31" spans="1:30" x14ac:dyDescent="0.25">
      <c r="P31" s="25"/>
      <c r="Q31" s="25"/>
      <c r="R31" s="56"/>
      <c r="S31" s="3" t="s">
        <v>199</v>
      </c>
      <c r="T31">
        <f>COUNTIF($S$2:$S$28,S31)</f>
        <v>15</v>
      </c>
      <c r="V31" s="45" t="s">
        <v>101</v>
      </c>
      <c r="W31" s="62">
        <f>T31/(T31+T32)*100</f>
        <v>75</v>
      </c>
      <c r="Y31" s="3" t="s">
        <v>35</v>
      </c>
      <c r="Z31" s="2">
        <f>_xlfn.STDEV.P(Z2:Z28)</f>
        <v>14.872664829212184</v>
      </c>
    </row>
    <row r="32" spans="1:30" ht="15.75" thickBot="1" x14ac:dyDescent="0.3">
      <c r="A32" s="3"/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63</v>
      </c>
      <c r="H32" s="3" t="s">
        <v>7</v>
      </c>
      <c r="I32" s="3" t="s">
        <v>5</v>
      </c>
      <c r="J32" s="3" t="s">
        <v>6</v>
      </c>
      <c r="K32" s="3" t="s">
        <v>101</v>
      </c>
      <c r="L32" s="3" t="s">
        <v>102</v>
      </c>
      <c r="M32" s="3" t="s">
        <v>103</v>
      </c>
      <c r="N32" s="3" t="s">
        <v>104</v>
      </c>
      <c r="P32" s="25"/>
      <c r="Q32" s="21"/>
      <c r="R32" s="7"/>
      <c r="S32" s="3" t="s">
        <v>200</v>
      </c>
      <c r="T32">
        <f t="shared" ref="T32:T34" si="1">COUNTIF($S$2:$S$28,S32)</f>
        <v>5</v>
      </c>
      <c r="V32" s="46" t="s">
        <v>102</v>
      </c>
      <c r="W32" s="63">
        <f>T33/(T33+T34)*100</f>
        <v>71.428571428571431</v>
      </c>
      <c r="Y32" s="3" t="s">
        <v>220</v>
      </c>
      <c r="Z32" s="2">
        <f>MEDIAN(Z2:Z28)</f>
        <v>41</v>
      </c>
    </row>
    <row r="33" spans="1:24" ht="15.75" thickBot="1" x14ac:dyDescent="0.3">
      <c r="A33" s="22" t="s">
        <v>221</v>
      </c>
      <c r="B33" s="3" t="s">
        <v>219</v>
      </c>
      <c r="C33" s="12">
        <f t="shared" ref="C33:J33" si="2">AVERAGE(C2:C28)</f>
        <v>562.81481481481478</v>
      </c>
      <c r="D33" s="12">
        <f t="shared" si="2"/>
        <v>33.066111111111105</v>
      </c>
      <c r="E33" s="12">
        <f t="shared" si="2"/>
        <v>396.68518518518516</v>
      </c>
      <c r="F33" s="12">
        <f t="shared" si="2"/>
        <v>133.40740740740742</v>
      </c>
      <c r="G33" s="12">
        <f t="shared" si="2"/>
        <v>6.5370370370370372</v>
      </c>
      <c r="H33" s="12">
        <f>AVERAGE(H2:H28)</f>
        <v>4.9812962962962954</v>
      </c>
      <c r="I33" s="12">
        <f>AVERAGE(I2:I28)</f>
        <v>4.350185185185186</v>
      </c>
      <c r="J33" s="12">
        <f t="shared" si="2"/>
        <v>69.952962962962971</v>
      </c>
      <c r="K33" s="12">
        <f>AVERAGE(K2:K28)</f>
        <v>81.038148148148139</v>
      </c>
      <c r="L33" s="12">
        <f>AVERAGE(L2:L28)</f>
        <v>61.583703703703712</v>
      </c>
      <c r="M33" s="12">
        <f>AVERAGE(M2:M28)</f>
        <v>77.64</v>
      </c>
      <c r="N33" s="12">
        <f>AVERAGE(N2:N28)</f>
        <v>0.39814814814814814</v>
      </c>
      <c r="P33" s="25"/>
      <c r="Q33" s="21"/>
      <c r="R33" s="7"/>
      <c r="S33" s="3" t="s">
        <v>201</v>
      </c>
      <c r="T33">
        <f t="shared" si="1"/>
        <v>5</v>
      </c>
      <c r="V33" s="46" t="s">
        <v>103</v>
      </c>
      <c r="W33" s="63">
        <f>(T31+T33)/(T31+T33+T34+T32)*100</f>
        <v>74.074074074074076</v>
      </c>
    </row>
    <row r="34" spans="1:24" ht="15.75" thickBot="1" x14ac:dyDescent="0.3">
      <c r="A34" s="3"/>
      <c r="B34" s="3" t="s">
        <v>35</v>
      </c>
      <c r="C34" s="2">
        <f t="shared" ref="C34:J34" si="3">_xlfn.STDEV.P(C2:C28)</f>
        <v>91.064298422531806</v>
      </c>
      <c r="D34" s="2">
        <f t="shared" si="3"/>
        <v>30.988127156886364</v>
      </c>
      <c r="E34" s="2">
        <f t="shared" si="3"/>
        <v>121.70605512707795</v>
      </c>
      <c r="F34" s="2">
        <f t="shared" si="3"/>
        <v>75.952475033068112</v>
      </c>
      <c r="G34" s="2">
        <f t="shared" si="3"/>
        <v>4.7995484469817109</v>
      </c>
      <c r="H34" s="2">
        <f>_xlfn.STDEV.P(H2:H28)</f>
        <v>5.4289316854738408</v>
      </c>
      <c r="I34" s="2">
        <f>_xlfn.STDEV.P(I2:I28)</f>
        <v>3.6745472085589905</v>
      </c>
      <c r="J34" s="2">
        <f t="shared" si="3"/>
        <v>17.838438015994498</v>
      </c>
      <c r="K34" s="2">
        <f>_xlfn.STDEV.P(K2:K28)</f>
        <v>14.420267575222624</v>
      </c>
      <c r="L34" s="2">
        <f>_xlfn.STDEV.P(L2:L28)</f>
        <v>17.54745911714182</v>
      </c>
      <c r="M34" s="2">
        <f>_xlfn.STDEV.P(M2:M28)</f>
        <v>10.119694769222061</v>
      </c>
      <c r="N34" s="2">
        <f>_xlfn.STDEV.P(N2:N28)</f>
        <v>0.1833593322380751</v>
      </c>
      <c r="P34" s="25"/>
      <c r="Q34" s="77"/>
      <c r="R34" s="37"/>
      <c r="S34" s="3" t="s">
        <v>198</v>
      </c>
      <c r="T34">
        <f t="shared" si="1"/>
        <v>2</v>
      </c>
      <c r="V34" s="47" t="s">
        <v>104</v>
      </c>
      <c r="W34" s="64">
        <f>(T31*T33-T34*T32)/SQRT((T31+T34)*(T31+T32)*(T33+T34)*(T33+T32))</f>
        <v>0.42133242030890683</v>
      </c>
    </row>
    <row r="35" spans="1:24" ht="15.75" thickBot="1" x14ac:dyDescent="0.3">
      <c r="A35" s="3"/>
      <c r="B35" s="3" t="s">
        <v>220</v>
      </c>
      <c r="C35" s="2">
        <f t="shared" ref="C35:J35" si="4">MEDIAN(C2:C28)</f>
        <v>536</v>
      </c>
      <c r="D35" s="2">
        <f t="shared" si="4"/>
        <v>19.75</v>
      </c>
      <c r="E35" s="2">
        <f t="shared" si="4"/>
        <v>409.75</v>
      </c>
      <c r="F35" s="2">
        <f t="shared" si="4"/>
        <v>109</v>
      </c>
      <c r="G35" s="2">
        <f t="shared" si="4"/>
        <v>5</v>
      </c>
      <c r="H35" s="2">
        <f>MEDIAN(H2:H28)</f>
        <v>3.52</v>
      </c>
      <c r="I35" s="2">
        <f>MEDIAN(I2:I28)</f>
        <v>4.0149999999999997</v>
      </c>
      <c r="J35" s="2">
        <f t="shared" si="4"/>
        <v>75.075000000000003</v>
      </c>
      <c r="K35" s="2">
        <f>MEDIAN(K2:K28)</f>
        <v>83.06</v>
      </c>
      <c r="L35" s="2">
        <f>MEDIAN(L2:L28)</f>
        <v>57.89</v>
      </c>
      <c r="M35" s="2">
        <f>MEDIAN(M2:M28)</f>
        <v>76.625</v>
      </c>
      <c r="N35" s="2">
        <f>MEDIAN(N2:N28)</f>
        <v>0.38500000000000001</v>
      </c>
      <c r="P35" s="21"/>
      <c r="Q35" s="21"/>
      <c r="R35" s="21"/>
      <c r="S35" s="21"/>
      <c r="T35" s="21"/>
      <c r="U35" s="21"/>
    </row>
    <row r="36" spans="1:24" ht="15.75" thickBot="1" x14ac:dyDescent="0.3">
      <c r="A36" s="80" t="s">
        <v>217</v>
      </c>
      <c r="B36" s="3" t="s">
        <v>219</v>
      </c>
      <c r="C36" s="12">
        <f t="shared" ref="C36:J36" si="5">AVERAGE(C3:C4,C9,C26:C28,C21)</f>
        <v>545.28571428571433</v>
      </c>
      <c r="D36" s="12">
        <f t="shared" si="5"/>
        <v>25.445714285714285</v>
      </c>
      <c r="E36" s="12">
        <f t="shared" si="5"/>
        <v>427.46428571428572</v>
      </c>
      <c r="F36" s="12">
        <f t="shared" si="5"/>
        <v>92.75</v>
      </c>
      <c r="G36" s="12">
        <f t="shared" si="5"/>
        <v>3.2857142857142856</v>
      </c>
      <c r="H36" s="12">
        <f>AVERAGE(H3:H4,H9,H26:H28,H21)</f>
        <v>3.1485714285714286</v>
      </c>
      <c r="I36" s="12">
        <f>AVERAGE(I3:I4,I9,I26:I28,I21)</f>
        <v>4.7785714285714276</v>
      </c>
      <c r="J36" s="12">
        <f t="shared" si="5"/>
        <v>78.735000000000014</v>
      </c>
      <c r="K36" s="12">
        <f>AVERAGE(K3:K4,K9,K26:K28,K21)</f>
        <v>87.840714285714284</v>
      </c>
      <c r="L36" s="12">
        <f>AVERAGE(L3:L4,L9,L26:L28,L21)</f>
        <v>61.49</v>
      </c>
      <c r="M36" s="12">
        <f>AVERAGE(M3:M4,M9,M26:M28,M21)</f>
        <v>82.537857142857135</v>
      </c>
      <c r="N36" s="12">
        <f>AVERAGE(N3:N4,N9,N26:N28,N21)</f>
        <v>0.45499999999999996</v>
      </c>
    </row>
    <row r="37" spans="1:24" ht="15.75" thickBot="1" x14ac:dyDescent="0.3">
      <c r="A37">
        <v>7</v>
      </c>
      <c r="B37" s="3" t="s">
        <v>35</v>
      </c>
      <c r="C37" s="2">
        <f t="shared" ref="C37:J37" si="6">STDEVA(C3:C4,C9,C26:C28,C21)</f>
        <v>111.79551911967718</v>
      </c>
      <c r="D37" s="2">
        <f t="shared" si="6"/>
        <v>33.627707131244641</v>
      </c>
      <c r="E37" s="2">
        <f t="shared" si="6"/>
        <v>76.985987438655187</v>
      </c>
      <c r="F37" s="2">
        <f t="shared" si="6"/>
        <v>18.593793767455491</v>
      </c>
      <c r="G37" s="2">
        <f t="shared" si="6"/>
        <v>1.2198750911856666</v>
      </c>
      <c r="H37" s="2">
        <f>STDEVA(H3:H4,H9,H26:H28,H21)</f>
        <v>0.71327714509458917</v>
      </c>
      <c r="I37" s="2">
        <f>STDEVA(I3:I4,I9,I26:I28,I21)</f>
        <v>1.0823304882124893</v>
      </c>
      <c r="J37" s="2">
        <f t="shared" si="6"/>
        <v>3.6997004383238039</v>
      </c>
      <c r="K37" s="2">
        <f>STDEVA(K3:K4,K9,K26:K28,K21)</f>
        <v>4.7530117018681155</v>
      </c>
      <c r="L37" s="2">
        <f>STDEVA(L3:L4,L9,L26:L28,L21)</f>
        <v>13.070904393601342</v>
      </c>
      <c r="M37" s="2">
        <f>STDEVA(M3:M4,M9,M26:M28,M21)</f>
        <v>6.1939761443026615</v>
      </c>
      <c r="N37" s="2">
        <f>STDEVA(N3:N4,N9,N26:N28,N21)</f>
        <v>0.17535677916750186</v>
      </c>
      <c r="P37" s="22" t="s">
        <v>222</v>
      </c>
    </row>
    <row r="38" spans="1:24" ht="15.75" thickBot="1" x14ac:dyDescent="0.3">
      <c r="B38" s="3" t="s">
        <v>220</v>
      </c>
      <c r="C38" s="2">
        <f t="shared" ref="C38:J38" si="7">MEDIAN(C3:C4,C9,C26:C28,C21)</f>
        <v>526.5</v>
      </c>
      <c r="D38" s="2">
        <f t="shared" si="7"/>
        <v>11.375</v>
      </c>
      <c r="E38" s="2">
        <f t="shared" si="7"/>
        <v>399</v>
      </c>
      <c r="F38" s="2">
        <f t="shared" si="7"/>
        <v>92.75</v>
      </c>
      <c r="G38" s="2">
        <f t="shared" si="7"/>
        <v>3.5</v>
      </c>
      <c r="H38" s="2">
        <f>MEDIAN(H3:H4,H9,H26:H28,H21)</f>
        <v>3</v>
      </c>
      <c r="I38" s="2">
        <f>MEDIAN(I3:I4,I9,I26:I28,I21)</f>
        <v>4.3849999999999998</v>
      </c>
      <c r="J38" s="2">
        <f t="shared" si="7"/>
        <v>77.400000000000006</v>
      </c>
      <c r="K38" s="2">
        <f>MEDIAN(K3:K4,K9,K26:K28,K21)</f>
        <v>89.41</v>
      </c>
      <c r="L38" s="2">
        <f>MEDIAN(L3:L4,L9,L26:L28,L21)</f>
        <v>57.89</v>
      </c>
      <c r="M38" s="2">
        <f>MEDIAN(M3:M4,M9,M26:M28,M21)</f>
        <v>80</v>
      </c>
      <c r="N38" s="2">
        <f>MEDIAN(N3:N4,N9,N26:N28,N21)</f>
        <v>0.48499999999999999</v>
      </c>
      <c r="P38" t="s">
        <v>225</v>
      </c>
      <c r="Q38" t="s">
        <v>196</v>
      </c>
      <c r="R38" t="s">
        <v>196</v>
      </c>
      <c r="S38" t="s">
        <v>197</v>
      </c>
      <c r="T38" t="s">
        <v>196</v>
      </c>
      <c r="U38" t="s">
        <v>196</v>
      </c>
      <c r="V38" t="s">
        <v>197</v>
      </c>
      <c r="W38" t="s">
        <v>196</v>
      </c>
      <c r="X38" t="s">
        <v>197</v>
      </c>
    </row>
    <row r="39" spans="1:24" ht="15.75" thickBot="1" x14ac:dyDescent="0.3">
      <c r="A39" s="22" t="s">
        <v>218</v>
      </c>
      <c r="B39" s="3" t="s">
        <v>219</v>
      </c>
      <c r="C39" s="12">
        <f t="shared" ref="C39:J39" si="8">AVERAGE(C2,C5:C8,C10:C20,C22:C25)</f>
        <v>568.95000000000005</v>
      </c>
      <c r="D39" s="12">
        <f t="shared" si="8"/>
        <v>35.733250000000005</v>
      </c>
      <c r="E39" s="12">
        <f t="shared" si="8"/>
        <v>385.91250000000002</v>
      </c>
      <c r="F39" s="12">
        <f t="shared" si="8"/>
        <v>147.63749999999999</v>
      </c>
      <c r="G39" s="12">
        <f t="shared" si="8"/>
        <v>7.6749999999999998</v>
      </c>
      <c r="H39" s="12">
        <f>AVERAGE(H2,H5:H8,H10:H20,H22:H25)</f>
        <v>5.6227499999999981</v>
      </c>
      <c r="I39" s="12">
        <f>AVERAGE(I2,I5:I8,I10:I20,I22:I25)</f>
        <v>4.2002500000000005</v>
      </c>
      <c r="J39" s="12">
        <f t="shared" si="8"/>
        <v>66.879249999999999</v>
      </c>
      <c r="K39" s="12">
        <f>AVERAGE(K2,K5:K8,K10:K20,K22:K25)</f>
        <v>78.657250000000005</v>
      </c>
      <c r="L39" s="12">
        <f>AVERAGE(L2,L5:L8,L10:L20,L22:L25)</f>
        <v>61.616499999999995</v>
      </c>
      <c r="M39" s="12">
        <f>AVERAGE(M2,M5:M8,M10:M20,M22:M25)</f>
        <v>75.925750000000008</v>
      </c>
      <c r="N39" s="12">
        <f>AVERAGE(N2,N5:N8,N10:N20,N22:N25)</f>
        <v>0.37824999999999998</v>
      </c>
      <c r="P39" t="s">
        <v>208</v>
      </c>
      <c r="Q39" s="3" t="s">
        <v>1</v>
      </c>
      <c r="R39" s="3" t="s">
        <v>2</v>
      </c>
      <c r="S39" s="3" t="s">
        <v>3</v>
      </c>
      <c r="T39" s="3" t="s">
        <v>4</v>
      </c>
      <c r="U39" s="3" t="s">
        <v>63</v>
      </c>
      <c r="V39" s="3" t="s">
        <v>5</v>
      </c>
      <c r="W39" s="3" t="s">
        <v>7</v>
      </c>
      <c r="X39" s="3" t="s">
        <v>6</v>
      </c>
    </row>
    <row r="40" spans="1:24" x14ac:dyDescent="0.25">
      <c r="A40">
        <f>COUNT(N2,N5:N8,N10:N20,N22:N25)</f>
        <v>20</v>
      </c>
      <c r="B40" s="3" t="s">
        <v>35</v>
      </c>
      <c r="C40" s="2">
        <f t="shared" ref="C40:J40" si="9">_xlfn.STDEV.P(C2,C5:C8,C10:C20,C22:C25)</f>
        <v>85.442948802110052</v>
      </c>
      <c r="D40" s="2">
        <f t="shared" si="9"/>
        <v>30.490512306084653</v>
      </c>
      <c r="E40" s="2">
        <f t="shared" si="9"/>
        <v>133.30796757414765</v>
      </c>
      <c r="F40" s="2">
        <f t="shared" si="9"/>
        <v>83.08476375816447</v>
      </c>
      <c r="G40" s="2">
        <f t="shared" si="9"/>
        <v>5.0652615924550233</v>
      </c>
      <c r="H40" s="2">
        <f>_xlfn.STDEV.P(H2,H5:H8,H10:H20,H22:H25)</f>
        <v>6.1684077108683431</v>
      </c>
      <c r="I40" s="2">
        <f>_xlfn.STDEV.P(I2,I5:I8,I10:I20,I22:I25)</f>
        <v>4.2178144444131256</v>
      </c>
      <c r="J40" s="2">
        <f t="shared" si="9"/>
        <v>19.723990929512691</v>
      </c>
      <c r="K40" s="2">
        <f>_xlfn.STDEV.P(K2,K5:K8,K10:K20,K22:K25)</f>
        <v>15.877100764544476</v>
      </c>
      <c r="L40" s="2">
        <f>_xlfn.STDEV.P(L2,L5:L8,L10:L20,L22:L25)</f>
        <v>19.089899757463389</v>
      </c>
      <c r="M40" s="2">
        <f>_xlfn.STDEV.P(M2,M5:M8,M10:M20,M22:M25)</f>
        <v>10.74275072723453</v>
      </c>
      <c r="N40" s="2">
        <f>_xlfn.STDEV.P(N2,N5:N8,N10:N20,N22:N25)</f>
        <v>0.18610665624850728</v>
      </c>
      <c r="P40" s="53" t="s">
        <v>207</v>
      </c>
      <c r="Q40">
        <f>(C39-C36)/C37</f>
        <v>0.2116747245384055</v>
      </c>
      <c r="R40">
        <f t="shared" ref="R40:X40" si="10">(D39-D36)/D37</f>
        <v>0.30592438771203712</v>
      </c>
      <c r="S40">
        <f t="shared" si="10"/>
        <v>-0.53973180180867908</v>
      </c>
      <c r="T40">
        <f t="shared" si="10"/>
        <v>2.9519258246302034</v>
      </c>
      <c r="U40">
        <f t="shared" si="10"/>
        <v>3.5981435689612415</v>
      </c>
      <c r="V40">
        <f>(I39-I36)/I37</f>
        <v>-0.53432979563067406</v>
      </c>
      <c r="W40">
        <f>(H39-H36)/H37</f>
        <v>3.468747861114299</v>
      </c>
      <c r="X40">
        <f t="shared" si="10"/>
        <v>-3.2045162027689496</v>
      </c>
    </row>
    <row r="41" spans="1:24" ht="15.75" thickBot="1" x14ac:dyDescent="0.3">
      <c r="A41" s="3"/>
      <c r="B41" s="3" t="s">
        <v>220</v>
      </c>
      <c r="C41" s="2">
        <f t="shared" ref="C41:J41" si="11">MEDIAN(C2,C5:C8,C10:C20,C22:C25)</f>
        <v>548.5</v>
      </c>
      <c r="D41" s="2">
        <f t="shared" si="11"/>
        <v>21.46</v>
      </c>
      <c r="E41" s="2">
        <f t="shared" si="11"/>
        <v>421.75</v>
      </c>
      <c r="F41" s="2">
        <f t="shared" si="11"/>
        <v>133.125</v>
      </c>
      <c r="G41" s="2">
        <f t="shared" si="11"/>
        <v>7</v>
      </c>
      <c r="H41" s="2">
        <f>MEDIAN(H2,H5:H8,H10:H20,H22:H25)</f>
        <v>3.5225</v>
      </c>
      <c r="I41" s="2">
        <f>MEDIAN(I2,I5:I8,I10:I20,I22:I25)</f>
        <v>3.4950000000000001</v>
      </c>
      <c r="J41" s="2">
        <f t="shared" si="11"/>
        <v>73.162500000000009</v>
      </c>
      <c r="K41" s="2">
        <f>MEDIAN(K2,K5:K8,K10:K20,K22:K25)</f>
        <v>82.567499999999995</v>
      </c>
      <c r="L41" s="2">
        <f>MEDIAN(L2,L5:L8,L10:L20,L22:L25)</f>
        <v>58.97</v>
      </c>
      <c r="M41" s="2">
        <f>MEDIAN(M2,M5:M8,M10:M20,M22:M25)</f>
        <v>76.472499999999997</v>
      </c>
      <c r="N41" s="2">
        <f>MEDIAN(N2,N5:N8,N10:N20,N22:N25)</f>
        <v>0.33499999999999996</v>
      </c>
      <c r="P41" s="3" t="s">
        <v>202</v>
      </c>
      <c r="Q41" t="s">
        <v>203</v>
      </c>
      <c r="R41" t="s">
        <v>204</v>
      </c>
      <c r="S41" t="s">
        <v>205</v>
      </c>
      <c r="T41" t="s">
        <v>206</v>
      </c>
      <c r="U41" t="s">
        <v>205</v>
      </c>
      <c r="V41" t="s">
        <v>205</v>
      </c>
      <c r="W41" t="s">
        <v>205</v>
      </c>
      <c r="X41" t="s">
        <v>205</v>
      </c>
    </row>
    <row r="42" spans="1:24" ht="15.75" thickBot="1" x14ac:dyDescent="0.3">
      <c r="A42" s="22" t="s">
        <v>53</v>
      </c>
      <c r="B42" s="3" t="s">
        <v>219</v>
      </c>
      <c r="C42" s="12">
        <f t="shared" ref="C42:J42" si="12">AVERAGE(C13,C14,C15)</f>
        <v>557.5</v>
      </c>
      <c r="D42" s="12">
        <f t="shared" si="12"/>
        <v>29.278333333333332</v>
      </c>
      <c r="E42" s="12">
        <f t="shared" si="12"/>
        <v>386.08333333333331</v>
      </c>
      <c r="F42" s="12">
        <f t="shared" si="12"/>
        <v>142.5</v>
      </c>
      <c r="G42" s="12">
        <f t="shared" si="12"/>
        <v>6.833333333333333</v>
      </c>
      <c r="H42" s="12">
        <f>AVERAGE(H13,H14,H15)</f>
        <v>4.7633333333333328</v>
      </c>
      <c r="I42" s="12">
        <f>AVERAGE(I13,I14,I15)</f>
        <v>3.8466666666666671</v>
      </c>
      <c r="J42" s="12">
        <f t="shared" si="12"/>
        <v>67.536666666666662</v>
      </c>
      <c r="K42" s="12">
        <f>AVERAGE(K13,K14,K15)</f>
        <v>75.901666666666657</v>
      </c>
      <c r="L42" s="12">
        <f>AVERAGE(L13,L14,L15)</f>
        <v>51.798333333333339</v>
      </c>
      <c r="M42" s="12">
        <f>AVERAGE(M13,M14,M15)</f>
        <v>72.676666666666662</v>
      </c>
      <c r="N42" s="12">
        <f>AVERAGE(N13,N14,N15)</f>
        <v>0.27499999999999997</v>
      </c>
    </row>
    <row r="43" spans="1:24" x14ac:dyDescent="0.25">
      <c r="A43">
        <v>3</v>
      </c>
      <c r="B43" s="3" t="s">
        <v>35</v>
      </c>
      <c r="C43" s="2">
        <f t="shared" ref="C43:J43" si="13">STDEVA(C13,C14,C15)</f>
        <v>67.307131865798596</v>
      </c>
      <c r="D43" s="2">
        <f t="shared" si="13"/>
        <v>9.3951773976510662</v>
      </c>
      <c r="E43" s="2">
        <f t="shared" si="13"/>
        <v>160.43112488957166</v>
      </c>
      <c r="F43" s="2">
        <f t="shared" si="13"/>
        <v>91.031931210976737</v>
      </c>
      <c r="G43" s="2">
        <f t="shared" si="13"/>
        <v>6.6583281184793925</v>
      </c>
      <c r="H43" s="2">
        <f>STDEVA(H13,H14,H15)</f>
        <v>3.0925286309642046</v>
      </c>
      <c r="I43" s="2">
        <f>STDEVA(I13,I14,I15)</f>
        <v>2.7059625520936792</v>
      </c>
      <c r="J43" s="2">
        <f t="shared" si="13"/>
        <v>21.919737870999608</v>
      </c>
      <c r="K43" s="2">
        <f>STDEVA(K13,K14,K15)</f>
        <v>16.99956788666508</v>
      </c>
      <c r="L43" s="2">
        <f>STDEVA(L13,L14,L15)</f>
        <v>15.1381804829158</v>
      </c>
      <c r="M43" s="2">
        <f>STDEVA(M13,M14,M15)</f>
        <v>8.0954946317895455</v>
      </c>
      <c r="N43" s="2">
        <f>STDEVA(N13,N14,N15)</f>
        <v>3.0413812651491092E-2</v>
      </c>
    </row>
    <row r="44" spans="1:24" x14ac:dyDescent="0.25">
      <c r="B44" s="3" t="s">
        <v>220</v>
      </c>
      <c r="C44" s="2">
        <f t="shared" ref="C44:J44" si="14">MEDIAN(C13,C14,C15)</f>
        <v>569.5</v>
      </c>
      <c r="D44" s="2">
        <f t="shared" si="14"/>
        <v>31.664999999999999</v>
      </c>
      <c r="E44" s="2">
        <f t="shared" si="14"/>
        <v>438.5</v>
      </c>
      <c r="F44" s="2">
        <f t="shared" si="14"/>
        <v>94.25</v>
      </c>
      <c r="G44" s="2">
        <f t="shared" si="14"/>
        <v>3.5</v>
      </c>
      <c r="H44" s="2">
        <f>MEDIAN(H13,H14,H15)</f>
        <v>3.3499999999999996</v>
      </c>
      <c r="I44" s="2">
        <f>MEDIAN(I13,I14,I15)</f>
        <v>4.6500000000000004</v>
      </c>
      <c r="J44" s="2">
        <f t="shared" si="14"/>
        <v>77</v>
      </c>
      <c r="K44" s="2">
        <f>MEDIAN(K13,K14,K15)</f>
        <v>81.86</v>
      </c>
      <c r="L44" s="2">
        <f>MEDIAN(L13,L14,L15)</f>
        <v>47.394999999999996</v>
      </c>
      <c r="M44" s="2">
        <f>MEDIAN(M13,M14,M15)</f>
        <v>76.050000000000011</v>
      </c>
      <c r="N44" s="2">
        <f>MEDIAN(N13,N14,N15)</f>
        <v>0.26</v>
      </c>
      <c r="P44" s="53" t="s">
        <v>224</v>
      </c>
      <c r="Q44">
        <f>(C36-C39)/C40</f>
        <v>-0.27696007740900103</v>
      </c>
      <c r="R44">
        <f t="shared" ref="R44:X44" si="15">(D36-D39)/D40</f>
        <v>-0.33740120897321724</v>
      </c>
      <c r="S44">
        <f t="shared" si="15"/>
        <v>0.31169769122144969</v>
      </c>
      <c r="T44">
        <f t="shared" si="15"/>
        <v>-0.66062052194986676</v>
      </c>
      <c r="U44">
        <f t="shared" si="15"/>
        <v>-0.86654669934989914</v>
      </c>
      <c r="V44">
        <f>(I36-I39)/I40</f>
        <v>0.13711400446680763</v>
      </c>
      <c r="W44">
        <f>(H36-H39)/H40</f>
        <v>-0.40110490217260181</v>
      </c>
      <c r="X44">
        <f t="shared" si="15"/>
        <v>0.60108271405968083</v>
      </c>
    </row>
    <row r="45" spans="1:24" x14ac:dyDescent="0.25">
      <c r="Q45" t="s">
        <v>203</v>
      </c>
      <c r="R45" t="s">
        <v>204</v>
      </c>
      <c r="S45" t="s">
        <v>204</v>
      </c>
      <c r="T45" t="s">
        <v>205</v>
      </c>
      <c r="U45" t="s">
        <v>205</v>
      </c>
      <c r="V45" t="s">
        <v>203</v>
      </c>
      <c r="W45" t="s">
        <v>204</v>
      </c>
      <c r="X45" t="s">
        <v>205</v>
      </c>
    </row>
    <row r="46" spans="1:24" ht="15.75" thickBot="1" x14ac:dyDescent="0.3">
      <c r="C46" s="3" t="s">
        <v>1</v>
      </c>
      <c r="D46" s="3" t="s">
        <v>2</v>
      </c>
      <c r="E46" s="3" t="s">
        <v>3</v>
      </c>
      <c r="F46" s="3" t="s">
        <v>4</v>
      </c>
      <c r="G46" s="3" t="s">
        <v>63</v>
      </c>
      <c r="H46" s="3" t="s">
        <v>7</v>
      </c>
      <c r="I46" s="3" t="s">
        <v>5</v>
      </c>
      <c r="J46" s="3" t="s">
        <v>6</v>
      </c>
    </row>
    <row r="47" spans="1:24" ht="15.75" thickBot="1" x14ac:dyDescent="0.3">
      <c r="A47" s="22" t="s">
        <v>164</v>
      </c>
      <c r="B47" s="3" t="s">
        <v>219</v>
      </c>
      <c r="C47" s="12">
        <v>562.81481481481478</v>
      </c>
      <c r="D47" s="13">
        <v>35.648148148148145</v>
      </c>
      <c r="E47" s="13">
        <v>393.87037037037038</v>
      </c>
      <c r="F47" s="13">
        <v>133.7962962962963</v>
      </c>
      <c r="G47" s="13">
        <v>4.2962962962962967</v>
      </c>
      <c r="H47" s="13">
        <v>4.2418518518518518</v>
      </c>
      <c r="I47" s="13">
        <v>6.2477777777777765</v>
      </c>
      <c r="J47" s="14">
        <v>70.449629629629626</v>
      </c>
      <c r="L47" s="32"/>
      <c r="M47" s="32"/>
      <c r="N47" s="32"/>
    </row>
    <row r="48" spans="1:24" x14ac:dyDescent="0.25">
      <c r="A48" s="33"/>
      <c r="B48" s="3" t="s">
        <v>35</v>
      </c>
      <c r="C48" s="2">
        <v>91.064298422531806</v>
      </c>
      <c r="D48" s="2">
        <v>44.245069784941556</v>
      </c>
      <c r="E48" s="2">
        <v>121.2930788377346</v>
      </c>
      <c r="F48" s="2">
        <v>114.88313379572749</v>
      </c>
      <c r="G48" s="2">
        <v>3.0161886031855305</v>
      </c>
      <c r="H48" s="2">
        <v>3.8151637380881183</v>
      </c>
      <c r="I48" s="2">
        <v>5.7393020180437455</v>
      </c>
      <c r="J48" s="2">
        <v>20.711846222316883</v>
      </c>
      <c r="L48" s="35"/>
      <c r="M48" s="35"/>
      <c r="N48" s="35"/>
    </row>
    <row r="49" spans="1:14" x14ac:dyDescent="0.25">
      <c r="A49" s="32"/>
      <c r="B49" s="3" t="s">
        <v>220</v>
      </c>
      <c r="C49" s="2">
        <v>536</v>
      </c>
      <c r="D49" s="2">
        <v>14.5</v>
      </c>
      <c r="E49" s="2">
        <v>436</v>
      </c>
      <c r="F49" s="2">
        <v>85</v>
      </c>
      <c r="G49" s="2">
        <v>4</v>
      </c>
      <c r="H49" s="2">
        <v>3.29</v>
      </c>
      <c r="I49" s="2">
        <v>4.96</v>
      </c>
      <c r="J49" s="2">
        <v>78.41</v>
      </c>
      <c r="L49" s="36"/>
      <c r="M49" s="36"/>
      <c r="N49" s="36"/>
    </row>
    <row r="50" spans="1:14" x14ac:dyDescent="0.25">
      <c r="A50" s="32"/>
      <c r="B50" s="34"/>
      <c r="C50" s="34"/>
      <c r="D50" s="34"/>
      <c r="E50" s="34"/>
      <c r="F50" s="34"/>
      <c r="G50" s="34"/>
      <c r="H50" s="34"/>
      <c r="I50" s="34"/>
      <c r="J50" s="32"/>
      <c r="K50" s="36"/>
      <c r="L50" s="36"/>
      <c r="M50" s="36"/>
      <c r="N50" s="36"/>
    </row>
    <row r="51" spans="1:14" x14ac:dyDescent="0.25">
      <c r="A51" s="32"/>
      <c r="B51" s="34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 x14ac:dyDescent="0.25">
      <c r="A52" s="32"/>
      <c r="B52" s="34"/>
      <c r="C52" s="34"/>
      <c r="D52" s="34"/>
      <c r="E52" s="34"/>
      <c r="F52" s="34"/>
      <c r="G52" s="34"/>
      <c r="H52" s="34"/>
      <c r="I52" s="34"/>
      <c r="J52" s="32"/>
      <c r="K52" s="36"/>
      <c r="L52" s="36"/>
      <c r="M52" s="36"/>
      <c r="N52" s="36"/>
    </row>
    <row r="53" spans="1:14" x14ac:dyDescent="0.25">
      <c r="A53" s="32"/>
      <c r="B53" s="34"/>
      <c r="C53" s="34"/>
      <c r="D53" s="34"/>
      <c r="E53" s="34"/>
      <c r="F53" s="34"/>
      <c r="G53" s="34"/>
      <c r="H53" s="34"/>
      <c r="I53" s="34"/>
      <c r="J53" s="32"/>
      <c r="K53" s="36"/>
      <c r="L53" s="36"/>
      <c r="M53" s="36"/>
      <c r="N53" s="36"/>
    </row>
    <row r="54" spans="1:14" x14ac:dyDescent="0.25">
      <c r="A54" s="32"/>
      <c r="B54" s="34"/>
      <c r="C54" s="34"/>
      <c r="D54" s="34"/>
      <c r="E54" s="34"/>
      <c r="F54" s="34"/>
      <c r="G54" s="34"/>
      <c r="H54" s="34"/>
      <c r="I54" s="34"/>
      <c r="J54" s="32"/>
      <c r="K54" s="36"/>
      <c r="L54" s="36"/>
      <c r="M54" s="36"/>
      <c r="N54" s="36"/>
    </row>
    <row r="55" spans="1:14" x14ac:dyDescent="0.25">
      <c r="A55" s="32"/>
      <c r="B55" s="34"/>
      <c r="C55" s="34"/>
      <c r="D55" s="34"/>
      <c r="E55" s="34"/>
      <c r="F55" s="34"/>
      <c r="G55" s="34"/>
      <c r="H55" s="34"/>
      <c r="I55" s="34"/>
      <c r="J55" s="32"/>
      <c r="K55" s="36"/>
      <c r="L55" s="36"/>
      <c r="M55" s="36"/>
      <c r="N55" s="36"/>
    </row>
    <row r="56" spans="1:14" x14ac:dyDescent="0.25">
      <c r="A56" s="32"/>
      <c r="B56" s="34"/>
      <c r="C56" s="34"/>
      <c r="D56" s="34"/>
      <c r="E56" s="34"/>
      <c r="F56" s="34"/>
      <c r="G56" s="34"/>
      <c r="H56" s="34"/>
      <c r="I56" s="34"/>
      <c r="J56" s="32"/>
      <c r="K56" s="36"/>
      <c r="L56" s="36"/>
      <c r="M56" s="36"/>
      <c r="N56" s="36"/>
    </row>
    <row r="57" spans="1:14" x14ac:dyDescent="0.25">
      <c r="A57" s="32"/>
      <c r="B57" s="34"/>
      <c r="C57" s="34"/>
      <c r="D57" s="34"/>
      <c r="E57" s="34"/>
      <c r="F57" s="34"/>
      <c r="G57" s="34"/>
      <c r="H57" s="34"/>
      <c r="I57" s="34"/>
      <c r="J57" s="32"/>
      <c r="K57" s="36"/>
      <c r="L57" s="36"/>
      <c r="M57" s="36"/>
      <c r="N57" s="36"/>
    </row>
    <row r="58" spans="1:14" x14ac:dyDescent="0.25">
      <c r="A58" s="32"/>
      <c r="B58" s="34"/>
      <c r="C58" s="34"/>
      <c r="D58" s="34"/>
      <c r="E58" s="34"/>
      <c r="F58" s="34"/>
      <c r="G58" s="34"/>
      <c r="H58" s="34"/>
      <c r="I58" s="34"/>
      <c r="J58" s="32"/>
      <c r="K58" s="36"/>
      <c r="L58" s="36"/>
      <c r="M58" s="36"/>
      <c r="N58" s="36"/>
    </row>
    <row r="59" spans="1:14" x14ac:dyDescent="0.25">
      <c r="A59" s="32"/>
      <c r="B59" s="34"/>
      <c r="C59" s="34"/>
      <c r="D59" s="34"/>
      <c r="E59" s="34"/>
      <c r="F59" s="34"/>
      <c r="G59" s="34"/>
      <c r="H59" s="34"/>
      <c r="I59" s="34"/>
      <c r="J59" s="32"/>
      <c r="K59" s="36"/>
      <c r="L59" s="36"/>
      <c r="M59" s="36"/>
      <c r="N59" s="36"/>
    </row>
    <row r="60" spans="1:14" x14ac:dyDescent="0.25">
      <c r="A60" s="32"/>
      <c r="B60" s="34"/>
      <c r="C60" s="34"/>
      <c r="D60" s="34"/>
      <c r="E60" s="34"/>
      <c r="F60" s="34"/>
      <c r="G60" s="34"/>
      <c r="H60" s="34"/>
      <c r="I60" s="34"/>
      <c r="J60" s="32"/>
      <c r="K60" s="36"/>
      <c r="L60" s="36"/>
      <c r="M60" s="36"/>
      <c r="N60" s="36"/>
    </row>
    <row r="61" spans="1:14" x14ac:dyDescent="0.25">
      <c r="A61" s="32"/>
      <c r="B61" s="34"/>
      <c r="C61" s="34"/>
      <c r="D61" s="34"/>
      <c r="E61" s="34"/>
      <c r="F61" s="34"/>
      <c r="G61" s="34"/>
      <c r="H61" s="34"/>
      <c r="I61" s="34"/>
      <c r="J61" s="32"/>
      <c r="K61" s="36"/>
      <c r="L61" s="36"/>
      <c r="M61" s="36"/>
      <c r="N61" s="36"/>
    </row>
    <row r="62" spans="1:14" x14ac:dyDescent="0.25">
      <c r="A62" s="32"/>
      <c r="B62" s="34"/>
      <c r="C62" s="34"/>
      <c r="D62" s="34"/>
      <c r="E62" s="34"/>
      <c r="F62" s="34"/>
      <c r="G62" s="34"/>
      <c r="H62" s="34"/>
      <c r="I62" s="34"/>
      <c r="J62" s="32"/>
      <c r="K62" s="36"/>
      <c r="L62" s="36"/>
      <c r="M62" s="36"/>
      <c r="N62" s="36"/>
    </row>
    <row r="63" spans="1:14" x14ac:dyDescent="0.25">
      <c r="A63" s="32"/>
      <c r="B63" s="34"/>
      <c r="C63" s="34"/>
      <c r="D63" s="34"/>
      <c r="E63" s="34"/>
      <c r="F63" s="34"/>
      <c r="G63" s="34"/>
      <c r="H63" s="34"/>
      <c r="I63" s="34"/>
      <c r="J63" s="32"/>
      <c r="K63" s="36"/>
      <c r="L63" s="36"/>
      <c r="M63" s="36"/>
      <c r="N63" s="36"/>
    </row>
    <row r="64" spans="1:14" x14ac:dyDescent="0.25">
      <c r="A64" s="32"/>
      <c r="B64" s="34"/>
      <c r="C64" s="34"/>
      <c r="D64" s="34"/>
      <c r="E64" s="34"/>
      <c r="F64" s="34"/>
      <c r="G64" s="34"/>
      <c r="H64" s="34"/>
      <c r="I64" s="34"/>
      <c r="J64" s="32"/>
      <c r="K64" s="36"/>
      <c r="L64" s="36"/>
      <c r="M64" s="36"/>
      <c r="N64" s="36"/>
    </row>
    <row r="65" spans="1:14" x14ac:dyDescent="0.25">
      <c r="A65" s="32"/>
      <c r="B65" s="34"/>
      <c r="C65" s="34"/>
      <c r="D65" s="34"/>
      <c r="E65" s="34"/>
      <c r="F65" s="34"/>
      <c r="G65" s="34"/>
      <c r="H65" s="34"/>
      <c r="I65" s="34"/>
      <c r="J65" s="32"/>
      <c r="K65" s="36"/>
      <c r="L65" s="36"/>
      <c r="M65" s="36"/>
      <c r="N65" s="36"/>
    </row>
    <row r="66" spans="1:14" x14ac:dyDescent="0.25">
      <c r="A66" s="32"/>
      <c r="B66" s="34"/>
      <c r="C66" s="34"/>
      <c r="D66" s="34"/>
      <c r="E66" s="34"/>
      <c r="F66" s="34"/>
      <c r="G66" s="34"/>
      <c r="H66" s="34"/>
      <c r="I66" s="34"/>
      <c r="J66" s="32"/>
      <c r="K66" s="36"/>
      <c r="L66" s="36"/>
      <c r="M66" s="36"/>
      <c r="N66" s="36"/>
    </row>
    <row r="67" spans="1:14" x14ac:dyDescent="0.25">
      <c r="A67" s="32"/>
      <c r="B67" s="34"/>
      <c r="C67" s="34"/>
      <c r="D67" s="34"/>
      <c r="E67" s="34"/>
      <c r="F67" s="34"/>
      <c r="G67" s="34"/>
      <c r="H67" s="34"/>
      <c r="I67" s="34"/>
      <c r="J67" s="32"/>
      <c r="K67" s="36"/>
      <c r="L67" s="36"/>
      <c r="M67" s="36"/>
      <c r="N67" s="36"/>
    </row>
    <row r="68" spans="1:14" x14ac:dyDescent="0.25">
      <c r="A68" s="32"/>
      <c r="B68" s="34"/>
      <c r="C68" s="34"/>
      <c r="D68" s="34"/>
      <c r="E68" s="34"/>
      <c r="F68" s="34"/>
      <c r="G68" s="34"/>
      <c r="H68" s="34"/>
      <c r="I68" s="34"/>
      <c r="J68" s="32"/>
      <c r="K68" s="36"/>
      <c r="L68" s="36"/>
      <c r="M68" s="36"/>
      <c r="N68" s="36"/>
    </row>
    <row r="69" spans="1:14" x14ac:dyDescent="0.25">
      <c r="A69" s="32"/>
      <c r="B69" s="34"/>
      <c r="C69" s="34"/>
      <c r="D69" s="34"/>
      <c r="E69" s="34"/>
      <c r="F69" s="34"/>
      <c r="G69" s="34"/>
      <c r="H69" s="34"/>
      <c r="I69" s="34"/>
      <c r="J69" s="32"/>
      <c r="K69" s="36"/>
      <c r="L69" s="36"/>
      <c r="M69" s="36"/>
      <c r="N69" s="36"/>
    </row>
    <row r="70" spans="1:14" x14ac:dyDescent="0.25">
      <c r="A70" s="32"/>
      <c r="B70" s="34"/>
      <c r="C70" s="34"/>
      <c r="D70" s="34"/>
      <c r="E70" s="34"/>
      <c r="F70" s="34"/>
      <c r="G70" s="34"/>
      <c r="H70" s="34"/>
      <c r="I70" s="34"/>
      <c r="J70" s="32"/>
      <c r="K70" s="36"/>
      <c r="L70" s="36"/>
      <c r="M70" s="36"/>
      <c r="N70" s="36"/>
    </row>
    <row r="71" spans="1:14" x14ac:dyDescent="0.25">
      <c r="A71" s="32"/>
      <c r="B71" s="34"/>
      <c r="C71" s="34"/>
      <c r="D71" s="34"/>
      <c r="E71" s="34"/>
      <c r="F71" s="34"/>
      <c r="G71" s="34"/>
      <c r="H71" s="34"/>
      <c r="I71" s="34"/>
      <c r="J71" s="32"/>
      <c r="K71" s="36"/>
      <c r="L71" s="36"/>
      <c r="M71" s="36"/>
      <c r="N71" s="36"/>
    </row>
    <row r="72" spans="1:14" x14ac:dyDescent="0.25">
      <c r="A72" s="32"/>
      <c r="B72" s="34"/>
      <c r="C72" s="34"/>
      <c r="D72" s="34"/>
      <c r="E72" s="34"/>
      <c r="F72" s="34"/>
      <c r="G72" s="34"/>
      <c r="H72" s="34"/>
      <c r="I72" s="34"/>
      <c r="J72" s="32"/>
      <c r="K72" s="36"/>
      <c r="L72" s="36"/>
      <c r="M72" s="36"/>
      <c r="N72" s="36"/>
    </row>
    <row r="73" spans="1:14" x14ac:dyDescent="0.25">
      <c r="A73" s="32"/>
      <c r="B73" s="34"/>
      <c r="C73" s="34"/>
      <c r="D73" s="34"/>
      <c r="E73" s="34"/>
      <c r="F73" s="34"/>
      <c r="G73" s="34"/>
      <c r="H73" s="34"/>
      <c r="I73" s="34"/>
      <c r="J73" s="32"/>
      <c r="K73" s="36"/>
      <c r="L73" s="36"/>
      <c r="M73" s="36"/>
      <c r="N73" s="36"/>
    </row>
    <row r="74" spans="1:14" x14ac:dyDescent="0.25">
      <c r="A74" s="32"/>
      <c r="B74" s="34"/>
      <c r="C74" s="34"/>
      <c r="D74" s="34"/>
      <c r="E74" s="34"/>
      <c r="F74" s="34"/>
      <c r="G74" s="34"/>
      <c r="H74" s="34"/>
      <c r="I74" s="34"/>
      <c r="J74" s="32"/>
      <c r="K74" s="36"/>
      <c r="L74" s="36"/>
      <c r="M74" s="36"/>
      <c r="N74" s="36"/>
    </row>
    <row r="75" spans="1:14" x14ac:dyDescent="0.25">
      <c r="A75" s="32"/>
      <c r="B75" s="34"/>
      <c r="C75" s="34"/>
      <c r="D75" s="34"/>
      <c r="E75" s="34"/>
      <c r="F75" s="34"/>
      <c r="G75" s="34"/>
      <c r="H75" s="34"/>
      <c r="I75" s="34"/>
      <c r="J75" s="32"/>
      <c r="K75" s="36"/>
      <c r="L75" s="36"/>
      <c r="M75" s="36"/>
      <c r="N75" s="36"/>
    </row>
  </sheetData>
  <conditionalFormatting sqref="D29">
    <cfRule type="cellIs" dxfId="21" priority="21" operator="greaterThan">
      <formula>46</formula>
    </cfRule>
  </conditionalFormatting>
  <conditionalFormatting sqref="F29">
    <cfRule type="cellIs" dxfId="20" priority="20" operator="greaterThan">
      <formula>46</formula>
    </cfRule>
  </conditionalFormatting>
  <conditionalFormatting sqref="G29">
    <cfRule type="cellIs" dxfId="19" priority="19" operator="greaterThan">
      <formula>46</formula>
    </cfRule>
  </conditionalFormatting>
  <conditionalFormatting sqref="J29">
    <cfRule type="cellIs" dxfId="18" priority="18" operator="greaterThan">
      <formula>46</formula>
    </cfRule>
  </conditionalFormatting>
  <conditionalFormatting sqref="D2:D28">
    <cfRule type="cellIs" dxfId="17" priority="17" operator="greaterThan">
      <formula>46</formula>
    </cfRule>
  </conditionalFormatting>
  <conditionalFormatting sqref="G2:G28">
    <cfRule type="cellIs" dxfId="16" priority="15" operator="greaterThan">
      <formula>4</formula>
    </cfRule>
  </conditionalFormatting>
  <conditionalFormatting sqref="J2:J22 J24:J28">
    <cfRule type="cellIs" dxfId="15" priority="14" operator="lessThan">
      <formula>74</formula>
    </cfRule>
  </conditionalFormatting>
  <conditionalFormatting sqref="Z2:Z28">
    <cfRule type="cellIs" dxfId="14" priority="8" operator="greaterThan">
      <formula>65</formula>
    </cfRule>
    <cfRule type="cellIs" dxfId="13" priority="9" operator="between">
      <formula>18</formula>
      <formula>25</formula>
    </cfRule>
    <cfRule type="cellIs" dxfId="12" priority="10" operator="between">
      <formula>26</formula>
      <formula>64</formula>
    </cfRule>
  </conditionalFormatting>
  <conditionalFormatting sqref="R2:R28">
    <cfRule type="containsText" dxfId="11" priority="2" operator="containsText" text="y">
      <formula>NOT(ISERROR(SEARCH("y",R2)))</formula>
    </cfRule>
  </conditionalFormatting>
  <conditionalFormatting sqref="F2:F28">
    <cfRule type="cellIs" dxfId="10" priority="1" operator="greaterThan">
      <formula>41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6436-A931-4785-9524-F0157CB4EFCF}">
  <dimension ref="A1:AJ58"/>
  <sheetViews>
    <sheetView workbookViewId="0">
      <selection activeCell="U1" sqref="U1:U29"/>
    </sheetView>
  </sheetViews>
  <sheetFormatPr defaultRowHeight="15" x14ac:dyDescent="0.25"/>
  <cols>
    <col min="1" max="1" width="13.42578125" customWidth="1"/>
    <col min="2" max="2" width="16.85546875" bestFit="1" customWidth="1"/>
    <col min="14" max="14" width="15.42578125" bestFit="1" customWidth="1"/>
  </cols>
  <sheetData>
    <row r="1" spans="1:36" ht="19.5" thickBot="1" x14ac:dyDescent="0.35">
      <c r="C1" t="s">
        <v>225</v>
      </c>
      <c r="D1" s="2" t="s">
        <v>196</v>
      </c>
      <c r="E1" s="2" t="s">
        <v>197</v>
      </c>
      <c r="F1" s="2" t="s">
        <v>196</v>
      </c>
      <c r="G1" s="2" t="s">
        <v>196</v>
      </c>
      <c r="H1" s="2" t="s">
        <v>196</v>
      </c>
      <c r="I1" s="2" t="s">
        <v>197</v>
      </c>
      <c r="J1" s="2" t="s">
        <v>197</v>
      </c>
      <c r="L1" s="2"/>
      <c r="M1" s="2"/>
      <c r="O1" t="s">
        <v>225</v>
      </c>
      <c r="P1" s="2" t="s">
        <v>196</v>
      </c>
      <c r="Q1" s="2" t="s">
        <v>197</v>
      </c>
      <c r="R1" s="2" t="s">
        <v>196</v>
      </c>
      <c r="S1" s="2" t="s">
        <v>196</v>
      </c>
      <c r="T1" s="2" t="s">
        <v>196</v>
      </c>
      <c r="U1" s="2" t="s">
        <v>197</v>
      </c>
      <c r="V1" s="2" t="s">
        <v>197</v>
      </c>
      <c r="X1" s="67"/>
      <c r="Y1" s="67"/>
      <c r="Z1" s="67"/>
      <c r="AA1" s="67"/>
      <c r="AB1" s="67"/>
      <c r="AC1" s="67"/>
      <c r="AD1" s="67"/>
      <c r="AE1" s="52"/>
      <c r="AF1" s="67"/>
      <c r="AG1" s="21"/>
      <c r="AH1" s="21"/>
      <c r="AI1" s="21"/>
      <c r="AJ1" s="49"/>
    </row>
    <row r="2" spans="1:36" ht="15.75" thickBot="1" x14ac:dyDescent="0.3">
      <c r="A2" s="15" t="s">
        <v>37</v>
      </c>
      <c r="B2" s="59" t="s">
        <v>211</v>
      </c>
      <c r="C2" s="3" t="s">
        <v>213</v>
      </c>
      <c r="D2" s="50" t="s">
        <v>165</v>
      </c>
      <c r="E2" s="50" t="s">
        <v>166</v>
      </c>
      <c r="F2" s="50" t="s">
        <v>167</v>
      </c>
      <c r="G2" s="50" t="s">
        <v>63</v>
      </c>
      <c r="H2" s="50" t="s">
        <v>169</v>
      </c>
      <c r="I2" s="50" t="s">
        <v>168</v>
      </c>
      <c r="J2" s="50" t="s">
        <v>170</v>
      </c>
      <c r="L2" s="51"/>
      <c r="M2" s="66"/>
      <c r="N2" s="59" t="s">
        <v>211</v>
      </c>
      <c r="O2" s="3" t="s">
        <v>213</v>
      </c>
      <c r="P2" s="50" t="s">
        <v>165</v>
      </c>
      <c r="Q2" s="50" t="s">
        <v>166</v>
      </c>
      <c r="R2" s="50" t="s">
        <v>167</v>
      </c>
      <c r="S2" s="50" t="s">
        <v>63</v>
      </c>
      <c r="T2" s="50" t="s">
        <v>169</v>
      </c>
      <c r="U2" s="50" t="s">
        <v>168</v>
      </c>
      <c r="V2" s="50" t="s">
        <v>170</v>
      </c>
      <c r="AD2" s="52"/>
      <c r="AE2" s="52"/>
      <c r="AF2" s="52"/>
      <c r="AG2" s="21"/>
      <c r="AH2" s="21"/>
      <c r="AI2" s="21"/>
    </row>
    <row r="3" spans="1:36" ht="15.75" thickBot="1" x14ac:dyDescent="0.3">
      <c r="A3" s="17" t="s">
        <v>212</v>
      </c>
      <c r="B3" s="80" t="s">
        <v>223</v>
      </c>
      <c r="C3" s="2">
        <f>STANDARDIZE(ACG!C2,ACG!$C$36,ACG!$C$37)</f>
        <v>0.54755580721223474</v>
      </c>
      <c r="D3" s="2">
        <f>STANDARDIZE(ACG!D2,ACG!$D$36,ACG!$D$37)</f>
        <v>0.69062947478531023</v>
      </c>
      <c r="E3" s="2">
        <f>STANDARDIZE(ACG!E2,ACG!$E$36,ACG!$E$37)</f>
        <v>0.48756553672347053</v>
      </c>
      <c r="F3" s="2">
        <f>STANDARDIZE(ACG!F2,ACG!$F$36,ACG!$F$37)</f>
        <v>2.6890693005057656E-2</v>
      </c>
      <c r="G3" s="2">
        <f>STANDARDIZE(ACG!G2,ACG!$G$36,ACG!$G$37)</f>
        <v>-1.0539720787844156</v>
      </c>
      <c r="H3" s="2">
        <f>STANDARDIZE(ACG!H2,ACG!$H$36,ACG!$H$37)</f>
        <v>0.1001413993421854</v>
      </c>
      <c r="I3" s="2">
        <f>STANDARDIZE(ACG!I2,ACG!$I$36,ACG!$I$37)</f>
        <v>0.47714499134314703</v>
      </c>
      <c r="J3" s="2">
        <f>STANDARDIZE(ACG!J2,ACG!$J$36,ACG!$J$37)</f>
        <v>-0.55815329765876953</v>
      </c>
      <c r="L3" t="str">
        <f>IF(OR(OR(E3&lt;-1.6,I3&lt;-1.6,J3&lt;-1.6),OR(D3&gt;1.6,F3&gt;1.6,G3&gt;1.6,H3&gt;1.6)),"y","x")</f>
        <v>x</v>
      </c>
      <c r="M3" t="str">
        <f>IF(AND(L3="y",A3="y"),"TP",IF(AND(L3="y",A3="x"),"FP",IF(AND(L3="x",A3="y"),"FN","TN")))</f>
        <v>FN</v>
      </c>
      <c r="N3" s="61" t="s">
        <v>215</v>
      </c>
      <c r="O3" s="2">
        <f>STANDARDIZE(ACG!C2,ACG!$C$38,ACG!$C$37)</f>
        <v>0.71559218678845204</v>
      </c>
      <c r="P3" s="2">
        <f>STANDARDIZE(ACG!D2,ACG!$D$38,ACG!$D$37)</f>
        <v>1.1090556919162637</v>
      </c>
      <c r="Q3" s="2">
        <f>STANDARDIZE(ACG!E2,ACG!$E$38,ACG!$E$37)</f>
        <v>0.85729886951948031</v>
      </c>
      <c r="R3" s="2">
        <f>STANDARDIZE(ACG!F2,ACG!$F$38,ACG!$F$37)</f>
        <v>2.6890693005057656E-2</v>
      </c>
      <c r="S3" s="2">
        <f>STANDARDIZE(ACG!G2,ACG!$G$38,ACG!$G$37)</f>
        <v>-1.2296340919151516</v>
      </c>
      <c r="T3" s="2">
        <f>STANDARDIZE(ACG!H2,ACG!$H$38,ACG!$H$37)</f>
        <v>0.30843550997393177</v>
      </c>
      <c r="U3" s="2">
        <f>STANDARDIZE(ACG!I2,ACG!$I$38,ACG!$I$37)</f>
        <v>0.84077831116344171</v>
      </c>
      <c r="V3" s="2">
        <f>STANDARDIZE(ACG!J2,ACG!$J$38,ACG!$J$37)</f>
        <v>-0.19731327229583862</v>
      </c>
      <c r="X3" t="str">
        <f>IF(OR(OR(Q3&lt;-1.6,U3&lt;-1.6,V3&lt;-1.6),OR(P3&gt;1.6,R3&gt;1.6,S3&gt;1.6,T3&gt;1.6)),"y","x")</f>
        <v>x</v>
      </c>
      <c r="Y3" t="str">
        <f>IF(AND(X3="y",A3="y"),"TP",IF(AND(X3="y",A3="x"),"FP",IF(AND(X3="x",A3="y"),"FN","TN")))</f>
        <v>FN</v>
      </c>
      <c r="AC3" s="51"/>
      <c r="AD3" s="52"/>
      <c r="AE3" s="52"/>
      <c r="AF3" s="52"/>
      <c r="AG3" s="21"/>
      <c r="AH3" s="21"/>
      <c r="AI3" s="21"/>
    </row>
    <row r="4" spans="1:36" x14ac:dyDescent="0.25">
      <c r="A4" s="17" t="s">
        <v>214</v>
      </c>
      <c r="C4" s="2">
        <f>STANDARDIZE(ACG!C3,ACG!$C$36,ACG!$C$37)</f>
        <v>-0.70025806850012851</v>
      </c>
      <c r="D4" s="2">
        <f>STANDARDIZE(ACG!D3,ACG!$D$36,ACG!$D$37)</f>
        <v>-0.28222900385902738</v>
      </c>
      <c r="E4" s="2">
        <f>STANDARDIZE(ACG!E3,ACG!$E$36,ACG!$E$37)</f>
        <v>-0.86982434001570652</v>
      </c>
      <c r="F4" s="2">
        <f>STANDARDIZE(ACG!F3,ACG!$F$36,ACG!$F$37)</f>
        <v>-0.10756277202023062</v>
      </c>
      <c r="G4" s="2">
        <f>STANDARDIZE(ACG!G3,ACG!$G$36,ACG!$G$37)</f>
        <v>0.17566201313073607</v>
      </c>
      <c r="H4" s="2">
        <f>STANDARDIZE(ACG!H3,ACG!$H$36,ACG!$H$37)</f>
        <v>0.94833905177049937</v>
      </c>
      <c r="I4" s="2">
        <f>STANDARDIZE(ACG!I3,ACG!$I$36,ACG!$I$37)</f>
        <v>-0.74706518699922686</v>
      </c>
      <c r="J4" s="2">
        <f>STANDARDIZE(ACG!J3,ACG!$J$36,ACG!$J$37)</f>
        <v>-0.41760137766721395</v>
      </c>
      <c r="L4" t="str">
        <f>IF(OR(OR(E4&lt;-1.6,I4&lt;-1.6,J4&lt;-1.6),OR(D4&gt;1.6,F4&gt;1.6,G4&gt;1.6,H4&gt;1.6)),"y","x")</f>
        <v>x</v>
      </c>
      <c r="M4" t="str">
        <f t="shared" ref="M4:M29" si="0">IF(AND(L4="y",A4="y"),"TP",IF(AND(L4="y",A4="x"),"FP",IF(AND(L4="x",A4="y"),"FN","TN")))</f>
        <v>TN</v>
      </c>
      <c r="N4" s="52"/>
      <c r="O4" s="2">
        <f>STANDARDIZE(ACG!C3,ACG!$C$38,ACG!$C$37)</f>
        <v>-0.5322216889239112</v>
      </c>
      <c r="P4" s="2">
        <f>STANDARDIZE(ACG!D3,ACG!$D$38,ACG!$D$37)</f>
        <v>0.13619721327192616</v>
      </c>
      <c r="Q4" s="2">
        <f>STANDARDIZE(ACG!E3,ACG!$E$38,ACG!$E$37)</f>
        <v>-0.50009100721969679</v>
      </c>
      <c r="R4" s="2">
        <f>STANDARDIZE(ACG!F3,ACG!$F$38,ACG!$F$37)</f>
        <v>-0.10756277202023062</v>
      </c>
      <c r="S4" s="2">
        <f>STANDARDIZE(ACG!G3,ACG!$G$38,ACG!$G$37)</f>
        <v>0</v>
      </c>
      <c r="T4" s="2">
        <f>STANDARDIZE(ACG!H3,ACG!$H$38,ACG!$H$37)</f>
        <v>1.1566331624022457</v>
      </c>
      <c r="U4" s="2">
        <f>STANDARDIZE(ACG!I3,ACG!$I$38,ACG!$I$37)</f>
        <v>-0.38343186717893218</v>
      </c>
      <c r="V4" s="2">
        <f>STANDARDIZE(ACG!J3,ACG!$J$38,ACG!$J$37)</f>
        <v>-5.6761352304283079E-2</v>
      </c>
      <c r="X4" t="str">
        <f>IF(OR(OR(Q4&lt;-1.6,U4&lt;-1.6,V4&lt;-1.6),OR(P4&gt;1.6,R4&gt;1.6,S4&gt;1.6,T4&gt;1.6)),"y","x")</f>
        <v>x</v>
      </c>
      <c r="Y4" t="str">
        <f t="shared" ref="Y4:Y29" si="1">IF(AND(X4="y",A4="y"),"TP",IF(AND(X4="y",A4="x"),"FP",IF(AND(X4="x",A4="y"),"FN","TN")))</f>
        <v>TN</v>
      </c>
      <c r="AC4" s="51"/>
      <c r="AD4" s="52"/>
      <c r="AE4" s="52"/>
      <c r="AF4" s="52"/>
      <c r="AG4" s="21"/>
      <c r="AH4" s="21"/>
      <c r="AI4" s="21"/>
    </row>
    <row r="5" spans="1:36" x14ac:dyDescent="0.25">
      <c r="A5" s="17" t="s">
        <v>214</v>
      </c>
      <c r="C5" s="2">
        <f>STANDARDIZE(ACG!C4,ACG!$C$36,ACG!$C$37)</f>
        <v>-0.16803637957621731</v>
      </c>
      <c r="D5" s="2">
        <f>STANDARDIZE(ACG!D4,ACG!$D$36,ACG!$D$37)</f>
        <v>-0.45931511849534185</v>
      </c>
      <c r="E5" s="2">
        <f>STANDARDIZE(ACG!E4,ACG!$E$36,ACG!$E$37)</f>
        <v>-0.36973333279600973</v>
      </c>
      <c r="F5" s="2">
        <f>STANDARDIZE(ACG!F4,ACG!$F$36,ACG!$F$37)</f>
        <v>1.3579799967554116</v>
      </c>
      <c r="G5" s="2">
        <f>STANDARDIZE(ACG!G4,ACG!$G$36,ACG!$G$37)</f>
        <v>0.58554004376911994</v>
      </c>
      <c r="H5" s="2">
        <f>STANDARDIZE(ACG!H4,ACG!$H$36,ACG!$H$37)</f>
        <v>0.85721037836910985</v>
      </c>
      <c r="I5" s="2">
        <f>STANDARDIZE(ACG!I4,ACG!$I$36,ACG!$I$37)</f>
        <v>-1.2921851909403592</v>
      </c>
      <c r="J5" s="2">
        <f>STANDARDIZE(ACG!J4,ACG!$J$36,ACG!$J$37)</f>
        <v>-0.79871331456738504</v>
      </c>
      <c r="L5" t="str">
        <f>IF(OR(OR(E5&lt;-1.6,I5&lt;-1.6,J5&lt;-1.6),OR(D5&gt;1.6,F5&gt;1.6,G5&gt;1.6,H5&gt;1.6)),"y","x")</f>
        <v>x</v>
      </c>
      <c r="M5" t="str">
        <f t="shared" si="0"/>
        <v>TN</v>
      </c>
      <c r="N5" s="52"/>
      <c r="O5" s="2">
        <f>STANDARDIZE(ACG!C4,ACG!$C$38,ACG!$C$37)</f>
        <v>0</v>
      </c>
      <c r="P5" s="2">
        <f>STANDARDIZE(ACG!D4,ACG!$D$38,ACG!$D$37)</f>
        <v>-4.0888901364388323E-2</v>
      </c>
      <c r="Q5" s="2">
        <f>STANDARDIZE(ACG!E4,ACG!$E$38,ACG!$E$37)</f>
        <v>0</v>
      </c>
      <c r="R5" s="2">
        <f>STANDARDIZE(ACG!F4,ACG!$F$38,ACG!$F$37)</f>
        <v>1.3579799967554116</v>
      </c>
      <c r="S5" s="2">
        <f>STANDARDIZE(ACG!G4,ACG!$G$38,ACG!$G$37)</f>
        <v>0.40987803063838391</v>
      </c>
      <c r="T5" s="2">
        <f>STANDARDIZE(ACG!H4,ACG!$H$38,ACG!$H$37)</f>
        <v>1.0655044890008563</v>
      </c>
      <c r="U5" s="2">
        <f>STANDARDIZE(ACG!I4,ACG!$I$38,ACG!$I$37)</f>
        <v>-0.92855187112006454</v>
      </c>
      <c r="V5" s="2">
        <f>STANDARDIZE(ACG!J4,ACG!$J$38,ACG!$J$37)</f>
        <v>-0.43787328920445406</v>
      </c>
      <c r="X5" t="str">
        <f>IF(OR(OR(Q5&lt;-1.6,U5&lt;-1.6,V5&lt;-1.6),OR(P5&gt;1.6,R5&gt;1.6,S5&gt;1.6,T5&gt;1.6)),"y","x")</f>
        <v>x</v>
      </c>
      <c r="Y5" t="str">
        <f t="shared" si="1"/>
        <v>TN</v>
      </c>
      <c r="AC5" s="51"/>
      <c r="AD5" s="52"/>
      <c r="AE5" s="52"/>
      <c r="AF5" s="52"/>
      <c r="AG5" s="21"/>
      <c r="AH5" s="21"/>
      <c r="AI5" s="21"/>
    </row>
    <row r="6" spans="1:36" x14ac:dyDescent="0.25">
      <c r="A6" s="17" t="s">
        <v>212</v>
      </c>
      <c r="C6" s="2">
        <f>STANDARDIZE(ACG!C5,ACG!$C$36,ACG!$C$37)</f>
        <v>-0.7718172871789738</v>
      </c>
      <c r="D6" s="2">
        <f>STANDARDIZE(ACG!D5,ACG!$D$36,ACG!$D$37)</f>
        <v>-8.9976823989375995E-2</v>
      </c>
      <c r="E6" s="2">
        <f>STANDARDIZE(ACG!E5,ACG!$E$36,ACG!$E$37)</f>
        <v>-4.4548923398244424</v>
      </c>
      <c r="F6" s="2">
        <f>STANDARDIZE(ACG!F5,ACG!$F$36,ACG!$F$37)</f>
        <v>13.969715016127452</v>
      </c>
      <c r="G6" s="2">
        <f>STANDARDIZE(ACG!G5,ACG!$G$36,ACG!$G$37)</f>
        <v>14.521393085474173</v>
      </c>
      <c r="H6" s="2">
        <f>STANDARDIZE(ACG!H5,ACG!$H$36,ACG!$H$37)</f>
        <v>38.388204023833488</v>
      </c>
      <c r="I6" s="2">
        <f>STANDARDIZE(ACG!I5,ACG!$I$36,ACG!$I$37)</f>
        <v>-4.1933323305592669</v>
      </c>
      <c r="J6" s="2">
        <f>STANDARDIZE(ACG!J5,ACG!$J$36,ACG!$J$37)</f>
        <v>-16.305374179789276</v>
      </c>
      <c r="L6" t="str">
        <f>IF(OR(OR(E6&lt;-1.6,I6&lt;-1.6,J6&lt;-1.6),OR(D6&gt;1.6,F6&gt;1.6,G6&gt;1.6,H6&gt;1.6)),"y","x")</f>
        <v>y</v>
      </c>
      <c r="M6" t="str">
        <f t="shared" si="0"/>
        <v>TP</v>
      </c>
      <c r="N6" s="52"/>
      <c r="O6" s="2">
        <f>STANDARDIZE(ACG!C5,ACG!$C$38,ACG!$C$37)</f>
        <v>-0.60378090760275649</v>
      </c>
      <c r="P6" s="2">
        <f>STANDARDIZE(ACG!D5,ACG!$D$38,ACG!$D$37)</f>
        <v>0.32844939314157756</v>
      </c>
      <c r="Q6" s="2">
        <f>STANDARDIZE(ACG!E5,ACG!$E$38,ACG!$E$37)</f>
        <v>-4.0851590070284329</v>
      </c>
      <c r="R6" s="2">
        <f>STANDARDIZE(ACG!F5,ACG!$F$38,ACG!$F$37)</f>
        <v>13.969715016127452</v>
      </c>
      <c r="S6" s="2">
        <f>STANDARDIZE(ACG!G5,ACG!$G$38,ACG!$G$37)</f>
        <v>14.345731072343437</v>
      </c>
      <c r="T6" s="2">
        <f>STANDARDIZE(ACG!H5,ACG!$H$38,ACG!$H$37)</f>
        <v>38.596498134465236</v>
      </c>
      <c r="U6" s="2">
        <f>STANDARDIZE(ACG!I5,ACG!$I$38,ACG!$I$37)</f>
        <v>-3.8296990107389726</v>
      </c>
      <c r="V6" s="2">
        <f>STANDARDIZE(ACG!J5,ACG!$J$38,ACG!$J$37)</f>
        <v>-15.944534154426345</v>
      </c>
      <c r="X6" t="str">
        <f>IF(OR(OR(Q6&lt;-1.6,U6&lt;-1.6,V6&lt;-1.6),OR(P6&gt;1.6,R6&gt;1.6,S6&gt;1.6,T6&gt;1.6)),"y","x")</f>
        <v>y</v>
      </c>
      <c r="Y6" t="str">
        <f t="shared" si="1"/>
        <v>TP</v>
      </c>
      <c r="AC6" s="51"/>
      <c r="AD6" s="52"/>
      <c r="AE6" s="52"/>
      <c r="AF6" s="52"/>
      <c r="AG6" s="21"/>
      <c r="AH6" s="21"/>
      <c r="AI6" s="21"/>
    </row>
    <row r="7" spans="1:36" x14ac:dyDescent="0.25">
      <c r="A7" s="17" t="s">
        <v>212</v>
      </c>
      <c r="C7" s="2">
        <f>STANDARDIZE(ACG!C6,ACG!$C$36,ACG!$C$37)</f>
        <v>-0.52136002180301555</v>
      </c>
      <c r="D7" s="2">
        <f>STANDARDIZE(ACG!D6,ACG!$D$36,ACG!$D$37)</f>
        <v>8.0864440256740958E-2</v>
      </c>
      <c r="E7" s="2">
        <f>STANDARDIZE(ACG!E6,ACG!$E$36,ACG!$E$37)</f>
        <v>-1.2692476769509189</v>
      </c>
      <c r="F7" s="2">
        <f>STANDARDIZE(ACG!F6,ACG!$F$36,ACG!$F$37)</f>
        <v>1.9764659358717376</v>
      </c>
      <c r="G7" s="2">
        <f>STANDARDIZE(ACG!G6,ACG!$G$36,ACG!$G$37)</f>
        <v>5.9139544420681105</v>
      </c>
      <c r="H7" s="2">
        <f>STANDARDIZE(ACG!H6,ACG!$H$36,ACG!$H$37)</f>
        <v>2.0839425203108854</v>
      </c>
      <c r="I7" s="2">
        <f>STANDARDIZE(ACG!I6,ACG!$I$36,ACG!$I$37)</f>
        <v>-2.0590489252982236</v>
      </c>
      <c r="J7" s="2">
        <f>STANDARDIZE(ACG!J6,ACG!$J$36,ACG!$J$37)</f>
        <v>-2.9786195352056017</v>
      </c>
      <c r="L7" t="str">
        <f>IF(OR(OR(E7&lt;-1.6,I7&lt;-1.6,J7&lt;-1.6),OR(D7&gt;1.6,F7&gt;1.6,G7&gt;1.6,H7&gt;1.6)),"y","x")</f>
        <v>y</v>
      </c>
      <c r="M7" t="str">
        <f t="shared" si="0"/>
        <v>TP</v>
      </c>
      <c r="N7" s="52"/>
      <c r="O7" s="2">
        <f>STANDARDIZE(ACG!C6,ACG!$C$38,ACG!$C$37)</f>
        <v>-0.35332364222679824</v>
      </c>
      <c r="P7" s="2">
        <f>STANDARDIZE(ACG!D6,ACG!$D$38,ACG!$D$37)</f>
        <v>0.49929065738769451</v>
      </c>
      <c r="Q7" s="2">
        <f>STANDARDIZE(ACG!E6,ACG!$E$38,ACG!$E$37)</f>
        <v>-0.89951434415490927</v>
      </c>
      <c r="R7" s="2">
        <f>STANDARDIZE(ACG!F6,ACG!$F$38,ACG!$F$37)</f>
        <v>1.9764659358717376</v>
      </c>
      <c r="S7" s="2">
        <f>STANDARDIZE(ACG!G6,ACG!$G$38,ACG!$G$37)</f>
        <v>5.738292428937374</v>
      </c>
      <c r="T7" s="2">
        <f>STANDARDIZE(ACG!H6,ACG!$H$38,ACG!$H$37)</f>
        <v>2.2922366309426319</v>
      </c>
      <c r="U7" s="2">
        <f>STANDARDIZE(ACG!I6,ACG!$I$38,ACG!$I$37)</f>
        <v>-1.6954156054779288</v>
      </c>
      <c r="V7" s="2">
        <f>STANDARDIZE(ACG!J6,ACG!$J$38,ACG!$J$37)</f>
        <v>-2.6177795098426708</v>
      </c>
      <c r="X7" t="str">
        <f>IF(OR(OR(Q7&lt;-1.6,U7&lt;-1.6,V7&lt;-1.6),OR(P7&gt;1.6,R7&gt;1.6,S7&gt;1.6,T7&gt;1.6)),"y","x")</f>
        <v>y</v>
      </c>
      <c r="Y7" t="str">
        <f t="shared" si="1"/>
        <v>TP</v>
      </c>
      <c r="AC7" s="51"/>
      <c r="AD7" s="52"/>
      <c r="AE7" s="52"/>
      <c r="AF7" s="52"/>
      <c r="AG7" s="21"/>
      <c r="AH7" s="21"/>
      <c r="AI7" s="21"/>
    </row>
    <row r="8" spans="1:36" x14ac:dyDescent="0.25">
      <c r="A8" s="17" t="s">
        <v>212</v>
      </c>
      <c r="C8" s="2">
        <f>STANDARDIZE(ACG!C7,ACG!$C$36,ACG!$C$37)</f>
        <v>0.8606273889321826</v>
      </c>
      <c r="D8" s="2">
        <f>STANDARDIZE(ACG!D7,ACG!$D$36,ACG!$D$37)</f>
        <v>-0.16075179507828097</v>
      </c>
      <c r="E8" s="2">
        <f>STANDARDIZE(ACG!E7,ACG!$E$36,ACG!$E$37)</f>
        <v>-0.70420978567671599</v>
      </c>
      <c r="F8" s="2">
        <f>STANDARDIZE(ACG!F7,ACG!$F$36,ACG!$F$37)</f>
        <v>8.376450871075459</v>
      </c>
      <c r="G8" s="2">
        <f>STANDARDIZE(ACG!G7,ACG!$G$36,ACG!$G$37)</f>
        <v>11.242368840367101</v>
      </c>
      <c r="H8" s="2">
        <f>STANDARDIZE(ACG!H7,ACG!$H$36,ACG!$H$37)</f>
        <v>3.2475855806670841</v>
      </c>
      <c r="I8" s="2">
        <f>STANDARDIZE(ACG!I7,ACG!$I$36,ACG!$I$37)</f>
        <v>-3.0106991016700309</v>
      </c>
      <c r="J8" s="2">
        <f>STANDARDIZE(ACG!J7,ACG!$J$36,ACG!$J$37)</f>
        <v>-5.5545037612046366</v>
      </c>
      <c r="L8" t="str">
        <f>IF(OR(OR(E8&lt;-1.6,I8&lt;-1.6,J8&lt;-1.6),OR(D8&gt;1.6,F8&gt;1.6,G8&gt;1.6,H8&gt;1.6)),"y","x")</f>
        <v>y</v>
      </c>
      <c r="M8" t="str">
        <f t="shared" si="0"/>
        <v>TP</v>
      </c>
      <c r="N8" s="52"/>
      <c r="O8" s="2">
        <f>STANDARDIZE(ACG!C7,ACG!$C$38,ACG!$C$37)</f>
        <v>1.0286637685083999</v>
      </c>
      <c r="P8" s="2">
        <f>STANDARDIZE(ACG!D7,ACG!$D$38,ACG!$D$37)</f>
        <v>0.2576744220526726</v>
      </c>
      <c r="Q8" s="2">
        <f>STANDARDIZE(ACG!E7,ACG!$E$38,ACG!$E$37)</f>
        <v>-0.33447645288070632</v>
      </c>
      <c r="R8" s="2">
        <f>STANDARDIZE(ACG!F7,ACG!$F$38,ACG!$F$37)</f>
        <v>8.376450871075459</v>
      </c>
      <c r="S8" s="2">
        <f>STANDARDIZE(ACG!G7,ACG!$G$38,ACG!$G$37)</f>
        <v>11.066706827236365</v>
      </c>
      <c r="T8" s="2">
        <f>STANDARDIZE(ACG!H7,ACG!$H$38,ACG!$H$37)</f>
        <v>3.4558796912988305</v>
      </c>
      <c r="U8" s="2">
        <f>STANDARDIZE(ACG!I7,ACG!$I$38,ACG!$I$37)</f>
        <v>-2.6470657818497361</v>
      </c>
      <c r="V8" s="2">
        <f>STANDARDIZE(ACG!J7,ACG!$J$38,ACG!$J$37)</f>
        <v>-5.1936637358417057</v>
      </c>
      <c r="X8" t="str">
        <f>IF(OR(OR(Q8&lt;-1.6,U8&lt;-1.6,V8&lt;-1.6),OR(P8&gt;1.6,R8&gt;1.6,S8&gt;1.6,T8&gt;1.6)),"y","x")</f>
        <v>y</v>
      </c>
      <c r="Y8" t="str">
        <f t="shared" si="1"/>
        <v>TP</v>
      </c>
      <c r="AC8" s="51"/>
      <c r="AD8" s="52"/>
      <c r="AE8" s="52"/>
      <c r="AF8" s="52"/>
      <c r="AG8" s="21"/>
      <c r="AH8" s="21"/>
      <c r="AI8" s="21"/>
    </row>
    <row r="9" spans="1:36" x14ac:dyDescent="0.25">
      <c r="A9" s="17" t="s">
        <v>212</v>
      </c>
      <c r="C9" s="2">
        <f>STANDARDIZE(ACG!C8,ACG!$C$36,ACG!$C$37)</f>
        <v>-8.3059807395088628E-2</v>
      </c>
      <c r="D9" s="2">
        <f>STANDARDIZE(ACG!D8,ACG!$D$36,ACG!$D$37)</f>
        <v>-0.40980237611591891</v>
      </c>
      <c r="E9" s="2">
        <f>STANDARDIZE(ACG!E8,ACG!$E$36,ACG!$E$37)</f>
        <v>-0.64251024582493521</v>
      </c>
      <c r="F9" s="2">
        <f>STANDARDIZE(ACG!F8,ACG!$F$36,ACG!$F$37)</f>
        <v>2.9041948445462267</v>
      </c>
      <c r="G9" s="2">
        <f>STANDARDIZE(ACG!G8,ACG!$G$36,ACG!$G$37)</f>
        <v>4.6843203501529587</v>
      </c>
      <c r="H9" s="2">
        <f>STANDARDIZE(ACG!H8,ACG!$H$36,ACG!$H$37)</f>
        <v>1.5862397655802216</v>
      </c>
      <c r="I9" s="2">
        <f>STANDARDIZE(ACG!I8,ACG!$I$36,ACG!$I$37)</f>
        <v>-2.0313309589961319</v>
      </c>
      <c r="J9" s="2">
        <f>STANDARDIZE(ACG!J8,ACG!$J$36,ACG!$J$37)</f>
        <v>-2.2190985829435563</v>
      </c>
      <c r="L9" t="str">
        <f>IF(OR(OR(E9&lt;-1.6,I9&lt;-1.6,J9&lt;-1.6),OR(D9&gt;1.6,F9&gt;1.6,G9&gt;1.6,H9&gt;1.6)),"y","x")</f>
        <v>y</v>
      </c>
      <c r="M9" t="str">
        <f t="shared" si="0"/>
        <v>TP</v>
      </c>
      <c r="N9" s="52"/>
      <c r="O9" s="2">
        <f>STANDARDIZE(ACG!C8,ACG!$C$38,ACG!$C$37)</f>
        <v>8.4976572181128682E-2</v>
      </c>
      <c r="P9" s="2">
        <f>STANDARDIZE(ACG!D8,ACG!$D$38,ACG!$D$37)</f>
        <v>8.6238410150346039E-3</v>
      </c>
      <c r="Q9" s="2">
        <f>STANDARDIZE(ACG!E8,ACG!$E$38,ACG!$E$37)</f>
        <v>-0.27277691302892554</v>
      </c>
      <c r="R9" s="2">
        <f>STANDARDIZE(ACG!F8,ACG!$F$38,ACG!$F$37)</f>
        <v>2.9041948445462267</v>
      </c>
      <c r="S9" s="2">
        <f>STANDARDIZE(ACG!G8,ACG!$G$38,ACG!$G$37)</f>
        <v>4.5086583370222231</v>
      </c>
      <c r="T9" s="2">
        <f>STANDARDIZE(ACG!H8,ACG!$H$38,ACG!$H$37)</f>
        <v>1.7945338762119678</v>
      </c>
      <c r="U9" s="2">
        <f>STANDARDIZE(ACG!I8,ACG!$I$38,ACG!$I$37)</f>
        <v>-1.6676976391758371</v>
      </c>
      <c r="V9" s="2">
        <f>STANDARDIZE(ACG!J8,ACG!$J$38,ACG!$J$37)</f>
        <v>-1.8582585575806256</v>
      </c>
      <c r="X9" t="str">
        <f>IF(OR(OR(Q9&lt;-1.6,U9&lt;-1.6,V9&lt;-1.6),OR(P9&gt;1.6,R9&gt;1.6,S9&gt;1.6,T9&gt;1.6)),"y","x")</f>
        <v>y</v>
      </c>
      <c r="Y9" t="str">
        <f t="shared" si="1"/>
        <v>TP</v>
      </c>
      <c r="AC9" s="51"/>
      <c r="AD9" s="52"/>
      <c r="AE9" s="52"/>
      <c r="AF9" s="52"/>
      <c r="AG9" s="21"/>
      <c r="AH9" s="21"/>
      <c r="AI9" s="21"/>
    </row>
    <row r="10" spans="1:36" x14ac:dyDescent="0.25">
      <c r="A10" s="17" t="s">
        <v>214</v>
      </c>
      <c r="C10" s="2">
        <f>STANDARDIZE(ACG!C9,ACG!$C$36,ACG!$C$37)</f>
        <v>1.9787401807891389</v>
      </c>
      <c r="D10" s="2">
        <f>STANDARDIZE(ACG!D9,ACG!$D$36,ACG!$D$37)</f>
        <v>2.2542210629595196</v>
      </c>
      <c r="E10" s="2">
        <f>STANDARDIZE(ACG!E9,ACG!$E$36,ACG!$E$37)</f>
        <v>1.8287186924490211</v>
      </c>
      <c r="F10" s="2">
        <f>STANDARDIZE(ACG!F9,ACG!$F$36,ACG!$F$37)</f>
        <v>0.24201623704551889</v>
      </c>
      <c r="G10" s="2">
        <f>STANDARDIZE(ACG!G9,ACG!$G$36,ACG!$G$37)</f>
        <v>0.58554004376911994</v>
      </c>
      <c r="H10" s="2">
        <f>STANDARDIZE(ACG!H9,ACG!$H$36,ACG!$H$37)</f>
        <v>-0.86021462034937546</v>
      </c>
      <c r="I10" s="2">
        <f>STANDARDIZE(ACG!I9,ACG!$I$36,ACG!$I$37)</f>
        <v>0.99916669003253611</v>
      </c>
      <c r="J10" s="2">
        <f>STANDARDIZE(ACG!J9,ACG!$J$36,ACG!$J$37)</f>
        <v>-1.2433439076175883</v>
      </c>
      <c r="L10" t="str">
        <f>IF(OR(OR(E10&lt;-1.6,I10&lt;-1.6,J10&lt;-1.6),OR(D10&gt;1.6,F10&gt;1.6,G10&gt;1.6,H10&gt;1.6)),"y","x")</f>
        <v>y</v>
      </c>
      <c r="M10" t="str">
        <f t="shared" si="0"/>
        <v>FP</v>
      </c>
      <c r="N10" s="52"/>
      <c r="O10" s="2">
        <f>STANDARDIZE(ACG!C9,ACG!$C$38,ACG!$C$37)</f>
        <v>2.1467765603653564</v>
      </c>
      <c r="P10" s="2">
        <f>STANDARDIZE(ACG!D9,ACG!$D$38,ACG!$D$37)</f>
        <v>2.672647280090473</v>
      </c>
      <c r="Q10" s="2">
        <f>STANDARDIZE(ACG!E9,ACG!$E$38,ACG!$E$37)</f>
        <v>2.198452025245031</v>
      </c>
      <c r="R10" s="2">
        <f>STANDARDIZE(ACG!F9,ACG!$F$38,ACG!$F$37)</f>
        <v>0.24201623704551889</v>
      </c>
      <c r="S10" s="2">
        <f>STANDARDIZE(ACG!G9,ACG!$G$38,ACG!$G$37)</f>
        <v>0.40987803063838391</v>
      </c>
      <c r="T10" s="2">
        <f>STANDARDIZE(ACG!H9,ACG!$H$38,ACG!$H$37)</f>
        <v>-0.65192050971762905</v>
      </c>
      <c r="U10" s="2">
        <f>STANDARDIZE(ACG!I9,ACG!$I$38,ACG!$I$37)</f>
        <v>1.3628000098528308</v>
      </c>
      <c r="V10" s="2">
        <f>STANDARDIZE(ACG!J9,ACG!$J$38,ACG!$J$37)</f>
        <v>-0.88250388225465748</v>
      </c>
      <c r="X10" t="str">
        <f>IF(OR(OR(Q10&lt;-1.6,U10&lt;-1.6,V10&lt;-1.6),OR(P10&gt;1.6,R10&gt;1.6,S10&gt;1.6,T10&gt;1.6)),"y","x")</f>
        <v>y</v>
      </c>
      <c r="Y10" t="str">
        <f t="shared" si="1"/>
        <v>FP</v>
      </c>
      <c r="AC10" s="51"/>
      <c r="AD10" s="52"/>
      <c r="AE10" s="52"/>
      <c r="AF10" s="52"/>
      <c r="AG10" s="21"/>
      <c r="AH10" s="21"/>
      <c r="AI10" s="21"/>
    </row>
    <row r="11" spans="1:36" x14ac:dyDescent="0.25">
      <c r="A11" s="17" t="s">
        <v>212</v>
      </c>
      <c r="C11" s="2">
        <f>STANDARDIZE(ACG!C10,ACG!$C$36,ACG!$C$37)</f>
        <v>-9.2004709729944276E-2</v>
      </c>
      <c r="D11" s="2">
        <f>STANDARDIZE(ACG!D10,ACG!$D$36,ACG!$D$37)</f>
        <v>3.0980193002064422</v>
      </c>
      <c r="E11" s="2">
        <f>STANDARDIZE(ACG!E10,ACG!$E$36,ACG!$E$37)</f>
        <v>-4.6237542383661578</v>
      </c>
      <c r="F11" s="2">
        <f>STANDARDIZE(ACG!F10,ACG!$F$36,ACG!$F$37)</f>
        <v>12.974759374940319</v>
      </c>
      <c r="G11" s="2">
        <f>STANDARDIZE(ACG!G10,ACG!$G$36,ACG!$G$37)</f>
        <v>5.9139544420681105</v>
      </c>
      <c r="H11" s="2">
        <f>STANDARDIZE(ACG!H10,ACG!$H$36,ACG!$H$37)</f>
        <v>12.675898328733874</v>
      </c>
      <c r="I11" s="2">
        <f>STANDARDIZE(ACG!I10,ACG!$I$36,ACG!$I$37)</f>
        <v>-4.21643063581101</v>
      </c>
      <c r="J11" s="2">
        <f>STANDARDIZE(ACG!J10,ACG!$J$36,ACG!$J$37)</f>
        <v>-17.668998095861166</v>
      </c>
      <c r="L11" t="str">
        <f>IF(OR(OR(E11&lt;-1.6,I11&lt;-1.6,J11&lt;-1.6),OR(D11&gt;1.6,F11&gt;1.6,G11&gt;1.6,H11&gt;1.6)),"y","x")</f>
        <v>y</v>
      </c>
      <c r="M11" t="str">
        <f t="shared" si="0"/>
        <v>TP</v>
      </c>
      <c r="N11" s="52"/>
      <c r="O11" s="2">
        <f>STANDARDIZE(ACG!C10,ACG!$C$38,ACG!$C$37)</f>
        <v>7.6031669846273034E-2</v>
      </c>
      <c r="P11" s="2">
        <f>STANDARDIZE(ACG!D10,ACG!$D$38,ACG!$D$37)</f>
        <v>3.5164455173373961</v>
      </c>
      <c r="Q11" s="2">
        <f>STANDARDIZE(ACG!E10,ACG!$E$38,ACG!$E$37)</f>
        <v>-4.2540209055701483</v>
      </c>
      <c r="R11" s="2">
        <f>STANDARDIZE(ACG!F10,ACG!$F$38,ACG!$F$37)</f>
        <v>12.974759374940319</v>
      </c>
      <c r="S11" s="2">
        <f>STANDARDIZE(ACG!G10,ACG!$G$38,ACG!$G$37)</f>
        <v>5.738292428937374</v>
      </c>
      <c r="T11" s="2">
        <f>STANDARDIZE(ACG!H10,ACG!$H$38,ACG!$H$37)</f>
        <v>12.88419243936562</v>
      </c>
      <c r="U11" s="2">
        <f>STANDARDIZE(ACG!I10,ACG!$I$38,ACG!$I$37)</f>
        <v>-3.8527973159907156</v>
      </c>
      <c r="V11" s="2">
        <f>STANDARDIZE(ACG!J10,ACG!$J$38,ACG!$J$37)</f>
        <v>-17.308158070498237</v>
      </c>
      <c r="X11" t="str">
        <f>IF(OR(OR(Q11&lt;-1.6,U11&lt;-1.6,V11&lt;-1.6),OR(P11&gt;1.6,R11&gt;1.6,S11&gt;1.6,T11&gt;1.6)),"y","x")</f>
        <v>y</v>
      </c>
      <c r="Y11" t="str">
        <f t="shared" si="1"/>
        <v>TP</v>
      </c>
      <c r="AC11" s="51"/>
      <c r="AD11" s="52"/>
      <c r="AE11" s="52"/>
      <c r="AF11" s="52"/>
      <c r="AG11" s="21"/>
      <c r="AH11" s="21"/>
      <c r="AI11" s="21"/>
    </row>
    <row r="12" spans="1:36" x14ac:dyDescent="0.25">
      <c r="A12" s="17" t="s">
        <v>212</v>
      </c>
      <c r="C12" s="2">
        <f>STANDARDIZE(ACG!C11,ACG!$C$36,ACG!$C$37)</f>
        <v>0.4446894303613948</v>
      </c>
      <c r="D12" s="2">
        <f>STANDARDIZE(ACG!D11,ACG!$D$36,ACG!$D$37)</f>
        <v>-0.14707259898546737</v>
      </c>
      <c r="E12" s="2">
        <f>STANDARDIZE(ACG!E11,ACG!$E$36,ACG!$E$37)</f>
        <v>0.65967477946791164</v>
      </c>
      <c r="F12" s="2">
        <f>STANDARDIZE(ACG!F11,ACG!$F$36,ACG!$F$37)</f>
        <v>0.20168019753793243</v>
      </c>
      <c r="G12" s="2">
        <f>STANDARDIZE(ACG!G11,ACG!$G$36,ACG!$G$37)</f>
        <v>0.58554004376911994</v>
      </c>
      <c r="H12" s="2">
        <f>STANDARDIZE(ACG!H11,ACG!$H$36,ACG!$H$37)</f>
        <v>-0.60084839605311491</v>
      </c>
      <c r="I12" s="2">
        <f>STANDARDIZE(ACG!I11,ACG!$I$36,ACG!$I$37)</f>
        <v>0.37089278718512952</v>
      </c>
      <c r="J12" s="2">
        <f>STANDARDIZE(ACG!J11,ACG!$J$36,ACG!$J$37)</f>
        <v>0.4446305930501957</v>
      </c>
      <c r="L12" t="str">
        <f>IF(OR(OR(E12&lt;-1.6,I12&lt;-1.6,J12&lt;-1.6),OR(D12&gt;1.6,F12&gt;1.6,G12&gt;1.6,H12&gt;1.6)),"y","x")</f>
        <v>x</v>
      </c>
      <c r="M12" t="str">
        <f t="shared" si="0"/>
        <v>FN</v>
      </c>
      <c r="N12" s="52"/>
      <c r="O12" s="2">
        <f>STANDARDIZE(ACG!C11,ACG!$C$38,ACG!$C$37)</f>
        <v>0.61272580993761205</v>
      </c>
      <c r="P12" s="2">
        <f>STANDARDIZE(ACG!D11,ACG!$D$38,ACG!$D$37)</f>
        <v>0.27135361814548614</v>
      </c>
      <c r="Q12" s="2">
        <f>STANDARDIZE(ACG!E11,ACG!$E$38,ACG!$E$37)</f>
        <v>1.0294081122639214</v>
      </c>
      <c r="R12" s="2">
        <f>STANDARDIZE(ACG!F11,ACG!$F$38,ACG!$F$37)</f>
        <v>0.20168019753793243</v>
      </c>
      <c r="S12" s="2">
        <f>STANDARDIZE(ACG!G11,ACG!$G$38,ACG!$G$37)</f>
        <v>0.40987803063838391</v>
      </c>
      <c r="T12" s="2">
        <f>STANDARDIZE(ACG!H11,ACG!$H$38,ACG!$H$37)</f>
        <v>-0.3925542854213685</v>
      </c>
      <c r="U12" s="2">
        <f>STANDARDIZE(ACG!I11,ACG!$I$38,ACG!$I$37)</f>
        <v>0.7345261070054242</v>
      </c>
      <c r="V12" s="2">
        <f>STANDARDIZE(ACG!J11,ACG!$J$38,ACG!$J$37)</f>
        <v>0.80547061841312662</v>
      </c>
      <c r="X12" t="str">
        <f>IF(OR(OR(Q12&lt;-1.6,U12&lt;-1.6,V12&lt;-1.6),OR(P12&gt;1.6,R12&gt;1.6,S12&gt;1.6,T12&gt;1.6)),"y","x")</f>
        <v>x</v>
      </c>
      <c r="Y12" t="str">
        <f t="shared" si="1"/>
        <v>FN</v>
      </c>
      <c r="AC12" s="51"/>
      <c r="AD12" s="52"/>
      <c r="AE12" s="52"/>
      <c r="AF12" s="52"/>
      <c r="AG12" s="21"/>
      <c r="AH12" s="21"/>
      <c r="AI12" s="21"/>
    </row>
    <row r="13" spans="1:36" x14ac:dyDescent="0.25">
      <c r="A13" s="17" t="s">
        <v>212</v>
      </c>
      <c r="C13" s="2">
        <f>STANDARDIZE(ACG!C12,ACG!$C$36,ACG!$C$37)</f>
        <v>-0.22617824475277903</v>
      </c>
      <c r="D13" s="2">
        <f>STANDARDIZE(ACG!D12,ACG!$D$36,ACG!$D$37)</f>
        <v>2.0584003971526124</v>
      </c>
      <c r="E13" s="2">
        <f>STANDARDIZE(ACG!E12,ACG!$E$36,ACG!$E$37)</f>
        <v>-1.2627529885454682</v>
      </c>
      <c r="F13" s="2">
        <f>STANDARDIZE(ACG!F12,ACG!$F$36,ACG!$F$37)</f>
        <v>0.13445346502528827</v>
      </c>
      <c r="G13" s="2">
        <f>STANDARDIZE(ACG!G12,ACG!$G$36,ACG!$G$37)</f>
        <v>2.2250521663226555</v>
      </c>
      <c r="H13" s="2">
        <f>STANDARDIZE(ACG!H12,ACG!$H$36,ACG!$H$37)</f>
        <v>0.18426017478962214</v>
      </c>
      <c r="I13" s="2">
        <f>STANDARDIZE(ACG!I12,ACG!$I$36,ACG!$I$37)</f>
        <v>-1.1997919699333874</v>
      </c>
      <c r="J13" s="2">
        <f>STANDARDIZE(ACG!J12,ACG!$J$36,ACG!$J$37)</f>
        <v>-4.1151980420603698</v>
      </c>
      <c r="L13" t="str">
        <f>IF(OR(OR(E13&lt;-1.6,I13&lt;-1.6,J13&lt;-1.6),OR(D13&gt;1.6,F13&gt;1.6,G13&gt;1.6,H13&gt;1.6)),"y","x")</f>
        <v>y</v>
      </c>
      <c r="M13" t="str">
        <f t="shared" si="0"/>
        <v>TP</v>
      </c>
      <c r="N13" s="52"/>
      <c r="O13" s="2">
        <f>STANDARDIZE(ACG!C12,ACG!$C$38,ACG!$C$37)</f>
        <v>-5.8141865176561731E-2</v>
      </c>
      <c r="P13" s="2">
        <f>STANDARDIZE(ACG!D12,ACG!$D$38,ACG!$D$37)</f>
        <v>2.4768266142835662</v>
      </c>
      <c r="Q13" s="2">
        <f>STANDARDIZE(ACG!E12,ACG!$E$38,ACG!$E$37)</f>
        <v>-0.89301965574945863</v>
      </c>
      <c r="R13" s="2">
        <f>STANDARDIZE(ACG!F12,ACG!$F$38,ACG!$F$37)</f>
        <v>0.13445346502528827</v>
      </c>
      <c r="S13" s="2">
        <f>STANDARDIZE(ACG!G12,ACG!$G$38,ACG!$G$37)</f>
        <v>2.0493901531919194</v>
      </c>
      <c r="T13" s="2">
        <f>STANDARDIZE(ACG!H12,ACG!$H$38,ACG!$H$37)</f>
        <v>0.3925542854213685</v>
      </c>
      <c r="U13" s="2">
        <f>STANDARDIZE(ACG!I12,ACG!$I$38,ACG!$I$37)</f>
        <v>-0.83615865011309287</v>
      </c>
      <c r="V13" s="2">
        <f>STANDARDIZE(ACG!J12,ACG!$J$38,ACG!$J$37)</f>
        <v>-3.7543580166974384</v>
      </c>
      <c r="X13" t="str">
        <f>IF(OR(OR(Q13&lt;-1.6,U13&lt;-1.6,V13&lt;-1.6),OR(P13&gt;1.6,R13&gt;1.6,S13&gt;1.6,T13&gt;1.6)),"y","x")</f>
        <v>y</v>
      </c>
      <c r="Y13" t="str">
        <f t="shared" si="1"/>
        <v>TP</v>
      </c>
      <c r="AC13" s="51"/>
      <c r="AD13" s="52"/>
      <c r="AE13" s="52"/>
      <c r="AF13" s="52"/>
      <c r="AG13" s="21"/>
      <c r="AH13" s="21"/>
      <c r="AI13" s="21"/>
    </row>
    <row r="14" spans="1:36" x14ac:dyDescent="0.25">
      <c r="A14" s="17" t="s">
        <v>212</v>
      </c>
      <c r="C14" s="2">
        <f>STANDARDIZE(ACG!C13,ACG!$C$36,ACG!$C$37)</f>
        <v>0.21659442082257568</v>
      </c>
      <c r="D14" s="2">
        <f>STANDARDIZE(ACG!D13,ACG!$D$36,ACG!$D$37)</f>
        <v>0.35102856308980857</v>
      </c>
      <c r="E14" s="2">
        <f>STANDARDIZE(ACG!E13,ACG!$E$36,ACG!$E$37)</f>
        <v>0.14334705123458832</v>
      </c>
      <c r="F14" s="2">
        <f>STANDARDIZE(ACG!F13,ACG!$F$36,ACG!$F$37)</f>
        <v>8.0672079015172968E-2</v>
      </c>
      <c r="G14" s="2">
        <f>STANDARDIZE(ACG!G13,ACG!$G$36,ACG!$G$37)</f>
        <v>-0.64409404814603177</v>
      </c>
      <c r="H14" s="2">
        <f>STANDARDIZE(ACG!H13,ACG!$H$36,ACG!$H$37)</f>
        <v>0.28239874614496335</v>
      </c>
      <c r="I14" s="2">
        <f>STANDARDIZE(ACG!I13,ACG!$I$36,ACG!$I$37)</f>
        <v>-0.11879128415181939</v>
      </c>
      <c r="J14" s="2">
        <f>STANDARDIZE(ACG!J13,ACG!$J$36,ACG!$J$37)</f>
        <v>-0.46895688689489612</v>
      </c>
      <c r="L14" t="str">
        <f>IF(OR(OR(E14&lt;-1.6,I14&lt;-1.6,J14&lt;-1.6),OR(D14&gt;1.6,F14&gt;1.6,G14&gt;1.6,H14&gt;1.6)),"y","x")</f>
        <v>x</v>
      </c>
      <c r="M14" t="str">
        <f t="shared" si="0"/>
        <v>FN</v>
      </c>
      <c r="N14" s="52"/>
      <c r="O14" s="2">
        <f>STANDARDIZE(ACG!C13,ACG!$C$38,ACG!$C$37)</f>
        <v>0.38463080039879299</v>
      </c>
      <c r="P14" s="2">
        <f>STANDARDIZE(ACG!D13,ACG!$D$38,ACG!$D$37)</f>
        <v>0.76945478022076208</v>
      </c>
      <c r="Q14" s="2">
        <f>STANDARDIZE(ACG!E13,ACG!$E$38,ACG!$E$37)</f>
        <v>0.51308038403059808</v>
      </c>
      <c r="R14" s="2">
        <f>STANDARDIZE(ACG!F13,ACG!$F$38,ACG!$F$37)</f>
        <v>8.0672079015172968E-2</v>
      </c>
      <c r="S14" s="2">
        <f>STANDARDIZE(ACG!G13,ACG!$G$38,ACG!$G$37)</f>
        <v>-0.81975606127676781</v>
      </c>
      <c r="T14" s="2">
        <f>STANDARDIZE(ACG!H13,ACG!$H$38,ACG!$H$37)</f>
        <v>0.49069285677670971</v>
      </c>
      <c r="U14" s="2">
        <f>STANDARDIZE(ACG!I13,ACG!$I$38,ACG!$I$37)</f>
        <v>0.24484203566847526</v>
      </c>
      <c r="V14" s="2">
        <f>STANDARDIZE(ACG!J13,ACG!$J$38,ACG!$J$37)</f>
        <v>-0.1081168615319652</v>
      </c>
      <c r="X14" t="str">
        <f>IF(OR(OR(Q14&lt;-1.6,U14&lt;-1.6,V14&lt;-1.6),OR(P14&gt;1.6,R14&gt;1.6,S14&gt;1.6,T14&gt;1.6)),"y","x")</f>
        <v>x</v>
      </c>
      <c r="Y14" t="str">
        <f t="shared" si="1"/>
        <v>FN</v>
      </c>
      <c r="AC14" s="51"/>
      <c r="AD14" s="52"/>
      <c r="AE14" s="52"/>
      <c r="AF14" s="52"/>
      <c r="AG14" s="21"/>
      <c r="AH14" s="21"/>
      <c r="AI14" s="21"/>
    </row>
    <row r="15" spans="1:36" x14ac:dyDescent="0.25">
      <c r="A15" s="17" t="s">
        <v>212</v>
      </c>
      <c r="C15" s="2">
        <f>STANDARDIZE(ACG!C14,ACG!$C$36,ACG!$C$37)</f>
        <v>-0.53924982647272679</v>
      </c>
      <c r="D15" s="2">
        <f>STANDARDIZE(ACG!D14,ACG!$D$36,ACG!$D$37)</f>
        <v>0.18494528009336578</v>
      </c>
      <c r="E15" s="2">
        <f>STANDARDIZE(ACG!E14,ACG!$E$36,ACG!$E$37)</f>
        <v>-2.8766830572999447</v>
      </c>
      <c r="F15" s="2">
        <f>STANDARDIZE(ACG!F14,ACG!$F$36,ACG!$F$37)</f>
        <v>8.3226694850653438</v>
      </c>
      <c r="G15" s="2">
        <f>STANDARDIZE(ACG!G14,ACG!$G$36,ACG!$G$37)</f>
        <v>9.1929786871751826</v>
      </c>
      <c r="H15" s="2">
        <f>STANDARDIZE(ACG!H14,ACG!$H$36,ACG!$H$37)</f>
        <v>7.2362175164663434</v>
      </c>
      <c r="I15" s="2">
        <f>STANDARDIZE(ACG!I14,ACG!$I$36,ACG!$I$37)</f>
        <v>-3.6482123266181348</v>
      </c>
      <c r="J15" s="2">
        <f>STANDARDIZE(ACG!J14,ACG!$J$36,ACG!$J$37)</f>
        <v>-9.80079349787251</v>
      </c>
      <c r="L15" t="str">
        <f>IF(OR(OR(E15&lt;-1.6,I15&lt;-1.6,J15&lt;-1.6),OR(D15&gt;1.6,F15&gt;1.6,G15&gt;1.6,H15&gt;1.6)),"y","x")</f>
        <v>y</v>
      </c>
      <c r="M15" t="str">
        <f t="shared" si="0"/>
        <v>TP</v>
      </c>
      <c r="N15" s="52"/>
      <c r="O15" s="2">
        <f>STANDARDIZE(ACG!C14,ACG!$C$38,ACG!$C$37)</f>
        <v>-0.37121344689650954</v>
      </c>
      <c r="P15" s="2">
        <f>STANDARDIZE(ACG!D14,ACG!$D$38,ACG!$D$37)</f>
        <v>0.60337149722431938</v>
      </c>
      <c r="Q15" s="2">
        <f>STANDARDIZE(ACG!E14,ACG!$E$38,ACG!$E$37)</f>
        <v>-2.5069497245039347</v>
      </c>
      <c r="R15" s="2">
        <f>STANDARDIZE(ACG!F14,ACG!$F$38,ACG!$F$37)</f>
        <v>8.3226694850653438</v>
      </c>
      <c r="S15" s="2">
        <f>STANDARDIZE(ACG!G14,ACG!$G$38,ACG!$G$37)</f>
        <v>9.0173166740444461</v>
      </c>
      <c r="T15" s="2">
        <f>STANDARDIZE(ACG!H14,ACG!$H$38,ACG!$H$37)</f>
        <v>7.4445116270980902</v>
      </c>
      <c r="U15" s="2">
        <f>STANDARDIZE(ACG!I14,ACG!$I$38,ACG!$I$37)</f>
        <v>-3.28457900679784</v>
      </c>
      <c r="V15" s="2">
        <f>STANDARDIZE(ACG!J14,ACG!$J$38,ACG!$J$37)</f>
        <v>-9.4399534725095791</v>
      </c>
      <c r="X15" t="str">
        <f>IF(OR(OR(Q15&lt;-1.6,U15&lt;-1.6,V15&lt;-1.6),OR(P15&gt;1.6,R15&gt;1.6,S15&gt;1.6,T15&gt;1.6)),"y","x")</f>
        <v>y</v>
      </c>
      <c r="Y15" t="str">
        <f t="shared" si="1"/>
        <v>TP</v>
      </c>
      <c r="AC15" s="51"/>
      <c r="AD15" s="52"/>
      <c r="AE15" s="52"/>
      <c r="AF15" s="52"/>
      <c r="AG15" s="21"/>
      <c r="AH15" s="21"/>
      <c r="AI15" s="21"/>
    </row>
    <row r="16" spans="1:36" x14ac:dyDescent="0.25">
      <c r="A16" s="17" t="s">
        <v>212</v>
      </c>
      <c r="C16" s="2">
        <f>STANDARDIZE(ACG!C15,ACG!$C$36,ACG!$C$37)</f>
        <v>0.65042218406307473</v>
      </c>
      <c r="D16" s="2">
        <f>STANDARDIZE(ACG!D15,ACG!$D$36,ACG!$D$37)</f>
        <v>-0.19405766382600081</v>
      </c>
      <c r="E16" s="2">
        <f>STANDARDIZE(ACG!E15,ACG!$E$36,ACG!$E$37)</f>
        <v>1.1207976562549049</v>
      </c>
      <c r="F16" s="2">
        <f>STANDARDIZE(ACG!F15,ACG!$F$36,ACG!$F$37)</f>
        <v>-0.37646970207080716</v>
      </c>
      <c r="G16" s="2">
        <f>STANDARDIZE(ACG!G15,ACG!$G$36,ACG!$G$37)</f>
        <v>0.17566201313073607</v>
      </c>
      <c r="H16" s="2">
        <f>STANDARDIZE(ACG!H15,ACG!$H$36,ACG!$H$37)</f>
        <v>-0.72702655922426873</v>
      </c>
      <c r="I16" s="2">
        <f>STANDARDIZE(ACG!I15,ACG!$I$36,ACG!$I$37)</f>
        <v>1.1839531320464802</v>
      </c>
      <c r="J16" s="2">
        <f>STANDARDIZE(ACG!J15,ACG!$J$36,ACG!$J$37)</f>
        <v>1.1892854768515941</v>
      </c>
      <c r="L16" t="str">
        <f>IF(OR(OR(E16&lt;-1.6,I16&lt;-1.6,J16&lt;-1.6),OR(D16&gt;1.6,F16&gt;1.6,G16&gt;1.6,H16&gt;1.6)),"y","x")</f>
        <v>x</v>
      </c>
      <c r="M16" t="str">
        <f t="shared" si="0"/>
        <v>FN</v>
      </c>
      <c r="N16" s="52"/>
      <c r="O16" s="2">
        <f>STANDARDIZE(ACG!C15,ACG!$C$38,ACG!$C$37)</f>
        <v>0.81845856363929204</v>
      </c>
      <c r="P16" s="2">
        <f>STANDARDIZE(ACG!D15,ACG!$D$38,ACG!$D$37)</f>
        <v>0.2243685533049527</v>
      </c>
      <c r="Q16" s="2">
        <f>STANDARDIZE(ACG!E15,ACG!$E$38,ACG!$E$37)</f>
        <v>1.4905309890509146</v>
      </c>
      <c r="R16" s="2">
        <f>STANDARDIZE(ACG!F15,ACG!$F$38,ACG!$F$37)</f>
        <v>-0.37646970207080716</v>
      </c>
      <c r="S16" s="2">
        <f>STANDARDIZE(ACG!G15,ACG!$G$38,ACG!$G$37)</f>
        <v>0</v>
      </c>
      <c r="T16" s="2">
        <f>STANDARDIZE(ACG!H15,ACG!$H$38,ACG!$H$37)</f>
        <v>-0.51873244859252243</v>
      </c>
      <c r="U16" s="2">
        <f>STANDARDIZE(ACG!I15,ACG!$I$38,ACG!$I$37)</f>
        <v>1.547586451866775</v>
      </c>
      <c r="V16" s="2">
        <f>STANDARDIZE(ACG!J15,ACG!$J$38,ACG!$J$37)</f>
        <v>1.5501255022145251</v>
      </c>
      <c r="X16" t="str">
        <f>IF(OR(OR(Q16&lt;-1.6,U16&lt;-1.6,V16&lt;-1.6),OR(P16&gt;1.6,R16&gt;1.6,S16&gt;1.6,T16&gt;1.6)),"y","x")</f>
        <v>x</v>
      </c>
      <c r="Y16" t="str">
        <f t="shared" si="1"/>
        <v>FN</v>
      </c>
      <c r="AC16" s="51"/>
      <c r="AD16" s="52"/>
      <c r="AE16" s="52"/>
      <c r="AF16" s="52"/>
      <c r="AG16" s="21"/>
      <c r="AH16" s="21"/>
      <c r="AI16" s="21"/>
    </row>
    <row r="17" spans="1:35" x14ac:dyDescent="0.25">
      <c r="A17" s="17" t="s">
        <v>212</v>
      </c>
      <c r="C17" s="2">
        <f>STANDARDIZE(ACG!C16,ACG!$C$36,ACG!$C$37)</f>
        <v>1.3212898591772486</v>
      </c>
      <c r="D17" s="2">
        <f>STANDARDIZE(ACG!D16,ACG!$D$36,ACG!$D$37)</f>
        <v>-4.6708932000150583E-2</v>
      </c>
      <c r="E17" s="2">
        <f>STANDARDIZE(ACG!E16,ACG!$E$36,ACG!$E$37)</f>
        <v>1.2052286055257628</v>
      </c>
      <c r="F17" s="2">
        <f>STANDARDIZE(ACG!F16,ACG!$F$36,ACG!$F$37)</f>
        <v>3.0386483095715149</v>
      </c>
      <c r="G17" s="2">
        <f>STANDARDIZE(ACG!G16,ACG!$G$36,ACG!$G$37)</f>
        <v>3.0448082275994235</v>
      </c>
      <c r="H17" s="2">
        <f>STANDARDIZE(ACG!H16,ACG!$H$36,ACG!$H$37)</f>
        <v>0.52073527657936591</v>
      </c>
      <c r="I17" s="2">
        <f>STANDARDIZE(ACG!I16,ACG!$I$36,ACG!$I$37)</f>
        <v>-1.1720740036312962</v>
      </c>
      <c r="J17" s="2">
        <f>STANDARDIZE(ACG!J16,ACG!$J$36,ACG!$J$37)</f>
        <v>-0.98926928301747052</v>
      </c>
      <c r="L17" t="str">
        <f>IF(OR(OR(E17&lt;-1.6,I17&lt;-1.6,J17&lt;-1.6),OR(D17&gt;1.6,F17&gt;1.6,G17&gt;1.6,H17&gt;1.6)),"y","x")</f>
        <v>y</v>
      </c>
      <c r="M17" t="str">
        <f t="shared" si="0"/>
        <v>TP</v>
      </c>
      <c r="N17" s="52"/>
      <c r="O17" s="2">
        <f>STANDARDIZE(ACG!C16,ACG!$C$38,ACG!$C$37)</f>
        <v>1.4893262387534658</v>
      </c>
      <c r="P17" s="2">
        <f>STANDARDIZE(ACG!D16,ACG!$D$38,ACG!$D$37)</f>
        <v>0.37171728513080293</v>
      </c>
      <c r="Q17" s="2">
        <f>STANDARDIZE(ACG!E16,ACG!$E$38,ACG!$E$37)</f>
        <v>1.5749619383217726</v>
      </c>
      <c r="R17" s="2">
        <f>STANDARDIZE(ACG!F16,ACG!$F$38,ACG!$F$37)</f>
        <v>3.0386483095715149</v>
      </c>
      <c r="S17" s="2">
        <f>STANDARDIZE(ACG!G16,ACG!$G$38,ACG!$G$37)</f>
        <v>2.869146214468687</v>
      </c>
      <c r="T17" s="2">
        <f>STANDARDIZE(ACG!H16,ACG!$H$38,ACG!$H$37)</f>
        <v>0.72902938721111232</v>
      </c>
      <c r="U17" s="2">
        <f>STANDARDIZE(ACG!I16,ACG!$I$38,ACG!$I$37)</f>
        <v>-0.80844068381100154</v>
      </c>
      <c r="V17" s="2">
        <f>STANDARDIZE(ACG!J16,ACG!$J$38,ACG!$J$37)</f>
        <v>-0.62842925765453961</v>
      </c>
      <c r="X17" t="str">
        <f>IF(OR(OR(Q17&lt;-1.6,U17&lt;-1.6,V17&lt;-1.6),OR(P17&gt;1.6,R17&gt;1.6,S17&gt;1.6,T17&gt;1.6)),"y","x")</f>
        <v>y</v>
      </c>
      <c r="Y17" t="str">
        <f t="shared" si="1"/>
        <v>TP</v>
      </c>
      <c r="AC17" s="51"/>
      <c r="AD17" s="52"/>
      <c r="AE17" s="52"/>
      <c r="AF17" s="52"/>
      <c r="AG17" s="21"/>
      <c r="AH17" s="21"/>
      <c r="AI17" s="21"/>
    </row>
    <row r="18" spans="1:35" x14ac:dyDescent="0.25">
      <c r="A18" s="17" t="s">
        <v>212</v>
      </c>
      <c r="C18" s="2">
        <f>STANDARDIZE(ACG!C17,ACG!$C$36,ACG!$C$37)</f>
        <v>0.85168248659732693</v>
      </c>
      <c r="D18" s="2">
        <f>STANDARDIZE(ACG!D17,ACG!$D$36,ACG!$D$37)</f>
        <v>-0.23628474741686009</v>
      </c>
      <c r="E18" s="2">
        <f>STANDARDIZE(ACG!E17,ACG!$E$36,ACG!$E$37)</f>
        <v>0.60771727222430683</v>
      </c>
      <c r="F18" s="2">
        <f>STANDARDIZE(ACG!F17,ACG!$F$36,ACG!$F$37)</f>
        <v>3.0386483095715149</v>
      </c>
      <c r="G18" s="2">
        <f>STANDARDIZE(ACG!G17,ACG!$G$36,ACG!$G$37)</f>
        <v>0.99541807440750385</v>
      </c>
      <c r="H18" s="2">
        <f>STANDARDIZE(ACG!H17,ACG!$H$36,ACG!$H$37)</f>
        <v>2.2451701732518048</v>
      </c>
      <c r="I18" s="2">
        <f>STANDARDIZE(ACG!I17,ACG!$I$36,ACG!$I$37)</f>
        <v>-1.4723519719039539</v>
      </c>
      <c r="J18" s="2">
        <f>STANDARDIZE(ACG!J17,ACG!$J$36,ACG!$J$37)</f>
        <v>-1.2676702014622772</v>
      </c>
      <c r="L18" t="str">
        <f>IF(OR(OR(E18&lt;-1.6,I18&lt;-1.6,J18&lt;-1.6),OR(D18&gt;1.6,F18&gt;1.6,G18&gt;1.6,H18&gt;1.6)),"y","x")</f>
        <v>y</v>
      </c>
      <c r="M18" t="str">
        <f t="shared" si="0"/>
        <v>TP</v>
      </c>
      <c r="N18" s="52"/>
      <c r="O18" s="2">
        <f>STANDARDIZE(ACG!C17,ACG!$C$38,ACG!$C$37)</f>
        <v>1.0197188661735441</v>
      </c>
      <c r="P18" s="2">
        <f>STANDARDIZE(ACG!D17,ACG!$D$38,ACG!$D$37)</f>
        <v>0.18214146971409345</v>
      </c>
      <c r="Q18" s="2">
        <f>STANDARDIZE(ACG!E17,ACG!$E$38,ACG!$E$37)</f>
        <v>0.97745060502031655</v>
      </c>
      <c r="R18" s="2">
        <f>STANDARDIZE(ACG!F17,ACG!$F$38,ACG!$F$37)</f>
        <v>3.0386483095715149</v>
      </c>
      <c r="S18" s="2">
        <f>STANDARDIZE(ACG!G17,ACG!$G$38,ACG!$G$37)</f>
        <v>0.81975606127676781</v>
      </c>
      <c r="T18" s="2">
        <f>STANDARDIZE(ACG!H17,ACG!$H$38,ACG!$H$37)</f>
        <v>2.4534642838835512</v>
      </c>
      <c r="U18" s="2">
        <f>STANDARDIZE(ACG!I17,ACG!$I$38,ACG!$I$37)</f>
        <v>-1.1087186520836594</v>
      </c>
      <c r="V18" s="2">
        <f>STANDARDIZE(ACG!J17,ACG!$J$38,ACG!$J$37)</f>
        <v>-0.90683017609934635</v>
      </c>
      <c r="X18" t="str">
        <f>IF(OR(OR(Q18&lt;-1.6,U18&lt;-1.6,V18&lt;-1.6),OR(P18&gt;1.6,R18&gt;1.6,S18&gt;1.6,T18&gt;1.6)),"y","x")</f>
        <v>y</v>
      </c>
      <c r="Y18" t="str">
        <f t="shared" si="1"/>
        <v>TP</v>
      </c>
      <c r="AC18" s="51"/>
      <c r="AD18" s="52"/>
      <c r="AE18" s="52"/>
      <c r="AF18" s="52"/>
      <c r="AG18" s="21"/>
      <c r="AH18" s="21"/>
      <c r="AI18" s="21"/>
    </row>
    <row r="19" spans="1:35" x14ac:dyDescent="0.25">
      <c r="A19" s="17" t="s">
        <v>212</v>
      </c>
      <c r="C19" s="2">
        <f>STANDARDIZE(ACG!C18,ACG!$C$36,ACG!$C$37)</f>
        <v>-0.70025806850012851</v>
      </c>
      <c r="D19" s="2">
        <f>STANDARDIZE(ACG!D18,ACG!$D$36,ACG!$D$37)</f>
        <v>-0.16937563609331555</v>
      </c>
      <c r="E19" s="2">
        <f>STANDARDIZE(ACG!E18,ACG!$E$36,ACG!$E$37)</f>
        <v>-1.516045836358042</v>
      </c>
      <c r="F19" s="2">
        <f>STANDARDIZE(ACG!F18,ACG!$F$36,ACG!$F$37)</f>
        <v>2.3663809844450738</v>
      </c>
      <c r="G19" s="2">
        <f>STANDARDIZE(ACG!G18,ACG!$G$36,ACG!$G$37)</f>
        <v>3.0448082275994235</v>
      </c>
      <c r="H19" s="2">
        <f>STANDARDIZE(ACG!H18,ACG!$H$36,ACG!$H$37)</f>
        <v>3.9766149678781959</v>
      </c>
      <c r="I19" s="2">
        <f>STANDARDIZE(ACG!I18,ACG!$I$36,ACG!$I$37)</f>
        <v>-2.317749944117744</v>
      </c>
      <c r="J19" s="2">
        <f>STANDARDIZE(ACG!J18,ACG!$J$36,ACG!$J$37)</f>
        <v>-3.296212815955748</v>
      </c>
      <c r="L19" t="str">
        <f>IF(OR(OR(E19&lt;-1.6,I19&lt;-1.6,J19&lt;-1.6),OR(D19&gt;1.6,F19&gt;1.6,G19&gt;1.6,H19&gt;1.6)),"y","x")</f>
        <v>y</v>
      </c>
      <c r="M19" t="str">
        <f t="shared" si="0"/>
        <v>TP</v>
      </c>
      <c r="N19" s="52"/>
      <c r="O19" s="2">
        <f>STANDARDIZE(ACG!C18,ACG!$C$38,ACG!$C$37)</f>
        <v>-0.5322216889239112</v>
      </c>
      <c r="P19" s="2">
        <f>STANDARDIZE(ACG!D18,ACG!$D$38,ACG!$D$37)</f>
        <v>0.24905058103763797</v>
      </c>
      <c r="Q19" s="2">
        <f>STANDARDIZE(ACG!E18,ACG!$E$38,ACG!$E$37)</f>
        <v>-1.1463125035620323</v>
      </c>
      <c r="R19" s="2">
        <f>STANDARDIZE(ACG!F18,ACG!$F$38,ACG!$F$37)</f>
        <v>2.3663809844450738</v>
      </c>
      <c r="S19" s="2">
        <f>STANDARDIZE(ACG!G18,ACG!$G$38,ACG!$G$37)</f>
        <v>2.869146214468687</v>
      </c>
      <c r="T19" s="2">
        <f>STANDARDIZE(ACG!H18,ACG!$H$38,ACG!$H$37)</f>
        <v>4.1849090785099419</v>
      </c>
      <c r="U19" s="2">
        <f>STANDARDIZE(ACG!I18,ACG!$I$38,ACG!$I$37)</f>
        <v>-1.9541166242974493</v>
      </c>
      <c r="V19" s="2">
        <f>STANDARDIZE(ACG!J18,ACG!$J$38,ACG!$J$37)</f>
        <v>-2.9353727905928171</v>
      </c>
      <c r="X19" t="str">
        <f>IF(OR(OR(Q19&lt;-1.6,U19&lt;-1.6,V19&lt;-1.6),OR(P19&gt;1.6,R19&gt;1.6,S19&gt;1.6,T19&gt;1.6)),"y","x")</f>
        <v>y</v>
      </c>
      <c r="Y19" t="str">
        <f t="shared" si="1"/>
        <v>TP</v>
      </c>
      <c r="AC19" s="51"/>
      <c r="AD19" s="52"/>
      <c r="AE19" s="52"/>
      <c r="AF19" s="52"/>
      <c r="AG19" s="21"/>
      <c r="AH19" s="21"/>
      <c r="AI19" s="21"/>
    </row>
    <row r="20" spans="1:35" x14ac:dyDescent="0.25">
      <c r="A20" s="17" t="s">
        <v>212</v>
      </c>
      <c r="C20" s="2">
        <f>STANDARDIZE(ACG!C19,ACG!$C$36,ACG!$C$37)</f>
        <v>-0.42743854728703118</v>
      </c>
      <c r="D20" s="2">
        <f>STANDARDIZE(ACG!D19,ACG!$D$36,ACG!$D$37)</f>
        <v>-0.26364313960248725</v>
      </c>
      <c r="E20" s="2">
        <f>STANDARDIZE(ACG!E19,ACG!$E$36,ACG!$E$37)</f>
        <v>-0.23009753207882164</v>
      </c>
      <c r="F20" s="2">
        <f>STANDARDIZE(ACG!F19,ACG!$F$36,ACG!$F$37)</f>
        <v>-1.1562997992174793</v>
      </c>
      <c r="G20" s="2">
        <f>STANDARDIZE(ACG!G19,ACG!$G$36,ACG!$G$37)</f>
        <v>-0.23421601750764784</v>
      </c>
      <c r="H20" s="2">
        <f>STANDARDIZE(ACG!H19,ACG!$H$36,ACG!$H$37)</f>
        <v>-0.81114533467170424</v>
      </c>
      <c r="I20" s="2">
        <f>STANDARDIZE(ACG!I19,ACG!$I$36,ACG!$I$37)</f>
        <v>1.0315043173849763</v>
      </c>
      <c r="J20" s="2">
        <f>STANDARDIZE(ACG!J19,ACG!$J$36,ACG!$J$37)</f>
        <v>0.97980905763341686</v>
      </c>
      <c r="L20" t="str">
        <f>IF(OR(OR(E20&lt;-1.6,I20&lt;-1.6,J20&lt;-1.6),OR(D20&gt;1.6,F20&gt;1.6,G20&gt;1.6,H20&gt;1.6)),"y","x")</f>
        <v>x</v>
      </c>
      <c r="M20" t="str">
        <f t="shared" si="0"/>
        <v>FN</v>
      </c>
      <c r="N20" s="52"/>
      <c r="O20" s="2">
        <f>STANDARDIZE(ACG!C19,ACG!$C$38,ACG!$C$37)</f>
        <v>-0.25940216771081387</v>
      </c>
      <c r="P20" s="2">
        <f>STANDARDIZE(ACG!D19,ACG!$D$38,ACG!$D$37)</f>
        <v>0.15478307752846629</v>
      </c>
      <c r="Q20" s="2">
        <f>STANDARDIZE(ACG!E19,ACG!$E$38,ACG!$E$37)</f>
        <v>0.13963580071718806</v>
      </c>
      <c r="R20" s="2">
        <f>STANDARDIZE(ACG!F19,ACG!$F$38,ACG!$F$37)</f>
        <v>-1.1562997992174793</v>
      </c>
      <c r="S20" s="2">
        <f>STANDARDIZE(ACG!G19,ACG!$G$38,ACG!$G$37)</f>
        <v>-0.40987803063838391</v>
      </c>
      <c r="T20" s="2">
        <f>STANDARDIZE(ACG!H19,ACG!$H$38,ACG!$H$37)</f>
        <v>-0.60285122403995783</v>
      </c>
      <c r="U20" s="2">
        <f>STANDARDIZE(ACG!I19,ACG!$I$38,ACG!$I$37)</f>
        <v>1.3951376372052711</v>
      </c>
      <c r="V20" s="2">
        <f>STANDARDIZE(ACG!J19,ACG!$J$38,ACG!$J$37)</f>
        <v>1.3406490829963478</v>
      </c>
      <c r="X20" t="str">
        <f>IF(OR(OR(Q20&lt;-1.6,U20&lt;-1.6,V20&lt;-1.6),OR(P20&gt;1.6,R20&gt;1.6,S20&gt;1.6,T20&gt;1.6)),"y","x")</f>
        <v>x</v>
      </c>
      <c r="Y20" t="str">
        <f t="shared" si="1"/>
        <v>FN</v>
      </c>
      <c r="AC20" s="51"/>
      <c r="AD20" s="52"/>
      <c r="AE20" s="52"/>
      <c r="AF20" s="52"/>
      <c r="AG20" s="21"/>
      <c r="AH20" s="21"/>
      <c r="AI20" s="21"/>
    </row>
    <row r="21" spans="1:35" x14ac:dyDescent="0.25">
      <c r="A21" s="17" t="s">
        <v>212</v>
      </c>
      <c r="C21" s="2">
        <f>STANDARDIZE(ACG!C20,ACG!$C$36,ACG!$C$37)</f>
        <v>2.2739219578393755</v>
      </c>
      <c r="D21" s="2">
        <f>STANDARDIZE(ACG!D20,ACG!$D$36,ACG!$D$37)</f>
        <v>1.685493616709391</v>
      </c>
      <c r="E21" s="2">
        <f>STANDARDIZE(ACG!E20,ACG!$E$36,ACG!$E$37)</f>
        <v>1.9391283953416814</v>
      </c>
      <c r="F21" s="2">
        <f>STANDARDIZE(ACG!F20,ACG!$F$36,ACG!$F$37)</f>
        <v>2.5949518749880638</v>
      </c>
      <c r="G21" s="2">
        <f>STANDARDIZE(ACG!G20,ACG!$G$36,ACG!$G$37)</f>
        <v>4.2744423195145753</v>
      </c>
      <c r="H21" s="2">
        <f>STANDARDIZE(ACG!H20,ACG!$H$36,ACG!$H$37)</f>
        <v>0.1001413993421854</v>
      </c>
      <c r="I21" s="2">
        <f>STANDARDIZE(ACG!I20,ACG!$I$36,ACG!$I$37)</f>
        <v>-0.57151806708598041</v>
      </c>
      <c r="J21" s="2">
        <f>STANDARDIZE(ACG!J20,ACG!$J$36,ACG!$J$37)</f>
        <v>-1.7825767545082545</v>
      </c>
      <c r="L21" t="str">
        <f>IF(OR(OR(E21&lt;-1.6,I21&lt;-1.6,J21&lt;-1.6),OR(D21&gt;1.6,F21&gt;1.6,G21&gt;1.6,H21&gt;1.6)),"y","x")</f>
        <v>y</v>
      </c>
      <c r="M21" t="str">
        <f t="shared" si="0"/>
        <v>TP</v>
      </c>
      <c r="N21" s="52"/>
      <c r="O21" s="2">
        <f>STANDARDIZE(ACG!C20,ACG!$C$38,ACG!$C$37)</f>
        <v>2.4419583374155929</v>
      </c>
      <c r="P21" s="2">
        <f>STANDARDIZE(ACG!D20,ACG!$D$38,ACG!$D$37)</f>
        <v>2.1039198338403446</v>
      </c>
      <c r="Q21" s="2">
        <f>STANDARDIZE(ACG!E20,ACG!$E$38,ACG!$E$37)</f>
        <v>2.3088617281376913</v>
      </c>
      <c r="R21" s="2">
        <f>STANDARDIZE(ACG!F20,ACG!$F$38,ACG!$F$37)</f>
        <v>2.5949518749880638</v>
      </c>
      <c r="S21" s="2">
        <f>STANDARDIZE(ACG!G20,ACG!$G$38,ACG!$G$37)</f>
        <v>4.0987803063838388</v>
      </c>
      <c r="T21" s="2">
        <f>STANDARDIZE(ACG!H20,ACG!$H$38,ACG!$H$37)</f>
        <v>0.30843550997393177</v>
      </c>
      <c r="U21" s="2">
        <f>STANDARDIZE(ACG!I20,ACG!$I$38,ACG!$I$37)</f>
        <v>-0.20788474726568579</v>
      </c>
      <c r="V21" s="2">
        <f>STANDARDIZE(ACG!J20,ACG!$J$38,ACG!$J$37)</f>
        <v>-1.4217367291453236</v>
      </c>
      <c r="X21" t="str">
        <f>IF(OR(OR(Q21&lt;-1.6,U21&lt;-1.6,V21&lt;-1.6),OR(P21&gt;1.6,R21&gt;1.6,S21&gt;1.6,T21&gt;1.6)),"y","x")</f>
        <v>y</v>
      </c>
      <c r="Y21" t="str">
        <f t="shared" si="1"/>
        <v>TP</v>
      </c>
      <c r="AC21" s="51"/>
      <c r="AD21" s="52"/>
      <c r="AE21" s="52"/>
      <c r="AF21" s="52"/>
      <c r="AG21" s="21"/>
      <c r="AH21" s="21"/>
      <c r="AI21" s="21"/>
    </row>
    <row r="22" spans="1:35" x14ac:dyDescent="0.25">
      <c r="A22" s="17" t="s">
        <v>214</v>
      </c>
      <c r="C22" s="2">
        <f>STANDARDIZE(ACG!C21,ACG!$C$36,ACG!$C$37)</f>
        <v>0.24790157899457047</v>
      </c>
      <c r="D22" s="2">
        <f>STANDARDIZE(ACG!D21,ACG!$D$36,ACG!$D$37)</f>
        <v>-0.41842621713095351</v>
      </c>
      <c r="E22" s="2">
        <f>STANDARDIZE(ACG!E21,ACG!$E$36,ACG!$E$37)</f>
        <v>0.70513759830606593</v>
      </c>
      <c r="F22" s="2">
        <f>STANDARDIZE(ACG!F21,ACG!$F$36,ACG!$F$37)</f>
        <v>-0.67226732512644138</v>
      </c>
      <c r="G22" s="2">
        <f>STANDARDIZE(ACG!G21,ACG!$G$36,ACG!$G$37)</f>
        <v>-0.23421601750764784</v>
      </c>
      <c r="H22" s="2">
        <f>STANDARDIZE(ACG!H21,ACG!$H$36,ACG!$H$37)</f>
        <v>-1.0845313548758717</v>
      </c>
      <c r="I22" s="2">
        <f>STANDARDIZE(ACG!I21,ACG!$I$36,ACG!$I$37)</f>
        <v>1.2301497425499659</v>
      </c>
      <c r="J22" s="2">
        <f>STANDARDIZE(ACG!J21,ACG!$J$36,ACG!$J$37)</f>
        <v>1.4433601014517121</v>
      </c>
      <c r="L22" t="str">
        <f>IF(OR(OR(E22&lt;-1.6,I22&lt;-1.6,J22&lt;-1.6),OR(D22&gt;1.6,F22&gt;1.6,G22&gt;1.6,H22&gt;1.6)),"y","x")</f>
        <v>x</v>
      </c>
      <c r="M22" t="str">
        <f t="shared" si="0"/>
        <v>TN</v>
      </c>
      <c r="N22" s="52"/>
      <c r="O22" s="2">
        <f>STANDARDIZE(ACG!C21,ACG!$C$38,ACG!$C$37)</f>
        <v>0.4159379585707878</v>
      </c>
      <c r="P22" s="2">
        <f>STANDARDIZE(ACG!D21,ACG!$D$38,ACG!$D$37)</f>
        <v>0</v>
      </c>
      <c r="Q22" s="2">
        <f>STANDARDIZE(ACG!E21,ACG!$E$38,ACG!$E$37)</f>
        <v>1.0748709311020757</v>
      </c>
      <c r="R22" s="2">
        <f>STANDARDIZE(ACG!F21,ACG!$F$38,ACG!$F$37)</f>
        <v>-0.67226732512644138</v>
      </c>
      <c r="S22" s="2">
        <f>STANDARDIZE(ACG!G21,ACG!$G$38,ACG!$G$37)</f>
        <v>-0.40987803063838391</v>
      </c>
      <c r="T22" s="2">
        <f>STANDARDIZE(ACG!H21,ACG!$H$38,ACG!$H$37)</f>
        <v>-0.87623724424412541</v>
      </c>
      <c r="U22" s="2">
        <f>STANDARDIZE(ACG!I21,ACG!$I$38,ACG!$I$37)</f>
        <v>1.5937830623702607</v>
      </c>
      <c r="V22" s="2">
        <f>STANDARDIZE(ACG!J21,ACG!$J$38,ACG!$J$37)</f>
        <v>1.804200126814643</v>
      </c>
      <c r="X22" t="str">
        <f>IF(OR(OR(Q22&lt;-1.6,U22&lt;-1.6,V22&lt;-1.6),OR(P22&gt;1.6,R22&gt;1.6,S22&gt;1.6,T22&gt;1.6)),"y","x")</f>
        <v>x</v>
      </c>
      <c r="Y22" t="str">
        <f t="shared" si="1"/>
        <v>TN</v>
      </c>
      <c r="AC22" s="51"/>
      <c r="AD22" s="52"/>
      <c r="AE22" s="52"/>
      <c r="AF22" s="52"/>
      <c r="AG22" s="21"/>
      <c r="AH22" s="21"/>
      <c r="AI22" s="21"/>
    </row>
    <row r="23" spans="1:35" x14ac:dyDescent="0.25">
      <c r="A23" s="17" t="s">
        <v>212</v>
      </c>
      <c r="C23" s="2">
        <f>STANDARDIZE(ACG!C22,ACG!$C$36,ACG!$C$37)</f>
        <v>0.97691111928530605</v>
      </c>
      <c r="D23" s="2">
        <f>STANDARDIZE(ACG!D22,ACG!$D$36,ACG!$D$37)</f>
        <v>-0.26721162553974287</v>
      </c>
      <c r="E23" s="2">
        <f>STANDARDIZE(ACG!E22,ACG!$E$36,ACG!$E$37)</f>
        <v>0.70838494250879125</v>
      </c>
      <c r="F23" s="2">
        <f>STANDARDIZE(ACG!F22,ACG!$F$36,ACG!$F$37)</f>
        <v>3.4151180116423223</v>
      </c>
      <c r="G23" s="2">
        <f>STANDARDIZE(ACG!G22,ACG!$G$36,ACG!$G$37)</f>
        <v>5.0941983807913429</v>
      </c>
      <c r="H23" s="2">
        <f>STANDARDIZE(ACG!H22,ACG!$H$36,ACG!$H$37)</f>
        <v>0.93431925586259301</v>
      </c>
      <c r="I23" s="2">
        <f>STANDARDIZE(ACG!I22,ACG!$I$36,ACG!$I$37)</f>
        <v>-1.5046895992563938</v>
      </c>
      <c r="J23" s="2">
        <f>STANDARDIZE(ACG!J22,ACG!$J$36,ACG!$J$37)</f>
        <v>-1.3757870629942386</v>
      </c>
      <c r="L23" t="str">
        <f>IF(OR(OR(E23&lt;-1.6,I23&lt;-1.6,J23&lt;-1.6),OR(D23&gt;1.6,F23&gt;1.6,G23&gt;1.6,H23&gt;1.6)),"y","x")</f>
        <v>y</v>
      </c>
      <c r="M23" t="str">
        <f t="shared" si="0"/>
        <v>TP</v>
      </c>
      <c r="N23" s="52"/>
      <c r="O23" s="2">
        <f>STANDARDIZE(ACG!C22,ACG!$C$38,ACG!$C$37)</f>
        <v>1.1449474988615234</v>
      </c>
      <c r="P23" s="2">
        <f>STANDARDIZE(ACG!D22,ACG!$D$38,ACG!$D$37)</f>
        <v>0.15121459159121067</v>
      </c>
      <c r="Q23" s="2">
        <f>STANDARDIZE(ACG!E22,ACG!$E$38,ACG!$E$37)</f>
        <v>1.0781182753048009</v>
      </c>
      <c r="R23" s="2">
        <f>STANDARDIZE(ACG!F22,ACG!$F$38,ACG!$F$37)</f>
        <v>3.4151180116423223</v>
      </c>
      <c r="S23" s="2">
        <f>STANDARDIZE(ACG!G22,ACG!$G$38,ACG!$G$37)</f>
        <v>4.9185363676606064</v>
      </c>
      <c r="T23" s="2">
        <f>STANDARDIZE(ACG!H22,ACG!$H$38,ACG!$H$37)</f>
        <v>1.1426133664943394</v>
      </c>
      <c r="U23" s="2">
        <f>STANDARDIZE(ACG!I22,ACG!$I$38,ACG!$I$37)</f>
        <v>-1.1410562794360992</v>
      </c>
      <c r="V23" s="2">
        <f>STANDARDIZE(ACG!J22,ACG!$J$38,ACG!$J$37)</f>
        <v>-1.0149470376313077</v>
      </c>
      <c r="X23" t="str">
        <f>IF(OR(OR(Q23&lt;-1.6,U23&lt;-1.6,V23&lt;-1.6),OR(P23&gt;1.6,R23&gt;1.6,S23&gt;1.6,T23&gt;1.6)),"y","x")</f>
        <v>y</v>
      </c>
      <c r="Y23" t="str">
        <f t="shared" si="1"/>
        <v>TP</v>
      </c>
      <c r="AC23" s="51"/>
      <c r="AD23" s="52"/>
      <c r="AE23" s="52"/>
      <c r="AF23" s="52"/>
      <c r="AG23" s="21"/>
      <c r="AH23" s="21"/>
      <c r="AI23" s="21"/>
    </row>
    <row r="24" spans="1:35" x14ac:dyDescent="0.25">
      <c r="A24" s="17" t="s">
        <v>212</v>
      </c>
      <c r="C24" s="2">
        <f>STANDARDIZE(ACG!C23,ACG!$C$36,ACG!$C$37)</f>
        <v>-0.58844678931443295</v>
      </c>
      <c r="D24" s="2">
        <f>STANDARDIZE(ACG!D23,ACG!$D$36,ACG!$D$37)</f>
        <v>0.56662458846567432</v>
      </c>
      <c r="E24" s="2">
        <f>STANDARDIZE(ACG!E23,ACG!$E$36,ACG!$E$37)</f>
        <v>-1.0256968617465212</v>
      </c>
      <c r="F24" s="2">
        <f>STANDARDIZE(ACG!F23,ACG!$F$36,ACG!$F$37)</f>
        <v>-0.30924296955816305</v>
      </c>
      <c r="G24" s="2">
        <f>STANDARDIZE(ACG!G23,ACG!$G$36,ACG!$G$37)</f>
        <v>2.2250521663226555</v>
      </c>
      <c r="H24" s="2">
        <f>STANDARDIZE(ACG!H23,ACG!$H$36,ACG!$H$37)</f>
        <v>0.29641854205287027</v>
      </c>
      <c r="I24" s="2">
        <f>STANDARDIZE(ACG!I23,ACG!$I$36,ACG!$I$37)</f>
        <v>-0.70548823754608969</v>
      </c>
      <c r="J24" s="2">
        <f>STANDARDIZE(ACG!J23,ACG!$J$36,ACG!$J$37)</f>
        <v>-1.6366189914401019</v>
      </c>
      <c r="L24" t="str">
        <f>IF(OR(OR(E24&lt;-1.6,I24&lt;-1.6,J24&lt;-1.6),OR(D24&gt;1.6,F24&gt;1.6,G24&gt;1.6,H24&gt;1.6)),"y","x")</f>
        <v>y</v>
      </c>
      <c r="M24" t="str">
        <f t="shared" si="0"/>
        <v>TP</v>
      </c>
      <c r="N24" s="52"/>
      <c r="O24" s="2">
        <f>STANDARDIZE(ACG!C23,ACG!$C$38,ACG!$C$37)</f>
        <v>-0.42041040973821558</v>
      </c>
      <c r="P24" s="2">
        <f>STANDARDIZE(ACG!D23,ACG!$D$38,ACG!$D$37)</f>
        <v>0.98505080559662783</v>
      </c>
      <c r="Q24" s="2">
        <f>STANDARDIZE(ACG!E23,ACG!$E$38,ACG!$E$37)</f>
        <v>-0.65596352895051147</v>
      </c>
      <c r="R24" s="2">
        <f>STANDARDIZE(ACG!F23,ACG!$F$38,ACG!$F$37)</f>
        <v>-0.30924296955816305</v>
      </c>
      <c r="S24" s="2">
        <f>STANDARDIZE(ACG!G23,ACG!$G$38,ACG!$G$37)</f>
        <v>2.0493901531919194</v>
      </c>
      <c r="T24" s="2">
        <f>STANDARDIZE(ACG!H23,ACG!$H$38,ACG!$H$37)</f>
        <v>0.50471265268461663</v>
      </c>
      <c r="U24" s="2">
        <f>STANDARDIZE(ACG!I23,ACG!$I$38,ACG!$I$37)</f>
        <v>-0.34185491772579502</v>
      </c>
      <c r="V24" s="2">
        <f>STANDARDIZE(ACG!J23,ACG!$J$38,ACG!$J$37)</f>
        <v>-1.275778966077171</v>
      </c>
      <c r="X24" t="str">
        <f>IF(OR(OR(Q24&lt;-1.6,U24&lt;-1.6,V24&lt;-1.6),OR(P24&gt;1.6,R24&gt;1.6,S24&gt;1.6,T24&gt;1.6)),"y","x")</f>
        <v>y</v>
      </c>
      <c r="Y24" t="str">
        <f t="shared" si="1"/>
        <v>TP</v>
      </c>
      <c r="AC24" s="51"/>
      <c r="AD24" s="52"/>
      <c r="AE24" s="52"/>
      <c r="AF24" s="52"/>
      <c r="AG24" s="21"/>
      <c r="AH24" s="21"/>
      <c r="AI24" s="21"/>
    </row>
    <row r="25" spans="1:35" x14ac:dyDescent="0.25">
      <c r="A25" s="17" t="s">
        <v>212</v>
      </c>
      <c r="C25" s="2">
        <f>STANDARDIZE(ACG!C24,ACG!$C$36,ACG!$C$37)</f>
        <v>0.14056275097630266</v>
      </c>
      <c r="D25" s="2">
        <f>STANDARDIZE(ACG!D24,ACG!$D$36,ACG!$D$37)</f>
        <v>-0.31434537729432871</v>
      </c>
      <c r="E25" s="2">
        <f>STANDARDIZE(ACG!E24,ACG!$E$36,ACG!$E$37)</f>
        <v>8.1647511382807542E-2</v>
      </c>
      <c r="F25" s="2">
        <f>STANDARDIZE(ACG!F24,ACG!$F$36,ACG!$F$37)</f>
        <v>1.0756277202023061</v>
      </c>
      <c r="G25" s="2">
        <f>STANDARDIZE(ACG!G24,ACG!$G$36,ACG!$G$37)</f>
        <v>3.0448082275994235</v>
      </c>
      <c r="H25" s="2">
        <f>STANDARDIZE(ACG!H24,ACG!$H$36,ACG!$H$37)</f>
        <v>0.52774517453331882</v>
      </c>
      <c r="I25" s="2">
        <f>STANDARDIZE(ACG!I24,ACG!$I$36,ACG!$I$37)</f>
        <v>-0.58537705023702669</v>
      </c>
      <c r="J25" s="2">
        <f>STANDARDIZE(ACG!J24,ACG!$J$36,ACG!$J$37)</f>
        <v>-0.38381485843847535</v>
      </c>
      <c r="L25" t="str">
        <f>IF(OR(OR(E25&lt;-1.6,I25&lt;-1.6,J25&lt;-1.6),OR(D25&gt;1.6,F25&gt;1.6,G25&gt;1.6,H25&gt;1.6)),"y","x")</f>
        <v>y</v>
      </c>
      <c r="M25" t="str">
        <f t="shared" si="0"/>
        <v>TP</v>
      </c>
      <c r="N25" s="52"/>
      <c r="O25" s="2">
        <f>STANDARDIZE(ACG!C24,ACG!$C$38,ACG!$C$37)</f>
        <v>0.30859913055251997</v>
      </c>
      <c r="P25" s="2">
        <f>STANDARDIZE(ACG!D24,ACG!$D$38,ACG!$D$37)</f>
        <v>0.10408083983662483</v>
      </c>
      <c r="Q25" s="2">
        <f>STANDARDIZE(ACG!E24,ACG!$E$38,ACG!$E$37)</f>
        <v>0.45138084417881724</v>
      </c>
      <c r="R25" s="2">
        <f>STANDARDIZE(ACG!F24,ACG!$F$38,ACG!$F$37)</f>
        <v>1.0756277202023061</v>
      </c>
      <c r="S25" s="2">
        <f>STANDARDIZE(ACG!G24,ACG!$G$38,ACG!$G$37)</f>
        <v>2.869146214468687</v>
      </c>
      <c r="T25" s="2">
        <f>STANDARDIZE(ACG!H24,ACG!$H$38,ACG!$H$37)</f>
        <v>0.73603928516506523</v>
      </c>
      <c r="U25" s="2">
        <f>STANDARDIZE(ACG!I24,ACG!$I$38,ACG!$I$37)</f>
        <v>-0.22174373041673204</v>
      </c>
      <c r="V25" s="2">
        <f>STANDARDIZE(ACG!J24,ACG!$J$38,ACG!$J$37)</f>
        <v>-2.2974833075544432E-2</v>
      </c>
      <c r="X25" t="str">
        <f>IF(OR(OR(Q25&lt;-1.6,U25&lt;-1.6,V25&lt;-1.6),OR(P25&gt;1.6,R25&gt;1.6,S25&gt;1.6,T25&gt;1.6)),"y","x")</f>
        <v>y</v>
      </c>
      <c r="Y25" t="str">
        <f t="shared" si="1"/>
        <v>TP</v>
      </c>
      <c r="AC25" s="51"/>
      <c r="AD25" s="52"/>
      <c r="AE25" s="52"/>
      <c r="AF25" s="52"/>
      <c r="AG25" s="21"/>
      <c r="AH25" s="21"/>
      <c r="AI25" s="21"/>
    </row>
    <row r="26" spans="1:35" x14ac:dyDescent="0.25">
      <c r="A26" s="17" t="s">
        <v>212</v>
      </c>
      <c r="C26" s="2">
        <f>STANDARDIZE(ACG!C25,ACG!$C$36,ACG!$C$37)</f>
        <v>-0.10094961206479992</v>
      </c>
      <c r="D26" s="2">
        <f>STANDARDIZE(ACG!D25,ACG!$D$36,ACG!$D$37)</f>
        <v>-0.29828719057667807</v>
      </c>
      <c r="E26" s="2">
        <f>STANDARDIZE(ACG!E25,ACG!$E$36,ACG!$E$37)</f>
        <v>0.85776277583415517</v>
      </c>
      <c r="F26" s="2">
        <f>STANDARDIZE(ACG!F25,ACG!$F$36,ACG!$F$37)</f>
        <v>-3.6167982091802546</v>
      </c>
      <c r="G26" s="2">
        <f>STANDARDIZE(ACG!G25,ACG!$G$36,ACG!$G$37)</f>
        <v>-2.2836061706995672</v>
      </c>
      <c r="H26" s="2">
        <f>STANDARDIZE(ACG!H25,ACG!$H$36,ACG!$H$37)</f>
        <v>-2.8720553331338876</v>
      </c>
      <c r="I26" s="2">
        <f>STANDARDIZE(ACG!I25,ACG!$I$36,ACG!$I$37)</f>
        <v>15.056795266243268</v>
      </c>
      <c r="J26" s="2">
        <f>STANDARDIZE(ACG!J25,ACG!$J$36,ACG!$J$37)</f>
        <v>3.6975966643931515</v>
      </c>
      <c r="L26" t="str">
        <f>IF(OR(OR(E26&lt;-1.6,I26&lt;-1.6,J26&lt;-1.6),OR(D26&gt;1.6,F26&gt;1.6,G26&gt;1.6,H26&gt;1.6)),"y","x")</f>
        <v>x</v>
      </c>
      <c r="M26" t="str">
        <f t="shared" si="0"/>
        <v>FN</v>
      </c>
      <c r="N26" s="52"/>
      <c r="O26" s="2">
        <f>STANDARDIZE(ACG!C25,ACG!$C$38,ACG!$C$37)</f>
        <v>6.7086767511417386E-2</v>
      </c>
      <c r="P26" s="2">
        <f>STANDARDIZE(ACG!D25,ACG!$D$38,ACG!$D$37)</f>
        <v>0.12013902655427548</v>
      </c>
      <c r="Q26" s="2">
        <f>STANDARDIZE(ACG!E25,ACG!$E$38,ACG!$E$37)</f>
        <v>1.227496108630165</v>
      </c>
      <c r="R26" s="2">
        <f>STANDARDIZE(ACG!F25,ACG!$F$38,ACG!$F$37)</f>
        <v>-3.6167982091802546</v>
      </c>
      <c r="S26" s="2">
        <f>STANDARDIZE(ACG!G25,ACG!$G$38,ACG!$G$37)</f>
        <v>-2.4592681838303032</v>
      </c>
      <c r="T26" s="2">
        <f>STANDARDIZE(ACG!H25,ACG!$H$38,ACG!$H$37)</f>
        <v>-2.6637612225021412</v>
      </c>
      <c r="U26" s="2">
        <f>STANDARDIZE(ACG!I25,ACG!$I$38,ACG!$I$37)</f>
        <v>15.420428586063565</v>
      </c>
      <c r="V26" s="2">
        <f>STANDARDIZE(ACG!J25,ACG!$J$38,ACG!$J$37)</f>
        <v>4.0584366897560828</v>
      </c>
      <c r="X26" t="str">
        <f>IF(OR(OR(Q26&lt;-1.6,U26&lt;-1.6,V26&lt;-1.6),OR(P26&gt;1.6,R26&gt;1.6,S26&gt;1.6,T26&gt;1.6)),"y","x")</f>
        <v>x</v>
      </c>
      <c r="Y26" t="str">
        <f t="shared" si="1"/>
        <v>FN</v>
      </c>
      <c r="AC26" s="51"/>
      <c r="AD26" s="52"/>
      <c r="AE26" s="52"/>
      <c r="AF26" s="52"/>
      <c r="AG26" s="21"/>
      <c r="AH26" s="21"/>
      <c r="AI26" s="21"/>
    </row>
    <row r="27" spans="1:35" x14ac:dyDescent="0.25">
      <c r="A27" s="17" t="s">
        <v>214</v>
      </c>
      <c r="C27" s="2">
        <f>STANDARDIZE(ACG!C26,ACG!$C$36,ACG!$C$37)</f>
        <v>0.19870461615286439</v>
      </c>
      <c r="D27" s="2">
        <f>STANDARDIZE(ACG!D26,ACG!$D$36,ACG!$D$37)</f>
        <v>-0.17562048648351308</v>
      </c>
      <c r="E27" s="2">
        <f>STANDARDIZE(ACG!E26,ACG!$E$36,ACG!$E$37)</f>
        <v>0.15308908384276423</v>
      </c>
      <c r="F27" s="2">
        <f>STANDARDIZE(ACG!F26,ACG!$F$36,ACG!$F$37)</f>
        <v>0.87394752266437381</v>
      </c>
      <c r="G27" s="2">
        <f>STANDARDIZE(ACG!G26,ACG!$G$36,ACG!$G$37)</f>
        <v>1.4052961050458876</v>
      </c>
      <c r="H27" s="2">
        <f>STANDARDIZE(ACG!H26,ACG!$H$36,ACG!$H$37)</f>
        <v>-0.20829411063174638</v>
      </c>
      <c r="I27" s="2">
        <f>STANDARDIZE(ACG!I26,ACG!$I$36,ACG!$I$37)</f>
        <v>-0.65929162704260325</v>
      </c>
      <c r="J27" s="2">
        <f>STANDARDIZE(ACG!J26,ACG!$J$36,ACG!$J$37)</f>
        <v>-0.36084002536293092</v>
      </c>
      <c r="L27" t="str">
        <f>IF(OR(OR(E27&lt;-1.6,I27&lt;-1.6,J27&lt;-1.6),OR(D27&gt;1.6,F27&gt;1.6,G27&gt;1.6,H27&gt;1.6)),"y","x")</f>
        <v>x</v>
      </c>
      <c r="M27" t="str">
        <f t="shared" si="0"/>
        <v>TN</v>
      </c>
      <c r="N27" s="52"/>
      <c r="O27" s="2">
        <f>STANDARDIZE(ACG!C26,ACG!$C$38,ACG!$C$37)</f>
        <v>0.3667409957290817</v>
      </c>
      <c r="P27" s="2">
        <f>STANDARDIZE(ACG!D26,ACG!$D$38,ACG!$D$37)</f>
        <v>0.24280573064744046</v>
      </c>
      <c r="Q27" s="2">
        <f>STANDARDIZE(ACG!E26,ACG!$E$38,ACG!$E$37)</f>
        <v>0.52282241663877393</v>
      </c>
      <c r="R27" s="2">
        <f>STANDARDIZE(ACG!F26,ACG!$F$38,ACG!$F$37)</f>
        <v>0.87394752266437381</v>
      </c>
      <c r="S27" s="2">
        <f>STANDARDIZE(ACG!G26,ACG!$G$38,ACG!$G$37)</f>
        <v>1.2296340919151516</v>
      </c>
      <c r="T27" s="2">
        <f>STANDARDIZE(ACG!H26,ACG!$H$38,ACG!$H$37)</f>
        <v>0</v>
      </c>
      <c r="U27" s="2">
        <f>STANDARDIZE(ACG!I26,ACG!$I$38,ACG!$I$37)</f>
        <v>-0.29565830722230857</v>
      </c>
      <c r="V27" s="2">
        <f>STANDARDIZE(ACG!J26,ACG!$J$38,ACG!$J$37)</f>
        <v>0</v>
      </c>
      <c r="X27" t="str">
        <f>IF(OR(OR(Q27&lt;-1.6,U27&lt;-1.6,V27&lt;-1.6),OR(P27&gt;1.6,R27&gt;1.6,S27&gt;1.6,T27&gt;1.6)),"y","x")</f>
        <v>x</v>
      </c>
      <c r="Y27" t="str">
        <f t="shared" si="1"/>
        <v>TN</v>
      </c>
      <c r="AC27" s="51"/>
      <c r="AD27" s="52"/>
      <c r="AE27" s="52"/>
      <c r="AF27" s="52"/>
      <c r="AG27" s="21"/>
      <c r="AH27" s="21"/>
      <c r="AI27" s="21"/>
    </row>
    <row r="28" spans="1:35" x14ac:dyDescent="0.25">
      <c r="A28" s="17" t="s">
        <v>214</v>
      </c>
      <c r="C28" s="2">
        <f>STANDARDIZE(ACG!C27,ACG!$C$36,ACG!$C$37)</f>
        <v>-0.42296609611960334</v>
      </c>
      <c r="D28" s="2">
        <f>STANDARDIZE(ACG!D27,ACG!$D$36,ACG!$D$37)</f>
        <v>-0.45931511849534185</v>
      </c>
      <c r="E28" s="2">
        <f>STANDARDIZE(ACG!E27,ACG!$E$36,ACG!$E$37)</f>
        <v>-0.41194880743143869</v>
      </c>
      <c r="F28" s="2">
        <f>STANDARDIZE(ACG!F27,ACG!$F$36,ACG!$F$37)</f>
        <v>0</v>
      </c>
      <c r="G28" s="2">
        <f>STANDARDIZE(ACG!G27,ACG!$G$36,ACG!$G$37)</f>
        <v>-1.4638501094227996</v>
      </c>
      <c r="H28" s="2">
        <f>STANDARDIZE(ACG!H27,ACG!$H$36,ACG!$H$37)</f>
        <v>1.2567745617444313</v>
      </c>
      <c r="I28" s="2">
        <f>STANDARDIZE(ACG!I27,ACG!$I$36,ACG!$I$37)</f>
        <v>-0.36363331982029468</v>
      </c>
      <c r="J28" s="2">
        <f>STANDARDIZE(ACG!J27,ACG!$J$36,ACG!$J$37)</f>
        <v>0.19866473306497925</v>
      </c>
      <c r="L28" t="str">
        <f>IF(OR(OR(E28&lt;-1.6,I28&lt;-1.6,J28&lt;-1.6),OR(D28&gt;1.6,F28&gt;1.6,G28&gt;1.6,H28&gt;1.6)),"y","x")</f>
        <v>x</v>
      </c>
      <c r="M28" t="str">
        <f t="shared" si="0"/>
        <v>TN</v>
      </c>
      <c r="N28" s="52"/>
      <c r="O28" s="2">
        <f>STANDARDIZE(ACG!C27,ACG!$C$38,ACG!$C$37)</f>
        <v>-0.25492971654338603</v>
      </c>
      <c r="P28" s="2">
        <f>STANDARDIZE(ACG!D27,ACG!$D$38,ACG!$D$37)</f>
        <v>-4.0888901364388323E-2</v>
      </c>
      <c r="Q28" s="2">
        <f>STANDARDIZE(ACG!E27,ACG!$E$38,ACG!$E$37)</f>
        <v>-4.2215474635428955E-2</v>
      </c>
      <c r="R28" s="2">
        <f>STANDARDIZE(ACG!F27,ACG!$F$38,ACG!$F$37)</f>
        <v>0</v>
      </c>
      <c r="S28" s="2">
        <f>STANDARDIZE(ACG!G27,ACG!$G$38,ACG!$G$37)</f>
        <v>-1.6395121225535356</v>
      </c>
      <c r="T28" s="2">
        <f>STANDARDIZE(ACG!H27,ACG!$H$38,ACG!$H$37)</f>
        <v>1.4650686723761777</v>
      </c>
      <c r="U28" s="2">
        <f>STANDARDIZE(ACG!I27,ACG!$I$38,ACG!$I$37)</f>
        <v>0</v>
      </c>
      <c r="V28" s="2">
        <f>STANDARDIZE(ACG!J27,ACG!$J$38,ACG!$J$37)</f>
        <v>0.55950475842791014</v>
      </c>
      <c r="X28" t="str">
        <f>IF(OR(OR(Q28&lt;-1.6,U28&lt;-1.6,V28&lt;-1.6),OR(P28&gt;1.6,R28&gt;1.6,S28&gt;1.6,T28&gt;1.6)),"y","x")</f>
        <v>x</v>
      </c>
      <c r="Y28" t="str">
        <f t="shared" si="1"/>
        <v>TN</v>
      </c>
      <c r="AC28" s="51"/>
      <c r="AD28" s="52"/>
      <c r="AE28" s="52"/>
      <c r="AF28" s="52"/>
      <c r="AG28" s="21"/>
      <c r="AH28" s="21"/>
      <c r="AI28" s="21"/>
    </row>
    <row r="29" spans="1:35" ht="15.75" thickBot="1" x14ac:dyDescent="0.3">
      <c r="A29" s="60" t="s">
        <v>214</v>
      </c>
      <c r="C29" s="2">
        <f>STANDARDIZE(ACG!C28,ACG!$C$36,ACG!$C$37)</f>
        <v>-1.1340858317406277</v>
      </c>
      <c r="D29" s="2">
        <f>STANDARDIZE(ACG!D28,ACG!$D$36,ACG!$D$37)</f>
        <v>-0.45931511849534185</v>
      </c>
      <c r="E29" s="2">
        <f>STANDARDIZE(ACG!E28,ACG!$E$36,ACG!$E$37)</f>
        <v>-1.035438894354697</v>
      </c>
      <c r="F29" s="2">
        <f>STANDARDIZE(ACG!F28,ACG!$F$36,ACG!$F$37)</f>
        <v>-1.6941136593186323</v>
      </c>
      <c r="G29" s="2">
        <f>STANDARDIZE(ACG!G28,ACG!$G$36,ACG!$G$37)</f>
        <v>-1.0539720787844156</v>
      </c>
      <c r="H29" s="2">
        <f>STANDARDIZE(ACG!H28,ACG!$H$36,ACG!$H$37)</f>
        <v>-0.90928390602704667</v>
      </c>
      <c r="I29" s="2">
        <f>STANDARDIZE(ACG!I28,ACG!$I$36,ACG!$I$37)</f>
        <v>0.83285889221998755</v>
      </c>
      <c r="J29" s="2">
        <f>STANDARDIZE(ACG!J28,ACG!$J$36,ACG!$J$37)</f>
        <v>1.1784737906984</v>
      </c>
      <c r="L29" t="str">
        <f>IF(OR(OR(E29&lt;-1.6,I29&lt;-1.6,J29&lt;-1.6),OR(D29&gt;1.6,F29&gt;1.6,G29&gt;1.6,H29&gt;1.6)),"y","x")</f>
        <v>x</v>
      </c>
      <c r="M29" t="str">
        <f t="shared" si="0"/>
        <v>TN</v>
      </c>
      <c r="N29" s="52"/>
      <c r="O29" s="2">
        <f>STANDARDIZE(ACG!C28,ACG!$C$38,ACG!$C$37)</f>
        <v>-0.96604945216441029</v>
      </c>
      <c r="P29" s="2">
        <f>STANDARDIZE(ACG!D28,ACG!$D$38,ACG!$D$37)</f>
        <v>-4.0888901364388323E-2</v>
      </c>
      <c r="Q29" s="2">
        <f>STANDARDIZE(ACG!E28,ACG!$E$38,ACG!$E$37)</f>
        <v>-0.66570556155868732</v>
      </c>
      <c r="R29" s="2">
        <f>STANDARDIZE(ACG!F28,ACG!$F$38,ACG!$F$37)</f>
        <v>-1.6941136593186323</v>
      </c>
      <c r="S29" s="2">
        <f>STANDARDIZE(ACG!G28,ACG!$G$38,ACG!$G$37)</f>
        <v>-1.2296340919151516</v>
      </c>
      <c r="T29" s="2">
        <f>STANDARDIZE(ACG!H28,ACG!$H$38,ACG!$H$37)</f>
        <v>-0.70098979539530026</v>
      </c>
      <c r="U29" s="2">
        <f>STANDARDIZE(ACG!I28,ACG!$I$38,ACG!$I$37)</f>
        <v>1.1964922120402821</v>
      </c>
      <c r="V29" s="2">
        <f>STANDARDIZE(ACG!J28,ACG!$J$38,ACG!$J$37)</f>
        <v>1.5393138160613309</v>
      </c>
      <c r="X29" t="str">
        <f>IF(OR(OR(Q29&lt;-1.6,U29&lt;-1.6,V29&lt;-1.6),OR(P29&gt;1.6,R29&gt;1.6,S29&gt;1.6,T29&gt;1.6)),"y","x")</f>
        <v>x</v>
      </c>
      <c r="Y29" t="str">
        <f t="shared" si="1"/>
        <v>TN</v>
      </c>
      <c r="AC29" s="51"/>
      <c r="AD29" s="52"/>
      <c r="AE29" s="52"/>
      <c r="AF29" s="52"/>
      <c r="AG29" s="21"/>
      <c r="AH29" s="21"/>
      <c r="AI29" s="21"/>
    </row>
    <row r="30" spans="1:35" ht="15.75" thickBot="1" x14ac:dyDescent="0.3">
      <c r="A30" s="52"/>
      <c r="B30" s="3" t="s">
        <v>210</v>
      </c>
      <c r="C30" s="28" t="s">
        <v>180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3" t="s">
        <v>210</v>
      </c>
      <c r="O30" s="28" t="s">
        <v>180</v>
      </c>
      <c r="P30" s="52"/>
      <c r="T30" s="2"/>
      <c r="AC30" s="51"/>
    </row>
    <row r="31" spans="1:35" x14ac:dyDescent="0.25">
      <c r="A31" s="52"/>
      <c r="B31" s="67"/>
      <c r="C31" s="3" t="s">
        <v>199</v>
      </c>
      <c r="D31">
        <f>COUNTIF($M$3:$M$29,C31)</f>
        <v>14</v>
      </c>
      <c r="F31" s="3" t="s">
        <v>101</v>
      </c>
      <c r="G31" s="48">
        <f>D31/(D31+D32)*100</f>
        <v>70</v>
      </c>
      <c r="H31" s="67"/>
      <c r="I31" s="67"/>
      <c r="J31" s="52"/>
      <c r="K31" s="52"/>
      <c r="L31" s="67"/>
      <c r="M31" s="67"/>
      <c r="N31" s="67"/>
      <c r="O31" s="3" t="s">
        <v>199</v>
      </c>
      <c r="P31">
        <f>COUNTIF($Y$3:$Y$29,O31)</f>
        <v>14</v>
      </c>
      <c r="R31" s="3" t="s">
        <v>101</v>
      </c>
      <c r="S31" s="48">
        <f>P31/(P31+P32)*100</f>
        <v>70</v>
      </c>
      <c r="T31" s="2"/>
    </row>
    <row r="32" spans="1:35" x14ac:dyDescent="0.25">
      <c r="A32" s="52"/>
      <c r="B32" s="52"/>
      <c r="C32" s="3" t="s">
        <v>200</v>
      </c>
      <c r="D32">
        <f>COUNTIF($M$3:$M$29,C32)</f>
        <v>6</v>
      </c>
      <c r="F32" s="3" t="s">
        <v>102</v>
      </c>
      <c r="G32" s="48">
        <f>D33/(D33+D34)*100</f>
        <v>85.714285714285708</v>
      </c>
      <c r="H32" s="52"/>
      <c r="I32" s="52"/>
      <c r="J32" s="52"/>
      <c r="K32" s="52"/>
      <c r="L32" s="52"/>
      <c r="M32" s="52"/>
      <c r="N32" s="52"/>
      <c r="O32" s="3" t="s">
        <v>200</v>
      </c>
      <c r="P32">
        <f t="shared" ref="P32:P34" si="2">COUNTIF($Y$3:$Y$29,O32)</f>
        <v>6</v>
      </c>
      <c r="R32" s="3" t="s">
        <v>102</v>
      </c>
      <c r="S32" s="48">
        <f>P33/(P33+P34)*100</f>
        <v>85.714285714285708</v>
      </c>
      <c r="T32" s="2"/>
    </row>
    <row r="33" spans="1:20" x14ac:dyDescent="0.25">
      <c r="A33" s="52"/>
      <c r="B33" s="52"/>
      <c r="C33" s="3" t="s">
        <v>201</v>
      </c>
      <c r="D33">
        <f>COUNTIF($M$3:$M$29,C33)</f>
        <v>6</v>
      </c>
      <c r="F33" s="3" t="s">
        <v>103</v>
      </c>
      <c r="G33" s="48">
        <f>(D31+D33)/(D31+D33+D34+D32)*100</f>
        <v>74.074074074074076</v>
      </c>
      <c r="H33" s="52"/>
      <c r="I33" s="52"/>
      <c r="J33" s="52"/>
      <c r="K33" s="52"/>
      <c r="L33" s="52"/>
      <c r="M33" s="52"/>
      <c r="N33" s="52"/>
      <c r="O33" s="3" t="s">
        <v>201</v>
      </c>
      <c r="P33">
        <f t="shared" si="2"/>
        <v>6</v>
      </c>
      <c r="R33" s="3" t="s">
        <v>103</v>
      </c>
      <c r="S33" s="48">
        <f>(P31+P33)/(P31+P33+P34+P32)*100</f>
        <v>74.074074074074076</v>
      </c>
      <c r="T33" s="2"/>
    </row>
    <row r="34" spans="1:20" x14ac:dyDescent="0.25">
      <c r="A34" s="52"/>
      <c r="B34" s="52"/>
      <c r="C34" s="3" t="s">
        <v>198</v>
      </c>
      <c r="D34">
        <f>COUNTIF($M$3:$M$29,C34)</f>
        <v>1</v>
      </c>
      <c r="F34" s="3" t="s">
        <v>104</v>
      </c>
      <c r="G34">
        <f>(D31*D33-D34*D32)/SQRT((D31+D34)*(D31+D32)*(D33+D34)*(D33+D32))</f>
        <v>0.49135381491199542</v>
      </c>
      <c r="H34" s="52"/>
      <c r="I34" s="52"/>
      <c r="J34" s="52"/>
      <c r="K34" s="52"/>
      <c r="L34" s="52"/>
      <c r="M34" s="52"/>
      <c r="N34" s="52"/>
      <c r="O34" s="3" t="s">
        <v>198</v>
      </c>
      <c r="P34">
        <f t="shared" si="2"/>
        <v>1</v>
      </c>
      <c r="R34" s="3" t="s">
        <v>104</v>
      </c>
      <c r="S34">
        <f>(P31*P33-P34*P32)/SQRT((P31+P34)*(P31+P32)*(P33+P34)*(P33+P32))</f>
        <v>0.49135381491199542</v>
      </c>
      <c r="T34" s="2"/>
    </row>
    <row r="35" spans="1:20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2"/>
    </row>
    <row r="36" spans="1:20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2"/>
    </row>
    <row r="37" spans="1:20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2"/>
    </row>
    <row r="38" spans="1:20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2"/>
    </row>
    <row r="39" spans="1:20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2"/>
    </row>
    <row r="40" spans="1:20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2"/>
    </row>
    <row r="41" spans="1:20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2"/>
    </row>
    <row r="42" spans="1:20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2"/>
    </row>
    <row r="43" spans="1:20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2"/>
    </row>
    <row r="44" spans="1:20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2"/>
    </row>
    <row r="45" spans="1:20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2"/>
    </row>
    <row r="46" spans="1:20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2"/>
    </row>
    <row r="47" spans="1:20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2"/>
    </row>
    <row r="48" spans="1:20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2"/>
    </row>
    <row r="49" spans="1:20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2"/>
    </row>
    <row r="50" spans="1:20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2"/>
    </row>
    <row r="51" spans="1:20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2"/>
    </row>
    <row r="52" spans="1:20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2"/>
    </row>
    <row r="53" spans="1:20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2"/>
    </row>
    <row r="54" spans="1:20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2"/>
    </row>
    <row r="55" spans="1:20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2"/>
    </row>
    <row r="56" spans="1:20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2"/>
    </row>
    <row r="57" spans="1:20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2"/>
    </row>
    <row r="58" spans="1:20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2"/>
    </row>
  </sheetData>
  <sortState xmlns:xlrd2="http://schemas.microsoft.com/office/spreadsheetml/2017/richdata2" ref="AR4:AR30">
    <sortCondition ref="AR4:AR30"/>
  </sortState>
  <conditionalFormatting sqref="P3:P29 R3:S29">
    <cfRule type="cellIs" dxfId="9" priority="12" operator="greaterThan">
      <formula>1.6</formula>
    </cfRule>
  </conditionalFormatting>
  <conditionalFormatting sqref="Q3:Q29 I3:J29 U3:V29">
    <cfRule type="cellIs" dxfId="8" priority="11" operator="lessThan">
      <formula>-1.6</formula>
    </cfRule>
  </conditionalFormatting>
  <conditionalFormatting sqref="T3:T29">
    <cfRule type="cellIs" dxfId="7" priority="10" operator="greaterThan">
      <formula>1.6</formula>
    </cfRule>
  </conditionalFormatting>
  <conditionalFormatting sqref="A3:A29">
    <cfRule type="containsText" dxfId="6" priority="9" operator="containsText" text="y">
      <formula>NOT(ISERROR(SEARCH("y",A3)))</formula>
    </cfRule>
  </conditionalFormatting>
  <conditionalFormatting sqref="D3:D29 F3:H29">
    <cfRule type="cellIs" dxfId="5" priority="6" operator="greaterThan">
      <formula>1.6</formula>
    </cfRule>
  </conditionalFormatting>
  <conditionalFormatting sqref="E3:E29">
    <cfRule type="cellIs" dxfId="4" priority="5" operator="lessThan">
      <formula>-1.6</formula>
    </cfRule>
  </conditionalFormatting>
  <conditionalFormatting sqref="L3:L29">
    <cfRule type="containsText" dxfId="3" priority="4" operator="containsText" text="y">
      <formula>NOT(ISERROR(SEARCH("y",L3)))</formula>
    </cfRule>
  </conditionalFormatting>
  <conditionalFormatting sqref="X3:X29">
    <cfRule type="containsText" dxfId="2" priority="3" operator="containsText" text="y">
      <formula>NOT(ISERROR(SEARCH("y",X3)))</formula>
    </cfRule>
  </conditionalFormatting>
  <conditionalFormatting sqref="C30">
    <cfRule type="cellIs" dxfId="1" priority="2" operator="greaterThan">
      <formula>46</formula>
    </cfRule>
  </conditionalFormatting>
  <conditionalFormatting sqref="O30">
    <cfRule type="cellIs" dxfId="0" priority="1" operator="greaterThan">
      <formula>46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0682-76D5-4CC4-B5F0-E6F4EB8D5AE5}">
  <dimension ref="A1:V58"/>
  <sheetViews>
    <sheetView workbookViewId="0">
      <selection activeCell="F10" sqref="F10"/>
    </sheetView>
  </sheetViews>
  <sheetFormatPr defaultRowHeight="15" x14ac:dyDescent="0.25"/>
  <cols>
    <col min="1" max="1" width="12.42578125" bestFit="1" customWidth="1"/>
    <col min="14" max="14" width="11.5703125" bestFit="1" customWidth="1"/>
  </cols>
  <sheetData>
    <row r="1" spans="1:22" x14ac:dyDescent="0.25">
      <c r="A1" s="3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63</v>
      </c>
      <c r="H1" t="s">
        <v>7</v>
      </c>
      <c r="I1" t="s">
        <v>5</v>
      </c>
      <c r="J1" t="s">
        <v>6</v>
      </c>
      <c r="K1" s="3" t="s">
        <v>1</v>
      </c>
      <c r="L1" t="s">
        <v>181</v>
      </c>
      <c r="O1" s="3" t="s">
        <v>4</v>
      </c>
      <c r="P1" t="s">
        <v>181</v>
      </c>
      <c r="S1" s="3" t="s">
        <v>5</v>
      </c>
      <c r="T1" t="s">
        <v>181</v>
      </c>
    </row>
    <row r="2" spans="1:22" ht="15.75" thickBot="1" x14ac:dyDescent="0.3">
      <c r="A2" s="26" t="s">
        <v>43</v>
      </c>
      <c r="B2" t="s">
        <v>9</v>
      </c>
      <c r="C2" s="30">
        <v>467</v>
      </c>
      <c r="D2" s="30">
        <v>15.954999999999998</v>
      </c>
      <c r="E2" s="30">
        <v>360.5</v>
      </c>
      <c r="F2" s="30">
        <v>90.75</v>
      </c>
      <c r="G2" s="30">
        <v>3.5</v>
      </c>
      <c r="H2" s="30">
        <v>3.8250000000000002</v>
      </c>
      <c r="I2" s="30">
        <v>3.9699999999999998</v>
      </c>
      <c r="J2" s="30">
        <v>77.19</v>
      </c>
    </row>
    <row r="3" spans="1:22" x14ac:dyDescent="0.25">
      <c r="A3" s="26" t="s">
        <v>45</v>
      </c>
      <c r="B3" t="s">
        <v>10</v>
      </c>
      <c r="C3" s="30">
        <v>526.5</v>
      </c>
      <c r="D3" s="30">
        <v>10</v>
      </c>
      <c r="E3" s="30">
        <v>399</v>
      </c>
      <c r="F3" s="30">
        <v>118</v>
      </c>
      <c r="G3" s="30">
        <v>4</v>
      </c>
      <c r="H3" s="30">
        <v>3.76</v>
      </c>
      <c r="I3" s="30">
        <v>3.38</v>
      </c>
      <c r="J3" s="30">
        <v>75.78</v>
      </c>
      <c r="L3" s="40"/>
      <c r="M3" s="40" t="s">
        <v>182</v>
      </c>
      <c r="N3" s="40" t="s">
        <v>183</v>
      </c>
      <c r="P3" s="40"/>
      <c r="Q3" s="40" t="s">
        <v>182</v>
      </c>
      <c r="R3" s="40" t="s">
        <v>183</v>
      </c>
      <c r="T3" s="40"/>
      <c r="U3" s="40" t="s">
        <v>182</v>
      </c>
      <c r="V3" s="40" t="s">
        <v>183</v>
      </c>
    </row>
    <row r="4" spans="1:22" x14ac:dyDescent="0.25">
      <c r="A4" s="26" t="s">
        <v>45</v>
      </c>
      <c r="B4" t="s">
        <v>14</v>
      </c>
      <c r="C4" s="30">
        <v>766.5</v>
      </c>
      <c r="D4" s="30">
        <v>101.25</v>
      </c>
      <c r="E4" s="30">
        <v>568.25</v>
      </c>
      <c r="F4" s="30">
        <v>97.25</v>
      </c>
      <c r="G4" s="30">
        <v>4</v>
      </c>
      <c r="H4" s="30">
        <v>2.5350000000000001</v>
      </c>
      <c r="I4" s="30">
        <v>5.8599999999999994</v>
      </c>
      <c r="J4" s="30">
        <v>74.134999999999991</v>
      </c>
      <c r="L4" s="38" t="s">
        <v>184</v>
      </c>
      <c r="M4" s="38">
        <v>545.28571428571433</v>
      </c>
      <c r="N4" s="38">
        <v>568.95000000000005</v>
      </c>
      <c r="P4" s="38" t="s">
        <v>184</v>
      </c>
      <c r="Q4" s="38">
        <v>92.75</v>
      </c>
      <c r="R4" s="38">
        <v>147.63749999999999</v>
      </c>
      <c r="T4" s="38" t="s">
        <v>184</v>
      </c>
      <c r="U4" s="38">
        <v>4.7785714285714294</v>
      </c>
      <c r="V4" s="38">
        <v>4.2002500000000005</v>
      </c>
    </row>
    <row r="5" spans="1:22" x14ac:dyDescent="0.25">
      <c r="A5" s="26" t="s">
        <v>58</v>
      </c>
      <c r="B5" t="s">
        <v>25</v>
      </c>
      <c r="C5" s="30">
        <v>573</v>
      </c>
      <c r="D5" s="30">
        <v>11.375</v>
      </c>
      <c r="E5" s="30">
        <v>481.75</v>
      </c>
      <c r="F5" s="30">
        <v>80.25</v>
      </c>
      <c r="G5" s="30">
        <v>3</v>
      </c>
      <c r="H5" s="30">
        <v>2.375</v>
      </c>
      <c r="I5" s="30">
        <v>6.11</v>
      </c>
      <c r="J5" s="30">
        <v>84.075000000000003</v>
      </c>
      <c r="L5" s="38" t="s">
        <v>185</v>
      </c>
      <c r="M5" s="38">
        <v>12498.238095238106</v>
      </c>
      <c r="N5" s="38">
        <v>7684.734210526326</v>
      </c>
      <c r="P5" s="38" t="s">
        <v>185</v>
      </c>
      <c r="Q5" s="38">
        <v>345.72916666666669</v>
      </c>
      <c r="R5" s="38">
        <v>7266.3978618421061</v>
      </c>
      <c r="T5" s="38" t="s">
        <v>185</v>
      </c>
      <c r="U5" s="38">
        <v>1.1714392857142808</v>
      </c>
      <c r="V5" s="38">
        <v>18.726272302631582</v>
      </c>
    </row>
    <row r="6" spans="1:22" x14ac:dyDescent="0.25">
      <c r="A6" s="26" t="s">
        <v>58</v>
      </c>
      <c r="B6" t="s">
        <v>30</v>
      </c>
      <c r="C6" s="30">
        <v>567.5</v>
      </c>
      <c r="D6" s="30">
        <v>19.54</v>
      </c>
      <c r="E6" s="30">
        <v>439.25</v>
      </c>
      <c r="F6" s="30">
        <v>109</v>
      </c>
      <c r="G6" s="30">
        <v>5</v>
      </c>
      <c r="H6" s="30">
        <v>3</v>
      </c>
      <c r="I6" s="30">
        <v>4.0650000000000004</v>
      </c>
      <c r="J6" s="30">
        <v>77.400000000000006</v>
      </c>
      <c r="L6" s="38" t="s">
        <v>186</v>
      </c>
      <c r="M6" s="38">
        <v>7</v>
      </c>
      <c r="N6" s="38">
        <v>20</v>
      </c>
      <c r="P6" s="38" t="s">
        <v>186</v>
      </c>
      <c r="Q6" s="38">
        <v>7</v>
      </c>
      <c r="R6" s="38">
        <v>20</v>
      </c>
      <c r="T6" s="38" t="s">
        <v>186</v>
      </c>
      <c r="U6" s="38">
        <v>7</v>
      </c>
      <c r="V6" s="38">
        <v>20</v>
      </c>
    </row>
    <row r="7" spans="1:22" x14ac:dyDescent="0.25">
      <c r="A7" s="26" t="s">
        <v>58</v>
      </c>
      <c r="B7" t="s">
        <v>31</v>
      </c>
      <c r="C7" s="30">
        <v>498</v>
      </c>
      <c r="D7" s="30">
        <v>10</v>
      </c>
      <c r="E7" s="30">
        <v>395.75</v>
      </c>
      <c r="F7" s="30">
        <v>92.75</v>
      </c>
      <c r="G7" s="30">
        <v>1.5</v>
      </c>
      <c r="H7" s="30">
        <v>4.0449999999999999</v>
      </c>
      <c r="I7" s="30">
        <v>4.3849999999999998</v>
      </c>
      <c r="J7" s="30">
        <v>79.47</v>
      </c>
      <c r="L7" s="38" t="s">
        <v>187</v>
      </c>
      <c r="M7" s="38">
        <v>0</v>
      </c>
      <c r="N7" s="38"/>
      <c r="P7" s="38" t="s">
        <v>187</v>
      </c>
      <c r="Q7" s="38">
        <v>0</v>
      </c>
      <c r="R7" s="38"/>
      <c r="T7" s="38" t="s">
        <v>187</v>
      </c>
      <c r="U7" s="38">
        <v>0</v>
      </c>
      <c r="V7" s="38"/>
    </row>
    <row r="8" spans="1:22" x14ac:dyDescent="0.25">
      <c r="A8" s="26" t="s">
        <v>58</v>
      </c>
      <c r="B8" t="s">
        <v>32</v>
      </c>
      <c r="C8" s="30">
        <v>418.5</v>
      </c>
      <c r="D8" s="30">
        <v>10</v>
      </c>
      <c r="E8" s="30">
        <v>347.75</v>
      </c>
      <c r="F8" s="30">
        <v>61.25</v>
      </c>
      <c r="G8" s="30">
        <v>2</v>
      </c>
      <c r="H8" s="30">
        <v>2.5</v>
      </c>
      <c r="I8" s="30">
        <v>5.68</v>
      </c>
      <c r="J8" s="30">
        <v>83.094999999999999</v>
      </c>
      <c r="L8" s="38" t="s">
        <v>188</v>
      </c>
      <c r="M8" s="38">
        <v>9</v>
      </c>
      <c r="N8" s="38"/>
      <c r="P8" s="38" t="s">
        <v>188</v>
      </c>
      <c r="Q8" s="38">
        <v>23</v>
      </c>
      <c r="R8" s="38"/>
      <c r="T8" s="38" t="s">
        <v>188</v>
      </c>
      <c r="U8" s="38">
        <v>24</v>
      </c>
      <c r="V8" s="38"/>
    </row>
    <row r="9" spans="1:22" x14ac:dyDescent="0.25">
      <c r="L9" s="38" t="s">
        <v>189</v>
      </c>
      <c r="M9" s="38">
        <v>-0.50803499192268975</v>
      </c>
      <c r="N9" s="38"/>
      <c r="P9" s="38" t="s">
        <v>189</v>
      </c>
      <c r="Q9" s="43">
        <v>-2.7017867842048275</v>
      </c>
      <c r="R9" s="38"/>
      <c r="T9" s="38" t="s">
        <v>189</v>
      </c>
      <c r="U9" s="38">
        <v>0.55049226754744074</v>
      </c>
      <c r="V9" s="38"/>
    </row>
    <row r="10" spans="1:22" x14ac:dyDescent="0.25">
      <c r="A10" t="s">
        <v>41</v>
      </c>
      <c r="B10" t="s">
        <v>8</v>
      </c>
      <c r="C10" s="30">
        <v>606.5</v>
      </c>
      <c r="D10" s="30">
        <v>48.67</v>
      </c>
      <c r="E10" s="30">
        <v>465</v>
      </c>
      <c r="F10" s="30">
        <v>93.25</v>
      </c>
      <c r="G10" s="30">
        <v>2</v>
      </c>
      <c r="H10" s="30">
        <v>3.2199999999999998</v>
      </c>
      <c r="I10" s="30">
        <v>5.2949999999999999</v>
      </c>
      <c r="J10" s="30">
        <v>76.669999999999987</v>
      </c>
      <c r="L10" s="38" t="s">
        <v>190</v>
      </c>
      <c r="M10" s="38">
        <v>0.31182288240921485</v>
      </c>
      <c r="N10" s="38"/>
      <c r="P10" s="38" t="s">
        <v>190</v>
      </c>
      <c r="Q10" s="41">
        <v>6.3636219247445681E-3</v>
      </c>
      <c r="R10" s="38"/>
      <c r="T10" s="38" t="s">
        <v>190</v>
      </c>
      <c r="U10" s="38">
        <v>0.29353483306329531</v>
      </c>
      <c r="V10" s="38"/>
    </row>
    <row r="11" spans="1:22" x14ac:dyDescent="0.25">
      <c r="A11" s="8" t="s">
        <v>46</v>
      </c>
      <c r="B11" t="s">
        <v>33</v>
      </c>
      <c r="C11" s="30">
        <v>459</v>
      </c>
      <c r="D11" s="30">
        <v>22.42</v>
      </c>
      <c r="E11" s="30">
        <v>84.5</v>
      </c>
      <c r="F11" s="30">
        <v>352.5</v>
      </c>
      <c r="G11" s="30">
        <v>21</v>
      </c>
      <c r="H11" s="30">
        <v>30.53</v>
      </c>
      <c r="I11" s="30">
        <v>0.24</v>
      </c>
      <c r="J11" s="30">
        <v>18.41</v>
      </c>
      <c r="L11" s="38" t="s">
        <v>191</v>
      </c>
      <c r="M11" s="38">
        <v>1.8331129326562374</v>
      </c>
      <c r="N11" s="38"/>
      <c r="P11" s="38" t="s">
        <v>191</v>
      </c>
      <c r="Q11" s="38">
        <v>1.7138715277470482</v>
      </c>
      <c r="R11" s="38"/>
      <c r="T11" s="38" t="s">
        <v>191</v>
      </c>
      <c r="U11" s="38">
        <v>1.7108820799094284</v>
      </c>
      <c r="V11" s="38"/>
    </row>
    <row r="12" spans="1:22" x14ac:dyDescent="0.25">
      <c r="A12" t="s">
        <v>47</v>
      </c>
      <c r="B12" t="s">
        <v>11</v>
      </c>
      <c r="C12" s="30">
        <v>487</v>
      </c>
      <c r="D12" s="30">
        <v>28.164999999999999</v>
      </c>
      <c r="E12" s="30">
        <v>329.75</v>
      </c>
      <c r="F12" s="30">
        <v>129.5</v>
      </c>
      <c r="G12" s="30">
        <v>10.5</v>
      </c>
      <c r="H12" s="30">
        <v>4.6349999999999998</v>
      </c>
      <c r="I12" s="30">
        <v>2.5499999999999998</v>
      </c>
      <c r="J12" s="30">
        <v>67.715000000000003</v>
      </c>
      <c r="L12" s="38" t="s">
        <v>192</v>
      </c>
      <c r="M12" s="38">
        <v>0.6236457648184297</v>
      </c>
      <c r="N12" s="38"/>
      <c r="P12" s="38" t="s">
        <v>192</v>
      </c>
      <c r="Q12" s="38">
        <v>1.2727243849489136E-2</v>
      </c>
      <c r="R12" s="38"/>
      <c r="T12" s="38" t="s">
        <v>192</v>
      </c>
      <c r="U12" s="38">
        <v>0.58706966612659062</v>
      </c>
      <c r="V12" s="38"/>
    </row>
    <row r="13" spans="1:22" ht="15.75" thickBot="1" x14ac:dyDescent="0.3">
      <c r="A13" t="s">
        <v>48</v>
      </c>
      <c r="B13" t="s">
        <v>12</v>
      </c>
      <c r="C13" s="30">
        <v>641.5</v>
      </c>
      <c r="D13" s="30">
        <v>20.04</v>
      </c>
      <c r="E13" s="30">
        <v>373.25</v>
      </c>
      <c r="F13" s="30">
        <v>248.5</v>
      </c>
      <c r="G13" s="30">
        <v>17</v>
      </c>
      <c r="H13" s="30">
        <v>5.4649999999999999</v>
      </c>
      <c r="I13" s="30">
        <v>1.52</v>
      </c>
      <c r="J13" s="30">
        <v>58.185000000000002</v>
      </c>
      <c r="L13" s="39" t="s">
        <v>193</v>
      </c>
      <c r="M13" s="39">
        <v>2.2621571627982053</v>
      </c>
      <c r="N13" s="39"/>
      <c r="P13" s="39" t="s">
        <v>193</v>
      </c>
      <c r="Q13" s="42">
        <v>2.0686576104190491</v>
      </c>
      <c r="R13" s="39"/>
      <c r="T13" s="39" t="s">
        <v>193</v>
      </c>
      <c r="U13" s="39">
        <v>2.0638985616280254</v>
      </c>
      <c r="V13" s="39"/>
    </row>
    <row r="14" spans="1:22" x14ac:dyDescent="0.25">
      <c r="A14" t="s">
        <v>49</v>
      </c>
      <c r="B14" t="s">
        <v>13</v>
      </c>
      <c r="C14" s="30">
        <v>536</v>
      </c>
      <c r="D14" s="30">
        <v>11.664999999999999</v>
      </c>
      <c r="E14" s="30">
        <v>378</v>
      </c>
      <c r="F14" s="30">
        <v>146.75</v>
      </c>
      <c r="G14" s="30">
        <v>9</v>
      </c>
      <c r="H14" s="30">
        <v>4.2799999999999994</v>
      </c>
      <c r="I14" s="30">
        <v>2.58</v>
      </c>
      <c r="J14" s="30">
        <v>70.525000000000006</v>
      </c>
    </row>
    <row r="15" spans="1:22" x14ac:dyDescent="0.25">
      <c r="A15" t="s">
        <v>50</v>
      </c>
      <c r="B15" t="s">
        <v>15</v>
      </c>
      <c r="C15" s="30">
        <v>535</v>
      </c>
      <c r="D15" s="30">
        <v>129.625</v>
      </c>
      <c r="E15" s="30">
        <v>71.5</v>
      </c>
      <c r="F15" s="30">
        <v>334</v>
      </c>
      <c r="G15" s="30">
        <v>10.5</v>
      </c>
      <c r="H15" s="30">
        <v>12.19</v>
      </c>
      <c r="I15" s="30">
        <v>0.215</v>
      </c>
      <c r="J15" s="30">
        <v>13.365</v>
      </c>
      <c r="K15" s="3" t="s">
        <v>2</v>
      </c>
      <c r="L15" t="s">
        <v>181</v>
      </c>
      <c r="O15" s="3" t="s">
        <v>194</v>
      </c>
      <c r="P15" t="s">
        <v>181</v>
      </c>
      <c r="S15" s="3" t="s">
        <v>7</v>
      </c>
      <c r="T15" t="s">
        <v>181</v>
      </c>
    </row>
    <row r="16" spans="1:22" ht="15.75" thickBot="1" x14ac:dyDescent="0.3">
      <c r="A16" t="s">
        <v>51</v>
      </c>
      <c r="B16" t="s">
        <v>16</v>
      </c>
      <c r="C16" s="30">
        <v>595</v>
      </c>
      <c r="D16" s="30">
        <v>20.5</v>
      </c>
      <c r="E16" s="30">
        <v>478.25</v>
      </c>
      <c r="F16" s="30">
        <v>96.5</v>
      </c>
      <c r="G16" s="30">
        <v>4</v>
      </c>
      <c r="H16" s="30">
        <v>2.7199999999999998</v>
      </c>
      <c r="I16" s="30">
        <v>5.18</v>
      </c>
      <c r="J16" s="30">
        <v>80.38</v>
      </c>
    </row>
    <row r="17" spans="1:22" x14ac:dyDescent="0.25">
      <c r="A17" t="s">
        <v>51</v>
      </c>
      <c r="B17" t="s">
        <v>17</v>
      </c>
      <c r="C17" s="30">
        <v>520</v>
      </c>
      <c r="D17" s="30">
        <v>94.664999999999992</v>
      </c>
      <c r="E17" s="30">
        <v>330.25</v>
      </c>
      <c r="F17" s="30">
        <v>95.25</v>
      </c>
      <c r="G17" s="30">
        <v>6</v>
      </c>
      <c r="H17" s="30">
        <v>3.2800000000000002</v>
      </c>
      <c r="I17" s="30">
        <v>3.48</v>
      </c>
      <c r="J17" s="30">
        <v>63.510000000000005</v>
      </c>
      <c r="L17" s="40"/>
      <c r="M17" s="40" t="s">
        <v>182</v>
      </c>
      <c r="N17" s="40" t="s">
        <v>183</v>
      </c>
      <c r="P17" s="40"/>
      <c r="Q17" s="40" t="s">
        <v>182</v>
      </c>
      <c r="R17" s="40" t="s">
        <v>183</v>
      </c>
      <c r="U17" t="s">
        <v>182</v>
      </c>
      <c r="V17" t="s">
        <v>183</v>
      </c>
    </row>
    <row r="18" spans="1:22" x14ac:dyDescent="0.25">
      <c r="A18" t="s">
        <v>52</v>
      </c>
      <c r="B18" t="s">
        <v>34</v>
      </c>
      <c r="C18" s="30">
        <v>569.5</v>
      </c>
      <c r="D18" s="30">
        <v>37.25</v>
      </c>
      <c r="E18" s="30">
        <v>438.5</v>
      </c>
      <c r="F18" s="30">
        <v>94.25</v>
      </c>
      <c r="G18" s="30">
        <v>2.5</v>
      </c>
      <c r="H18" s="30">
        <v>3.3499999999999996</v>
      </c>
      <c r="I18" s="30">
        <v>4.6500000000000004</v>
      </c>
      <c r="J18" s="30">
        <v>77</v>
      </c>
      <c r="L18" s="38" t="s">
        <v>184</v>
      </c>
      <c r="M18" s="38">
        <v>25.445714285714281</v>
      </c>
      <c r="N18" s="38">
        <v>35.733250000000005</v>
      </c>
      <c r="P18" s="38" t="s">
        <v>184</v>
      </c>
      <c r="Q18" s="38">
        <v>3.2857142857142856</v>
      </c>
      <c r="R18" s="38">
        <v>7.6749999999999998</v>
      </c>
      <c r="T18" t="s">
        <v>184</v>
      </c>
      <c r="U18">
        <v>3.1485714285714286</v>
      </c>
      <c r="V18">
        <v>5.6227499999999981</v>
      </c>
    </row>
    <row r="19" spans="1:22" x14ac:dyDescent="0.25">
      <c r="A19" t="s">
        <v>53</v>
      </c>
      <c r="B19" t="s">
        <v>18</v>
      </c>
      <c r="C19" s="30">
        <v>485</v>
      </c>
      <c r="D19" s="30">
        <v>31.664999999999999</v>
      </c>
      <c r="E19" s="30">
        <v>206</v>
      </c>
      <c r="F19" s="30">
        <v>247.5</v>
      </c>
      <c r="G19" s="30">
        <v>14.5</v>
      </c>
      <c r="H19" s="30">
        <v>8.31</v>
      </c>
      <c r="I19" s="30">
        <v>0.83000000000000007</v>
      </c>
      <c r="J19" s="30">
        <v>42.475000000000001</v>
      </c>
      <c r="L19" s="38" t="s">
        <v>185</v>
      </c>
      <c r="M19" s="38">
        <v>1130.8226869047619</v>
      </c>
      <c r="N19" s="38">
        <v>978.60141124999961</v>
      </c>
      <c r="P19" s="38" t="s">
        <v>185</v>
      </c>
      <c r="Q19" s="38">
        <v>1.4880952380952384</v>
      </c>
      <c r="R19" s="38">
        <v>27.007236842105264</v>
      </c>
      <c r="T19" t="s">
        <v>185</v>
      </c>
      <c r="U19">
        <v>0.50876428571428767</v>
      </c>
      <c r="V19">
        <v>40.051845986842132</v>
      </c>
    </row>
    <row r="20" spans="1:22" x14ac:dyDescent="0.25">
      <c r="A20" t="s">
        <v>54</v>
      </c>
      <c r="B20" t="s">
        <v>19</v>
      </c>
      <c r="C20" s="30">
        <v>618</v>
      </c>
      <c r="D20" s="30">
        <v>18.920000000000002</v>
      </c>
      <c r="E20" s="30">
        <v>513.75</v>
      </c>
      <c r="F20" s="30">
        <v>85.75</v>
      </c>
      <c r="G20" s="30">
        <v>3.5</v>
      </c>
      <c r="H20" s="30">
        <v>2.63</v>
      </c>
      <c r="I20" s="30">
        <v>6.0600000000000005</v>
      </c>
      <c r="J20" s="30">
        <v>83.134999999999991</v>
      </c>
      <c r="L20" s="38" t="s">
        <v>186</v>
      </c>
      <c r="M20" s="38">
        <v>7</v>
      </c>
      <c r="N20" s="38">
        <v>20</v>
      </c>
      <c r="P20" s="38" t="s">
        <v>186</v>
      </c>
      <c r="Q20" s="38">
        <v>7</v>
      </c>
      <c r="R20" s="38">
        <v>20</v>
      </c>
      <c r="T20" t="s">
        <v>186</v>
      </c>
      <c r="U20">
        <v>7</v>
      </c>
      <c r="V20">
        <v>20</v>
      </c>
    </row>
    <row r="21" spans="1:22" x14ac:dyDescent="0.25">
      <c r="A21" t="s">
        <v>55</v>
      </c>
      <c r="B21" t="s">
        <v>20</v>
      </c>
      <c r="C21" s="30">
        <v>693</v>
      </c>
      <c r="D21" s="30">
        <v>23.875</v>
      </c>
      <c r="E21" s="30">
        <v>520.25</v>
      </c>
      <c r="F21" s="30">
        <v>149.25</v>
      </c>
      <c r="G21" s="30">
        <v>7</v>
      </c>
      <c r="H21" s="30">
        <v>3.52</v>
      </c>
      <c r="I21" s="30">
        <v>3.51</v>
      </c>
      <c r="J21" s="30">
        <v>75.075000000000003</v>
      </c>
      <c r="L21" s="38" t="s">
        <v>187</v>
      </c>
      <c r="M21" s="38">
        <v>0</v>
      </c>
      <c r="N21" s="38"/>
      <c r="P21" s="38" t="s">
        <v>187</v>
      </c>
      <c r="Q21" s="38">
        <v>0</v>
      </c>
      <c r="R21" s="38"/>
      <c r="T21" t="s">
        <v>187</v>
      </c>
      <c r="U21">
        <v>0</v>
      </c>
    </row>
    <row r="22" spans="1:22" x14ac:dyDescent="0.25">
      <c r="A22" t="s">
        <v>56</v>
      </c>
      <c r="B22" t="s">
        <v>21</v>
      </c>
      <c r="C22" s="30">
        <v>640.5</v>
      </c>
      <c r="D22" s="30">
        <v>17.5</v>
      </c>
      <c r="E22" s="30">
        <v>474.25</v>
      </c>
      <c r="F22" s="30">
        <v>149.25</v>
      </c>
      <c r="G22" s="30">
        <v>4.5</v>
      </c>
      <c r="H22" s="30">
        <v>4.75</v>
      </c>
      <c r="I22" s="30">
        <v>3.1849999999999996</v>
      </c>
      <c r="J22" s="30">
        <v>74.045000000000002</v>
      </c>
      <c r="L22" s="38" t="s">
        <v>188</v>
      </c>
      <c r="M22" s="38">
        <v>10</v>
      </c>
      <c r="N22" s="38"/>
      <c r="P22" s="38" t="s">
        <v>188</v>
      </c>
      <c r="Q22" s="38">
        <v>24</v>
      </c>
      <c r="R22" s="38"/>
      <c r="T22" t="s">
        <v>188</v>
      </c>
      <c r="U22">
        <v>20</v>
      </c>
    </row>
    <row r="23" spans="1:22" x14ac:dyDescent="0.25">
      <c r="A23" t="s">
        <v>57</v>
      </c>
      <c r="B23" t="s">
        <v>22</v>
      </c>
      <c r="C23" s="30">
        <v>467</v>
      </c>
      <c r="D23" s="30">
        <v>19.75</v>
      </c>
      <c r="E23" s="30">
        <v>310.75</v>
      </c>
      <c r="F23" s="30">
        <v>136.75</v>
      </c>
      <c r="G23" s="30">
        <v>7</v>
      </c>
      <c r="H23" s="30">
        <v>5.9849999999999994</v>
      </c>
      <c r="I23" s="30">
        <v>2.27</v>
      </c>
      <c r="J23" s="30">
        <v>66.539999999999992</v>
      </c>
      <c r="L23" s="38" t="s">
        <v>189</v>
      </c>
      <c r="M23" s="38">
        <v>-0.70910392797464716</v>
      </c>
      <c r="N23" s="38"/>
      <c r="P23" s="38" t="s">
        <v>189</v>
      </c>
      <c r="Q23" s="43">
        <v>-3.5109265435683121</v>
      </c>
      <c r="R23" s="38"/>
      <c r="T23" t="s">
        <v>189</v>
      </c>
      <c r="U23">
        <v>-1.7174868974852027</v>
      </c>
    </row>
    <row r="24" spans="1:22" x14ac:dyDescent="0.25">
      <c r="A24" t="s">
        <v>56</v>
      </c>
      <c r="B24" t="s">
        <v>23</v>
      </c>
      <c r="C24" s="30">
        <v>497.5</v>
      </c>
      <c r="D24" s="30">
        <v>16.579999999999998</v>
      </c>
      <c r="E24" s="30">
        <v>409.75</v>
      </c>
      <c r="F24" s="30">
        <v>71.25</v>
      </c>
      <c r="G24" s="30">
        <v>3</v>
      </c>
      <c r="H24" s="30">
        <v>2.5700000000000003</v>
      </c>
      <c r="I24" s="30">
        <v>5.8949999999999996</v>
      </c>
      <c r="J24" s="30">
        <v>82.36</v>
      </c>
      <c r="L24" s="38" t="s">
        <v>190</v>
      </c>
      <c r="M24" s="38">
        <v>0.24722998261867074</v>
      </c>
      <c r="N24" s="38"/>
      <c r="P24" s="38" t="s">
        <v>190</v>
      </c>
      <c r="Q24" s="41">
        <v>8.966099683636417E-4</v>
      </c>
      <c r="R24" s="38"/>
      <c r="T24" t="s">
        <v>190</v>
      </c>
      <c r="U24">
        <v>5.0668157556026439E-2</v>
      </c>
    </row>
    <row r="25" spans="1:22" x14ac:dyDescent="0.25">
      <c r="A25" t="s">
        <v>56</v>
      </c>
      <c r="B25" t="s">
        <v>24</v>
      </c>
      <c r="C25" s="30">
        <v>799.5</v>
      </c>
      <c r="D25" s="30">
        <v>82.125</v>
      </c>
      <c r="E25" s="30">
        <v>576.75</v>
      </c>
      <c r="F25" s="30">
        <v>141</v>
      </c>
      <c r="G25" s="30">
        <v>8.5</v>
      </c>
      <c r="H25" s="30">
        <v>3.2199999999999998</v>
      </c>
      <c r="I25" s="30">
        <v>4.16</v>
      </c>
      <c r="J25" s="30">
        <v>72.14</v>
      </c>
      <c r="L25" s="38" t="s">
        <v>191</v>
      </c>
      <c r="M25" s="38">
        <v>1.812461122811676</v>
      </c>
      <c r="N25" s="38"/>
      <c r="P25" s="38" t="s">
        <v>191</v>
      </c>
      <c r="Q25" s="38">
        <v>1.7108820799094284</v>
      </c>
      <c r="R25" s="38"/>
      <c r="T25" t="s">
        <v>191</v>
      </c>
      <c r="U25">
        <v>1.7247182429207868</v>
      </c>
    </row>
    <row r="26" spans="1:22" x14ac:dyDescent="0.25">
      <c r="A26" t="s">
        <v>59</v>
      </c>
      <c r="B26" t="s">
        <v>26</v>
      </c>
      <c r="C26" s="30">
        <v>654.5</v>
      </c>
      <c r="D26" s="30">
        <v>16.46</v>
      </c>
      <c r="E26" s="30">
        <v>482</v>
      </c>
      <c r="F26" s="30">
        <v>156.25</v>
      </c>
      <c r="G26" s="30">
        <v>9.5</v>
      </c>
      <c r="H26" s="30">
        <v>3.8149999999999999</v>
      </c>
      <c r="I26" s="30">
        <v>3.15</v>
      </c>
      <c r="J26" s="30">
        <v>73.64500000000001</v>
      </c>
      <c r="L26" s="38" t="s">
        <v>192</v>
      </c>
      <c r="M26" s="38">
        <v>0.49445996523734148</v>
      </c>
      <c r="N26" s="38"/>
      <c r="P26" s="38" t="s">
        <v>192</v>
      </c>
      <c r="Q26" s="38">
        <v>1.7932199367272834E-3</v>
      </c>
      <c r="R26" s="38"/>
      <c r="T26" t="s">
        <v>192</v>
      </c>
      <c r="U26">
        <v>0.10133631511205288</v>
      </c>
    </row>
    <row r="27" spans="1:22" ht="15.75" thickBot="1" x14ac:dyDescent="0.3">
      <c r="A27" t="s">
        <v>60</v>
      </c>
      <c r="B27" t="s">
        <v>27</v>
      </c>
      <c r="C27" s="30">
        <v>479.5</v>
      </c>
      <c r="D27" s="30">
        <v>44.5</v>
      </c>
      <c r="E27" s="30">
        <v>348.5</v>
      </c>
      <c r="F27" s="30">
        <v>87</v>
      </c>
      <c r="G27" s="30">
        <v>6</v>
      </c>
      <c r="H27" s="30">
        <v>3.3600000000000003</v>
      </c>
      <c r="I27" s="30">
        <v>4.0149999999999997</v>
      </c>
      <c r="J27" s="30">
        <v>72.680000000000007</v>
      </c>
      <c r="L27" s="39" t="s">
        <v>193</v>
      </c>
      <c r="M27" s="39">
        <v>2.2281388519862744</v>
      </c>
      <c r="N27" s="39"/>
      <c r="P27" s="39" t="s">
        <v>193</v>
      </c>
      <c r="Q27" s="42">
        <v>2.0638985616280254</v>
      </c>
      <c r="R27" s="39"/>
      <c r="T27" t="s">
        <v>193</v>
      </c>
      <c r="U27">
        <v>2.0859634472658648</v>
      </c>
    </row>
    <row r="28" spans="1:22" x14ac:dyDescent="0.25">
      <c r="A28" t="s">
        <v>61</v>
      </c>
      <c r="B28" t="s">
        <v>28</v>
      </c>
      <c r="C28" s="30">
        <v>561</v>
      </c>
      <c r="D28" s="30">
        <v>14.875</v>
      </c>
      <c r="E28" s="30">
        <v>433.75</v>
      </c>
      <c r="F28" s="30">
        <v>112.75</v>
      </c>
      <c r="G28" s="30">
        <v>7</v>
      </c>
      <c r="H28" s="30">
        <v>3.5249999999999999</v>
      </c>
      <c r="I28" s="30">
        <v>4.1449999999999996</v>
      </c>
      <c r="J28" s="30">
        <v>77.314999999999998</v>
      </c>
    </row>
    <row r="29" spans="1:22" x14ac:dyDescent="0.25">
      <c r="A29" t="s">
        <v>62</v>
      </c>
      <c r="B29" t="s">
        <v>29</v>
      </c>
      <c r="C29" s="30">
        <v>534</v>
      </c>
      <c r="D29" s="30">
        <v>15.414999999999999</v>
      </c>
      <c r="E29" s="30">
        <v>493.5</v>
      </c>
      <c r="F29" s="30">
        <v>25.5</v>
      </c>
      <c r="G29" s="30">
        <v>0.5</v>
      </c>
      <c r="H29" s="30">
        <v>1.1000000000000001</v>
      </c>
      <c r="I29" s="30">
        <v>21.075000000000003</v>
      </c>
      <c r="J29" s="30">
        <v>92.414999999999992</v>
      </c>
      <c r="K29" s="3" t="s">
        <v>3</v>
      </c>
      <c r="L29" t="s">
        <v>181</v>
      </c>
      <c r="S29" s="3" t="s">
        <v>195</v>
      </c>
      <c r="T29" t="s">
        <v>181</v>
      </c>
    </row>
    <row r="30" spans="1:22" ht="15.75" thickBot="1" x14ac:dyDescent="0.3"/>
    <row r="31" spans="1:22" x14ac:dyDescent="0.25">
      <c r="L31" s="40"/>
      <c r="M31" s="40" t="s">
        <v>182</v>
      </c>
      <c r="N31" s="40" t="s">
        <v>183</v>
      </c>
      <c r="P31" s="40"/>
      <c r="Q31" s="40"/>
      <c r="R31" s="40"/>
      <c r="S31" s="40"/>
      <c r="T31" s="40"/>
      <c r="U31" s="40" t="s">
        <v>182</v>
      </c>
      <c r="V31" s="40" t="s">
        <v>183</v>
      </c>
    </row>
    <row r="32" spans="1:22" x14ac:dyDescent="0.25">
      <c r="L32" s="38" t="s">
        <v>184</v>
      </c>
      <c r="M32" s="38">
        <v>427.46428571428572</v>
      </c>
      <c r="N32" s="38">
        <v>385.91250000000002</v>
      </c>
      <c r="P32" s="38"/>
      <c r="Q32" s="38"/>
      <c r="R32" s="38"/>
      <c r="S32" s="38"/>
      <c r="T32" s="38" t="s">
        <v>184</v>
      </c>
      <c r="U32" s="38">
        <v>78.735000000000014</v>
      </c>
      <c r="V32" s="38">
        <v>66.879249999999999</v>
      </c>
    </row>
    <row r="33" spans="2:22" x14ac:dyDescent="0.25">
      <c r="L33" s="38" t="s">
        <v>185</v>
      </c>
      <c r="M33" s="38">
        <v>5926.8422619047733</v>
      </c>
      <c r="N33" s="38">
        <v>18706.330756578936</v>
      </c>
      <c r="P33" s="38"/>
      <c r="Q33" s="38"/>
      <c r="R33" s="38"/>
      <c r="S33" s="38"/>
      <c r="T33" s="38" t="s">
        <v>185</v>
      </c>
      <c r="U33" s="38">
        <v>13.687783333333348</v>
      </c>
      <c r="V33" s="38">
        <v>409.5113875657882</v>
      </c>
    </row>
    <row r="34" spans="2:22" x14ac:dyDescent="0.25">
      <c r="L34" s="38" t="s">
        <v>186</v>
      </c>
      <c r="M34" s="38">
        <v>7</v>
      </c>
      <c r="N34" s="38">
        <v>20</v>
      </c>
      <c r="P34" s="38"/>
      <c r="Q34" s="38"/>
      <c r="R34" s="38"/>
      <c r="S34" s="38"/>
      <c r="T34" s="38" t="s">
        <v>186</v>
      </c>
      <c r="U34" s="38">
        <v>7</v>
      </c>
      <c r="V34" s="38">
        <v>20</v>
      </c>
    </row>
    <row r="35" spans="2:22" x14ac:dyDescent="0.25">
      <c r="L35" s="38" t="s">
        <v>187</v>
      </c>
      <c r="M35" s="38">
        <v>0</v>
      </c>
      <c r="N35" s="38"/>
      <c r="P35" s="38"/>
      <c r="Q35" s="38"/>
      <c r="R35" s="38"/>
      <c r="S35" s="38"/>
      <c r="T35" s="38" t="s">
        <v>187</v>
      </c>
      <c r="U35" s="38">
        <v>0</v>
      </c>
      <c r="V35" s="38"/>
    </row>
    <row r="36" spans="2:22" x14ac:dyDescent="0.25">
      <c r="L36" s="38" t="s">
        <v>188</v>
      </c>
      <c r="M36" s="38">
        <v>19</v>
      </c>
      <c r="N36" s="38"/>
      <c r="P36" s="38"/>
      <c r="Q36" s="38"/>
      <c r="R36" s="38"/>
      <c r="S36" s="38"/>
      <c r="T36" s="38" t="s">
        <v>188</v>
      </c>
      <c r="U36" s="38">
        <v>22</v>
      </c>
      <c r="V36" s="38"/>
    </row>
    <row r="37" spans="2:22" x14ac:dyDescent="0.25">
      <c r="L37" s="38" t="s">
        <v>189</v>
      </c>
      <c r="M37" s="38">
        <v>0.98431665281231251</v>
      </c>
      <c r="N37" s="38"/>
      <c r="P37" s="38"/>
      <c r="Q37" s="38"/>
      <c r="R37" s="38"/>
      <c r="S37" s="38"/>
      <c r="T37" s="38" t="s">
        <v>189</v>
      </c>
      <c r="U37" s="43">
        <v>2.5032546677194087</v>
      </c>
      <c r="V37" s="38"/>
    </row>
    <row r="38" spans="2:22" x14ac:dyDescent="0.25">
      <c r="L38" s="38" t="s">
        <v>190</v>
      </c>
      <c r="M38" s="38">
        <v>0.16866460803905348</v>
      </c>
      <c r="N38" s="38"/>
      <c r="P38" s="38"/>
      <c r="Q38" s="38"/>
      <c r="R38" s="38"/>
      <c r="S38" s="38"/>
      <c r="T38" s="38" t="s">
        <v>190</v>
      </c>
      <c r="U38" s="41">
        <v>1.0111430473288788E-2</v>
      </c>
      <c r="V38" s="38"/>
    </row>
    <row r="39" spans="2:22" x14ac:dyDescent="0.25">
      <c r="L39" s="38" t="s">
        <v>191</v>
      </c>
      <c r="M39" s="38">
        <v>1.7291328115213698</v>
      </c>
      <c r="N39" s="38"/>
      <c r="P39" s="38"/>
      <c r="Q39" s="38"/>
      <c r="R39" s="38"/>
      <c r="S39" s="38"/>
      <c r="T39" s="38" t="s">
        <v>191</v>
      </c>
      <c r="U39" s="38">
        <v>1.7171443743802424</v>
      </c>
      <c r="V39" s="38"/>
    </row>
    <row r="40" spans="2:22" x14ac:dyDescent="0.25">
      <c r="L40" s="38" t="s">
        <v>192</v>
      </c>
      <c r="M40" s="38">
        <v>0.33732921607810695</v>
      </c>
      <c r="N40" s="38"/>
      <c r="P40" s="38"/>
      <c r="Q40" s="38"/>
      <c r="R40" s="38"/>
      <c r="S40" s="38"/>
      <c r="T40" s="38" t="s">
        <v>192</v>
      </c>
      <c r="U40" s="38">
        <v>2.0222860946577575E-2</v>
      </c>
      <c r="V40" s="38"/>
    </row>
    <row r="41" spans="2:22" ht="15.75" thickBot="1" x14ac:dyDescent="0.3">
      <c r="L41" s="39" t="s">
        <v>193</v>
      </c>
      <c r="M41" s="39">
        <v>2.0930240544083096</v>
      </c>
      <c r="N41" s="39"/>
      <c r="P41" s="39"/>
      <c r="Q41" s="39"/>
      <c r="R41" s="39"/>
      <c r="S41" s="39"/>
      <c r="T41" s="39" t="s">
        <v>193</v>
      </c>
      <c r="U41" s="42">
        <v>2.0738730679040258</v>
      </c>
      <c r="V41" s="39"/>
    </row>
    <row r="42" spans="2:22" x14ac:dyDescent="0.25">
      <c r="B42" s="2"/>
      <c r="C42" s="2"/>
      <c r="D42" s="2"/>
      <c r="E42" s="2"/>
      <c r="F42" s="2"/>
      <c r="G42" s="2"/>
      <c r="I42" s="2"/>
    </row>
    <row r="43" spans="2:22" x14ac:dyDescent="0.25">
      <c r="B43" s="2"/>
      <c r="C43" s="2"/>
      <c r="D43" s="2"/>
      <c r="E43" s="2"/>
      <c r="F43" s="2"/>
      <c r="G43" s="2"/>
      <c r="I43" s="2"/>
    </row>
    <row r="44" spans="2:22" x14ac:dyDescent="0.25">
      <c r="B44" s="2"/>
      <c r="C44" s="2"/>
      <c r="D44" s="2"/>
      <c r="E44" s="2"/>
      <c r="F44" s="2"/>
      <c r="G44" s="2"/>
      <c r="I44" s="2"/>
    </row>
    <row r="45" spans="2:22" x14ac:dyDescent="0.25">
      <c r="B45" s="2"/>
      <c r="C45" s="2"/>
      <c r="D45" s="2"/>
      <c r="E45" s="2"/>
      <c r="F45" s="2"/>
      <c r="G45" s="2"/>
      <c r="I45" s="2"/>
    </row>
    <row r="46" spans="2:22" x14ac:dyDescent="0.25">
      <c r="B46" s="2"/>
      <c r="C46" s="2"/>
      <c r="D46" s="2"/>
      <c r="E46" s="2"/>
      <c r="F46" s="2"/>
      <c r="G46" s="2"/>
      <c r="I46" s="2"/>
    </row>
    <row r="47" spans="2:22" x14ac:dyDescent="0.25">
      <c r="B47" s="2"/>
      <c r="C47" s="2"/>
      <c r="D47" s="2"/>
      <c r="E47" s="2"/>
      <c r="F47" s="2"/>
      <c r="G47" s="2"/>
      <c r="I47" s="2"/>
    </row>
    <row r="48" spans="2:22" x14ac:dyDescent="0.25">
      <c r="B48" s="2"/>
      <c r="C48" s="2"/>
      <c r="D48" s="2"/>
      <c r="E48" s="2"/>
      <c r="F48" s="2"/>
      <c r="G48" s="2"/>
      <c r="I48" s="2"/>
    </row>
    <row r="49" spans="2:9" x14ac:dyDescent="0.25">
      <c r="B49" s="2"/>
      <c r="C49" s="2"/>
      <c r="D49" s="2"/>
      <c r="E49" s="2"/>
      <c r="F49" s="2"/>
      <c r="G49" s="2"/>
      <c r="I49" s="2"/>
    </row>
    <row r="50" spans="2:9" x14ac:dyDescent="0.25">
      <c r="B50" s="2"/>
      <c r="C50" s="2"/>
      <c r="D50" s="2"/>
      <c r="E50" s="2"/>
      <c r="F50" s="2"/>
      <c r="G50" s="2"/>
      <c r="I50" s="2"/>
    </row>
    <row r="51" spans="2:9" x14ac:dyDescent="0.25">
      <c r="B51" s="2"/>
      <c r="C51" s="2"/>
      <c r="D51" s="2"/>
      <c r="E51" s="2"/>
      <c r="F51" s="2"/>
      <c r="G51" s="2"/>
      <c r="I51" s="2"/>
    </row>
    <row r="52" spans="2:9" x14ac:dyDescent="0.25">
      <c r="B52" s="2"/>
      <c r="C52" s="2"/>
      <c r="D52" s="2"/>
      <c r="E52" s="2"/>
      <c r="F52" s="2"/>
      <c r="G52" s="2"/>
      <c r="I52" s="2"/>
    </row>
    <row r="53" spans="2:9" x14ac:dyDescent="0.25">
      <c r="B53" s="2"/>
      <c r="C53" s="2"/>
      <c r="D53" s="2"/>
      <c r="E53" s="2"/>
      <c r="F53" s="2"/>
      <c r="G53" s="2"/>
      <c r="I53" s="2"/>
    </row>
    <row r="54" spans="2:9" x14ac:dyDescent="0.25">
      <c r="B54" s="2"/>
      <c r="C54" s="2"/>
      <c r="D54" s="2"/>
      <c r="E54" s="2"/>
      <c r="F54" s="2"/>
      <c r="G54" s="2"/>
      <c r="I54" s="2"/>
    </row>
    <row r="55" spans="2:9" x14ac:dyDescent="0.25">
      <c r="B55" s="2"/>
      <c r="C55" s="2"/>
      <c r="D55" s="2"/>
      <c r="E55" s="2"/>
      <c r="F55" s="2"/>
      <c r="G55" s="2"/>
      <c r="I55" s="2"/>
    </row>
    <row r="56" spans="2:9" x14ac:dyDescent="0.25">
      <c r="B56" s="2"/>
      <c r="C56" s="2"/>
      <c r="D56" s="2"/>
      <c r="E56" s="2"/>
      <c r="F56" s="2"/>
      <c r="G56" s="2"/>
      <c r="I56" s="2"/>
    </row>
    <row r="57" spans="2:9" x14ac:dyDescent="0.25">
      <c r="B57" s="2"/>
      <c r="C57" s="2"/>
      <c r="D57" s="2"/>
      <c r="E57" s="2"/>
      <c r="F57" s="2"/>
      <c r="G57" s="2"/>
      <c r="I57" s="2"/>
    </row>
    <row r="58" spans="2:9" x14ac:dyDescent="0.25">
      <c r="B58" s="2"/>
      <c r="C58" s="2"/>
      <c r="D58" s="2"/>
      <c r="E58" s="2"/>
      <c r="F58" s="2"/>
      <c r="G58" s="2"/>
      <c r="I58" s="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10F2-B04E-4917-923D-1E6E80117B9A}">
  <dimension ref="A1:U115"/>
  <sheetViews>
    <sheetView workbookViewId="0">
      <selection activeCell="C21" sqref="C21"/>
    </sheetView>
  </sheetViews>
  <sheetFormatPr defaultRowHeight="15" x14ac:dyDescent="0.25"/>
  <cols>
    <col min="1" max="1" width="20.28515625" customWidth="1"/>
    <col min="2" max="2" width="17.28515625" bestFit="1" customWidth="1"/>
    <col min="3" max="3" width="16.5703125" bestFit="1" customWidth="1"/>
    <col min="4" max="4" width="10.85546875" bestFit="1" customWidth="1"/>
    <col min="5" max="5" width="11.85546875" bestFit="1" customWidth="1"/>
    <col min="6" max="6" width="10.85546875" bestFit="1" customWidth="1"/>
    <col min="7" max="7" width="9.85546875" bestFit="1" customWidth="1"/>
    <col min="8" max="8" width="10.85546875" bestFit="1" customWidth="1"/>
    <col min="9" max="10" width="9.85546875" bestFit="1" customWidth="1"/>
    <col min="11" max="12" width="10.85546875" bestFit="1" customWidth="1"/>
    <col min="13" max="13" width="9.85546875" bestFit="1" customWidth="1"/>
    <col min="14" max="14" width="16.42578125" bestFit="1" customWidth="1"/>
    <col min="16" max="16" width="3" bestFit="1" customWidth="1"/>
    <col min="17" max="17" width="28.85546875" bestFit="1" customWidth="1"/>
    <col min="18" max="18" width="22.85546875" bestFit="1" customWidth="1"/>
    <col min="19" max="19" width="7.28515625" bestFit="1" customWidth="1"/>
    <col min="20" max="20" width="4.42578125" bestFit="1" customWidth="1"/>
  </cols>
  <sheetData>
    <row r="1" spans="1:20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63</v>
      </c>
      <c r="H1" t="s">
        <v>7</v>
      </c>
      <c r="I1" t="s">
        <v>5</v>
      </c>
      <c r="J1" t="s">
        <v>6</v>
      </c>
      <c r="K1" t="s">
        <v>101</v>
      </c>
      <c r="L1" t="s">
        <v>102</v>
      </c>
      <c r="M1" t="s">
        <v>103</v>
      </c>
      <c r="N1" t="s">
        <v>104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25">
      <c r="A2" s="9"/>
      <c r="B2" t="s">
        <v>105</v>
      </c>
      <c r="C2">
        <v>606.5</v>
      </c>
      <c r="D2">
        <v>79.92</v>
      </c>
      <c r="E2">
        <v>457</v>
      </c>
      <c r="F2">
        <v>70</v>
      </c>
      <c r="G2">
        <v>0</v>
      </c>
      <c r="H2">
        <v>2.76</v>
      </c>
      <c r="I2">
        <v>6.53</v>
      </c>
      <c r="J2">
        <v>75.349999999999994</v>
      </c>
      <c r="K2">
        <v>86.21</v>
      </c>
      <c r="L2">
        <v>58</v>
      </c>
      <c r="M2">
        <v>79.239999999999995</v>
      </c>
      <c r="N2">
        <v>0.44</v>
      </c>
      <c r="P2">
        <v>1</v>
      </c>
      <c r="Q2" t="s">
        <v>41</v>
      </c>
      <c r="R2">
        <v>1</v>
      </c>
      <c r="S2" t="s">
        <v>42</v>
      </c>
      <c r="T2">
        <v>25</v>
      </c>
    </row>
    <row r="3" spans="1:20" x14ac:dyDescent="0.25">
      <c r="A3" s="9"/>
      <c r="B3" t="s">
        <v>106</v>
      </c>
      <c r="C3">
        <v>606.5</v>
      </c>
      <c r="D3">
        <v>17.420000000000002</v>
      </c>
      <c r="E3">
        <v>473</v>
      </c>
      <c r="F3">
        <v>116.5</v>
      </c>
      <c r="G3">
        <v>4</v>
      </c>
      <c r="H3">
        <v>3.68</v>
      </c>
      <c r="I3">
        <v>4.0599999999999996</v>
      </c>
      <c r="J3">
        <v>77.989999999999995</v>
      </c>
      <c r="K3">
        <v>84.46</v>
      </c>
      <c r="L3">
        <v>42</v>
      </c>
      <c r="M3">
        <v>73.97</v>
      </c>
      <c r="N3">
        <v>0.28000000000000003</v>
      </c>
    </row>
    <row r="4" spans="1:20" x14ac:dyDescent="0.25">
      <c r="B4" t="s">
        <v>107</v>
      </c>
      <c r="C4">
        <v>467</v>
      </c>
      <c r="D4">
        <v>15.58</v>
      </c>
      <c r="E4">
        <v>360.5</v>
      </c>
      <c r="F4">
        <v>91</v>
      </c>
      <c r="G4">
        <v>4</v>
      </c>
      <c r="H4">
        <v>3.99</v>
      </c>
      <c r="I4">
        <v>3.96</v>
      </c>
      <c r="J4">
        <v>77.19</v>
      </c>
      <c r="K4">
        <v>90.1</v>
      </c>
      <c r="L4">
        <v>55.22</v>
      </c>
      <c r="M4">
        <v>80.11</v>
      </c>
      <c r="N4">
        <v>0.49</v>
      </c>
      <c r="P4">
        <v>2</v>
      </c>
      <c r="Q4" t="s">
        <v>43</v>
      </c>
      <c r="R4">
        <v>0</v>
      </c>
      <c r="S4" t="s">
        <v>44</v>
      </c>
      <c r="T4">
        <v>21</v>
      </c>
    </row>
    <row r="5" spans="1:20" x14ac:dyDescent="0.25">
      <c r="B5" t="s">
        <v>108</v>
      </c>
      <c r="C5">
        <v>467</v>
      </c>
      <c r="D5">
        <v>16.329999999999998</v>
      </c>
      <c r="E5">
        <v>360.5</v>
      </c>
      <c r="F5">
        <v>90.5</v>
      </c>
      <c r="G5">
        <v>3</v>
      </c>
      <c r="H5">
        <v>3.66</v>
      </c>
      <c r="I5">
        <v>3.98</v>
      </c>
      <c r="J5">
        <v>77.19</v>
      </c>
      <c r="K5">
        <v>89.96</v>
      </c>
      <c r="L5">
        <v>54.85</v>
      </c>
      <c r="M5">
        <v>79.89</v>
      </c>
      <c r="N5">
        <v>0.48</v>
      </c>
    </row>
    <row r="6" spans="1:20" x14ac:dyDescent="0.25">
      <c r="B6" t="s">
        <v>109</v>
      </c>
      <c r="C6">
        <v>526.5</v>
      </c>
      <c r="D6">
        <v>10</v>
      </c>
      <c r="E6">
        <v>399</v>
      </c>
      <c r="F6">
        <v>118</v>
      </c>
      <c r="G6">
        <v>4</v>
      </c>
      <c r="H6">
        <v>3.76</v>
      </c>
      <c r="I6">
        <v>3.38</v>
      </c>
      <c r="J6">
        <v>75.78</v>
      </c>
      <c r="K6">
        <v>83.1</v>
      </c>
      <c r="L6">
        <v>57.89</v>
      </c>
      <c r="M6">
        <v>78.56</v>
      </c>
      <c r="N6">
        <v>0.37</v>
      </c>
      <c r="P6">
        <v>10</v>
      </c>
      <c r="Q6" t="s">
        <v>45</v>
      </c>
      <c r="R6">
        <v>0</v>
      </c>
      <c r="S6" t="s">
        <v>44</v>
      </c>
      <c r="T6">
        <v>40</v>
      </c>
    </row>
    <row r="7" spans="1:20" x14ac:dyDescent="0.25">
      <c r="A7" s="11" t="s">
        <v>110</v>
      </c>
      <c r="B7" t="s">
        <v>111</v>
      </c>
    </row>
    <row r="8" spans="1:20" x14ac:dyDescent="0.25">
      <c r="A8" s="11"/>
      <c r="B8" t="s">
        <v>112</v>
      </c>
      <c r="C8">
        <v>459</v>
      </c>
      <c r="D8">
        <v>22.42</v>
      </c>
      <c r="E8">
        <v>84.5</v>
      </c>
      <c r="F8">
        <v>352.5</v>
      </c>
      <c r="G8">
        <v>21</v>
      </c>
      <c r="H8">
        <v>30.53</v>
      </c>
      <c r="I8">
        <v>0.24</v>
      </c>
      <c r="J8">
        <v>18.41</v>
      </c>
      <c r="K8">
        <v>20.45</v>
      </c>
      <c r="L8">
        <v>82.26</v>
      </c>
      <c r="M8">
        <v>67.459999999999994</v>
      </c>
      <c r="N8">
        <v>0.03</v>
      </c>
      <c r="P8">
        <v>14</v>
      </c>
      <c r="Q8" t="s">
        <v>46</v>
      </c>
      <c r="R8">
        <v>1</v>
      </c>
      <c r="S8" t="s">
        <v>44</v>
      </c>
      <c r="T8">
        <v>72</v>
      </c>
    </row>
    <row r="9" spans="1:20" x14ac:dyDescent="0.25">
      <c r="A9" s="11" t="s">
        <v>113</v>
      </c>
      <c r="B9" t="s">
        <v>114</v>
      </c>
    </row>
    <row r="10" spans="1:20" x14ac:dyDescent="0.25">
      <c r="B10" t="s">
        <v>115</v>
      </c>
      <c r="C10">
        <v>487</v>
      </c>
      <c r="D10">
        <v>10</v>
      </c>
      <c r="E10">
        <v>340</v>
      </c>
      <c r="F10">
        <v>137.5</v>
      </c>
      <c r="G10">
        <v>11</v>
      </c>
      <c r="H10">
        <v>4.76</v>
      </c>
      <c r="I10">
        <v>2.4700000000000002</v>
      </c>
      <c r="J10">
        <v>69.819999999999993</v>
      </c>
      <c r="K10">
        <v>76.739999999999995</v>
      </c>
      <c r="L10">
        <v>48.52</v>
      </c>
      <c r="M10">
        <v>68.92</v>
      </c>
      <c r="N10">
        <v>0.25</v>
      </c>
      <c r="P10">
        <v>17</v>
      </c>
      <c r="Q10" t="s">
        <v>47</v>
      </c>
      <c r="R10">
        <v>1</v>
      </c>
      <c r="S10" t="s">
        <v>42</v>
      </c>
      <c r="T10">
        <v>47</v>
      </c>
    </row>
    <row r="11" spans="1:20" x14ac:dyDescent="0.25">
      <c r="B11" t="s">
        <v>116</v>
      </c>
      <c r="C11">
        <v>487</v>
      </c>
      <c r="D11">
        <v>46.33</v>
      </c>
      <c r="E11">
        <v>319.5</v>
      </c>
      <c r="F11">
        <v>121.5</v>
      </c>
      <c r="G11">
        <v>10</v>
      </c>
      <c r="H11">
        <v>4.51</v>
      </c>
      <c r="I11">
        <v>2.63</v>
      </c>
      <c r="J11">
        <v>65.61</v>
      </c>
      <c r="K11">
        <v>74.040000000000006</v>
      </c>
      <c r="L11">
        <v>56.67</v>
      </c>
      <c r="M11">
        <v>69.23</v>
      </c>
      <c r="N11">
        <v>0.28999999999999998</v>
      </c>
    </row>
    <row r="12" spans="1:20" x14ac:dyDescent="0.25">
      <c r="B12" t="s">
        <v>117</v>
      </c>
      <c r="C12">
        <v>641.5</v>
      </c>
      <c r="D12">
        <v>17.829999999999998</v>
      </c>
      <c r="E12">
        <v>355</v>
      </c>
      <c r="F12">
        <v>269</v>
      </c>
      <c r="G12">
        <v>15</v>
      </c>
      <c r="H12">
        <v>5.41</v>
      </c>
      <c r="I12">
        <v>1.32</v>
      </c>
      <c r="J12">
        <v>55.34</v>
      </c>
      <c r="K12">
        <v>78.66</v>
      </c>
      <c r="L12">
        <v>69.11</v>
      </c>
      <c r="M12">
        <v>73.989999999999995</v>
      </c>
      <c r="N12">
        <v>0.48</v>
      </c>
      <c r="P12">
        <v>21</v>
      </c>
      <c r="Q12" t="s">
        <v>48</v>
      </c>
      <c r="R12">
        <v>1</v>
      </c>
      <c r="S12" t="s">
        <v>42</v>
      </c>
      <c r="T12">
        <v>60</v>
      </c>
    </row>
    <row r="13" spans="1:20" x14ac:dyDescent="0.25">
      <c r="B13" t="s">
        <v>118</v>
      </c>
      <c r="C13">
        <v>641.5</v>
      </c>
      <c r="D13">
        <v>22.25</v>
      </c>
      <c r="E13">
        <v>391.5</v>
      </c>
      <c r="F13">
        <v>228</v>
      </c>
      <c r="G13">
        <v>19</v>
      </c>
      <c r="H13">
        <v>5.52</v>
      </c>
      <c r="I13">
        <v>1.72</v>
      </c>
      <c r="J13">
        <v>61.03</v>
      </c>
      <c r="K13">
        <v>85.37</v>
      </c>
      <c r="L13">
        <v>64.489999999999995</v>
      </c>
      <c r="M13">
        <v>75.16</v>
      </c>
      <c r="N13">
        <v>0.51</v>
      </c>
    </row>
    <row r="14" spans="1:20" x14ac:dyDescent="0.25">
      <c r="A14" s="11"/>
      <c r="B14" t="s">
        <v>119</v>
      </c>
      <c r="C14">
        <v>536</v>
      </c>
      <c r="D14">
        <v>10</v>
      </c>
      <c r="E14">
        <v>385</v>
      </c>
      <c r="F14">
        <v>141.5</v>
      </c>
      <c r="G14">
        <v>7</v>
      </c>
      <c r="H14">
        <v>4.5199999999999996</v>
      </c>
      <c r="I14">
        <v>2.72</v>
      </c>
      <c r="J14">
        <v>71.83</v>
      </c>
      <c r="K14">
        <v>91.84</v>
      </c>
      <c r="L14">
        <v>56.25</v>
      </c>
      <c r="M14">
        <v>76.98</v>
      </c>
      <c r="N14">
        <v>0.53</v>
      </c>
      <c r="P14">
        <v>23</v>
      </c>
      <c r="Q14" t="s">
        <v>49</v>
      </c>
      <c r="R14">
        <v>1</v>
      </c>
      <c r="S14" t="s">
        <v>42</v>
      </c>
      <c r="T14">
        <v>70</v>
      </c>
    </row>
    <row r="15" spans="1:20" x14ac:dyDescent="0.25">
      <c r="B15" t="s">
        <v>120</v>
      </c>
      <c r="C15">
        <v>536</v>
      </c>
      <c r="D15">
        <v>13.33</v>
      </c>
      <c r="E15">
        <v>371</v>
      </c>
      <c r="F15">
        <v>152</v>
      </c>
      <c r="G15">
        <v>11</v>
      </c>
      <c r="H15">
        <v>4.04</v>
      </c>
      <c r="I15">
        <v>2.44</v>
      </c>
      <c r="J15">
        <v>69.22</v>
      </c>
      <c r="K15">
        <v>88.64</v>
      </c>
      <c r="L15">
        <v>58.04</v>
      </c>
      <c r="M15">
        <v>75.86</v>
      </c>
      <c r="N15">
        <v>0.5</v>
      </c>
    </row>
    <row r="16" spans="1:20" x14ac:dyDescent="0.25">
      <c r="B16" t="s">
        <v>121</v>
      </c>
      <c r="C16">
        <v>766.5</v>
      </c>
      <c r="D16">
        <v>101.25</v>
      </c>
      <c r="E16">
        <v>572.5</v>
      </c>
      <c r="F16">
        <v>93</v>
      </c>
      <c r="G16">
        <v>4</v>
      </c>
      <c r="H16">
        <v>2.41</v>
      </c>
      <c r="I16">
        <v>6.16</v>
      </c>
      <c r="J16">
        <v>74.69</v>
      </c>
      <c r="K16">
        <v>86.91</v>
      </c>
      <c r="L16">
        <v>50</v>
      </c>
      <c r="M16">
        <v>74.64</v>
      </c>
      <c r="N16">
        <v>0.4</v>
      </c>
      <c r="P16">
        <v>27</v>
      </c>
      <c r="Q16" t="s">
        <v>45</v>
      </c>
      <c r="R16">
        <v>0</v>
      </c>
      <c r="S16" t="s">
        <v>44</v>
      </c>
      <c r="T16">
        <v>38</v>
      </c>
    </row>
    <row r="17" spans="1:21" x14ac:dyDescent="0.25">
      <c r="B17" t="s">
        <v>122</v>
      </c>
      <c r="C17">
        <v>766.5</v>
      </c>
      <c r="D17">
        <v>101.25</v>
      </c>
      <c r="E17">
        <v>564</v>
      </c>
      <c r="F17">
        <v>101.5</v>
      </c>
      <c r="G17">
        <v>4</v>
      </c>
      <c r="H17">
        <v>2.66</v>
      </c>
      <c r="I17">
        <v>5.56</v>
      </c>
      <c r="J17">
        <v>73.58</v>
      </c>
      <c r="K17">
        <v>85.16</v>
      </c>
      <c r="L17">
        <v>49.8</v>
      </c>
      <c r="M17">
        <v>73.400000000000006</v>
      </c>
      <c r="N17">
        <v>0.37</v>
      </c>
    </row>
    <row r="18" spans="1:21" x14ac:dyDescent="0.25">
      <c r="A18" s="11"/>
      <c r="B18" t="s">
        <v>123</v>
      </c>
      <c r="C18">
        <v>535</v>
      </c>
      <c r="D18">
        <v>130.08000000000001</v>
      </c>
      <c r="E18">
        <v>69.5</v>
      </c>
      <c r="F18">
        <v>335.5</v>
      </c>
      <c r="G18">
        <v>10</v>
      </c>
      <c r="H18">
        <v>12.95</v>
      </c>
      <c r="I18">
        <v>0.21</v>
      </c>
      <c r="J18">
        <v>12.99</v>
      </c>
      <c r="K18">
        <v>60.62</v>
      </c>
      <c r="L18">
        <v>95.39</v>
      </c>
      <c r="M18">
        <v>90.2</v>
      </c>
      <c r="N18">
        <v>0.59</v>
      </c>
      <c r="P18">
        <v>28</v>
      </c>
      <c r="Q18" t="s">
        <v>50</v>
      </c>
      <c r="R18">
        <v>1</v>
      </c>
      <c r="S18" t="s">
        <v>44</v>
      </c>
      <c r="T18">
        <v>58</v>
      </c>
    </row>
    <row r="19" spans="1:21" x14ac:dyDescent="0.25">
      <c r="B19" t="s">
        <v>124</v>
      </c>
      <c r="C19">
        <v>535</v>
      </c>
      <c r="D19">
        <v>129.16999999999999</v>
      </c>
      <c r="E19">
        <v>73.5</v>
      </c>
      <c r="F19">
        <v>332.5</v>
      </c>
      <c r="G19">
        <v>11</v>
      </c>
      <c r="H19">
        <v>11.43</v>
      </c>
      <c r="I19">
        <v>0.22</v>
      </c>
      <c r="J19">
        <v>13.74</v>
      </c>
      <c r="K19">
        <v>76.25</v>
      </c>
      <c r="L19">
        <v>97.26</v>
      </c>
      <c r="M19">
        <v>94.12</v>
      </c>
      <c r="N19">
        <v>0.76</v>
      </c>
    </row>
    <row r="20" spans="1:21" x14ac:dyDescent="0.25">
      <c r="A20" s="11" t="s">
        <v>125</v>
      </c>
      <c r="B20" t="s">
        <v>126</v>
      </c>
      <c r="P20">
        <v>29</v>
      </c>
      <c r="Q20" t="s">
        <v>51</v>
      </c>
      <c r="R20">
        <v>1</v>
      </c>
      <c r="S20" t="s">
        <v>42</v>
      </c>
      <c r="T20">
        <v>51</v>
      </c>
    </row>
    <row r="21" spans="1:21" x14ac:dyDescent="0.25">
      <c r="A21" s="11" t="s">
        <v>125</v>
      </c>
      <c r="B21" t="s">
        <v>127</v>
      </c>
    </row>
    <row r="22" spans="1:21" x14ac:dyDescent="0.25">
      <c r="B22" t="s">
        <v>128</v>
      </c>
      <c r="C22">
        <v>595</v>
      </c>
      <c r="D22">
        <v>23.25</v>
      </c>
      <c r="E22">
        <v>457.5</v>
      </c>
      <c r="F22">
        <v>114.5</v>
      </c>
      <c r="G22">
        <v>6</v>
      </c>
      <c r="H22">
        <v>3.28</v>
      </c>
      <c r="I22">
        <v>4</v>
      </c>
      <c r="J22">
        <v>76.89</v>
      </c>
      <c r="K22">
        <v>79.48</v>
      </c>
      <c r="L22">
        <v>34.200000000000003</v>
      </c>
      <c r="M22">
        <v>70.7</v>
      </c>
      <c r="N22">
        <v>0.13</v>
      </c>
      <c r="P22">
        <v>31</v>
      </c>
      <c r="Q22" t="s">
        <v>51</v>
      </c>
      <c r="R22">
        <v>1</v>
      </c>
      <c r="S22" t="s">
        <v>44</v>
      </c>
      <c r="T22">
        <v>25</v>
      </c>
    </row>
    <row r="23" spans="1:21" x14ac:dyDescent="0.25">
      <c r="B23" t="s">
        <v>129</v>
      </c>
      <c r="C23">
        <v>595</v>
      </c>
      <c r="D23">
        <v>17.75</v>
      </c>
      <c r="E23">
        <v>499</v>
      </c>
      <c r="F23">
        <v>78.5</v>
      </c>
      <c r="G23">
        <v>2</v>
      </c>
      <c r="H23">
        <v>2.16</v>
      </c>
      <c r="I23">
        <v>6.36</v>
      </c>
      <c r="J23">
        <v>83.87</v>
      </c>
      <c r="K23">
        <v>86.46</v>
      </c>
      <c r="L23">
        <v>27.27</v>
      </c>
      <c r="M23">
        <v>74.98</v>
      </c>
      <c r="N23">
        <v>0.15</v>
      </c>
    </row>
    <row r="24" spans="1:21" x14ac:dyDescent="0.25">
      <c r="A24" s="11"/>
      <c r="B24" t="s">
        <v>130</v>
      </c>
      <c r="C24">
        <v>520</v>
      </c>
      <c r="D24">
        <v>100.08</v>
      </c>
      <c r="E24">
        <v>320</v>
      </c>
      <c r="F24">
        <v>100</v>
      </c>
      <c r="G24">
        <v>7</v>
      </c>
      <c r="H24">
        <v>3.56</v>
      </c>
      <c r="I24">
        <v>3.2</v>
      </c>
      <c r="J24">
        <v>61.54</v>
      </c>
      <c r="K24">
        <v>72.510000000000005</v>
      </c>
      <c r="L24">
        <v>55.64</v>
      </c>
      <c r="M24">
        <v>65.900000000000006</v>
      </c>
      <c r="N24">
        <v>0.28000000000000003</v>
      </c>
      <c r="P24">
        <v>32</v>
      </c>
      <c r="Q24" t="s">
        <v>51</v>
      </c>
      <c r="R24">
        <v>1</v>
      </c>
      <c r="S24" t="s">
        <v>44</v>
      </c>
      <c r="T24">
        <v>68</v>
      </c>
    </row>
    <row r="25" spans="1:21" x14ac:dyDescent="0.25">
      <c r="B25" t="s">
        <v>131</v>
      </c>
      <c r="C25">
        <v>520</v>
      </c>
      <c r="D25">
        <v>89.25</v>
      </c>
      <c r="E25">
        <v>340.5</v>
      </c>
      <c r="F25">
        <v>90.5</v>
      </c>
      <c r="G25">
        <v>5</v>
      </c>
      <c r="H25">
        <v>3</v>
      </c>
      <c r="I25">
        <v>3.76</v>
      </c>
      <c r="J25">
        <v>65.48</v>
      </c>
      <c r="K25">
        <v>73.78</v>
      </c>
      <c r="L25">
        <v>47.55</v>
      </c>
      <c r="M25">
        <v>63.5</v>
      </c>
      <c r="N25">
        <v>0.22</v>
      </c>
      <c r="U25" s="2"/>
    </row>
    <row r="26" spans="1:21" x14ac:dyDescent="0.25">
      <c r="B26" t="s">
        <v>132</v>
      </c>
      <c r="C26">
        <v>569.5</v>
      </c>
      <c r="D26">
        <v>18</v>
      </c>
      <c r="E26">
        <v>454</v>
      </c>
      <c r="F26">
        <v>98</v>
      </c>
      <c r="G26">
        <v>2</v>
      </c>
      <c r="H26">
        <v>3.44</v>
      </c>
      <c r="I26">
        <v>4.63</v>
      </c>
      <c r="J26">
        <v>79.72</v>
      </c>
      <c r="K26">
        <v>83.97</v>
      </c>
      <c r="L26">
        <v>41.67</v>
      </c>
      <c r="M26">
        <v>76.84</v>
      </c>
      <c r="N26">
        <v>0.24</v>
      </c>
      <c r="P26">
        <v>34</v>
      </c>
      <c r="Q26" t="s">
        <v>52</v>
      </c>
      <c r="R26">
        <v>1</v>
      </c>
      <c r="S26" t="s">
        <v>42</v>
      </c>
      <c r="T26">
        <v>57</v>
      </c>
    </row>
    <row r="27" spans="1:21" x14ac:dyDescent="0.25">
      <c r="B27" t="s">
        <v>133</v>
      </c>
      <c r="C27">
        <v>569.5</v>
      </c>
      <c r="D27">
        <v>56.5</v>
      </c>
      <c r="E27">
        <v>423</v>
      </c>
      <c r="F27">
        <v>90.5</v>
      </c>
      <c r="G27">
        <v>3</v>
      </c>
      <c r="H27">
        <v>3.26</v>
      </c>
      <c r="I27">
        <v>4.67</v>
      </c>
      <c r="J27">
        <v>74.28</v>
      </c>
      <c r="K27">
        <v>79.75</v>
      </c>
      <c r="L27">
        <v>53.12</v>
      </c>
      <c r="M27">
        <v>75.260000000000005</v>
      </c>
      <c r="N27">
        <v>0.28000000000000003</v>
      </c>
    </row>
    <row r="28" spans="1:21" x14ac:dyDescent="0.25">
      <c r="B28" t="s">
        <v>134</v>
      </c>
      <c r="C28">
        <v>485</v>
      </c>
      <c r="D28">
        <v>31.58</v>
      </c>
      <c r="E28">
        <v>200.5</v>
      </c>
      <c r="F28">
        <v>253</v>
      </c>
      <c r="G28">
        <v>15</v>
      </c>
      <c r="H28">
        <v>8.68</v>
      </c>
      <c r="I28">
        <v>0.79</v>
      </c>
      <c r="J28">
        <v>41.34</v>
      </c>
      <c r="K28">
        <v>55.9</v>
      </c>
      <c r="L28">
        <v>70.02</v>
      </c>
      <c r="M28">
        <v>63.85</v>
      </c>
      <c r="N28">
        <v>0.26</v>
      </c>
      <c r="P28">
        <v>35</v>
      </c>
      <c r="Q28" t="s">
        <v>53</v>
      </c>
      <c r="R28">
        <v>1</v>
      </c>
      <c r="S28" t="s">
        <v>44</v>
      </c>
      <c r="T28">
        <v>39</v>
      </c>
    </row>
    <row r="29" spans="1:21" x14ac:dyDescent="0.25">
      <c r="B29" t="s">
        <v>135</v>
      </c>
      <c r="C29">
        <v>485</v>
      </c>
      <c r="D29">
        <v>31.75</v>
      </c>
      <c r="E29">
        <v>211.5</v>
      </c>
      <c r="F29">
        <v>242</v>
      </c>
      <c r="G29">
        <v>14</v>
      </c>
      <c r="H29">
        <v>7.94</v>
      </c>
      <c r="I29">
        <v>0.87</v>
      </c>
      <c r="J29">
        <v>43.61</v>
      </c>
      <c r="K29">
        <v>57.55</v>
      </c>
      <c r="L29">
        <v>67.28</v>
      </c>
      <c r="M29">
        <v>63.03</v>
      </c>
      <c r="N29">
        <v>0.25</v>
      </c>
    </row>
    <row r="30" spans="1:21" x14ac:dyDescent="0.25">
      <c r="B30" t="s">
        <v>136</v>
      </c>
      <c r="C30">
        <v>618</v>
      </c>
      <c r="D30">
        <v>18.920000000000002</v>
      </c>
      <c r="E30">
        <v>522</v>
      </c>
      <c r="F30">
        <v>77.5</v>
      </c>
      <c r="G30">
        <v>3</v>
      </c>
      <c r="H30">
        <v>2.41</v>
      </c>
      <c r="I30">
        <v>6.74</v>
      </c>
      <c r="J30">
        <v>84.47</v>
      </c>
      <c r="K30">
        <v>90.66</v>
      </c>
      <c r="L30">
        <v>38.78</v>
      </c>
      <c r="M30">
        <v>79.63</v>
      </c>
      <c r="N30">
        <v>0.33</v>
      </c>
      <c r="P30">
        <v>38</v>
      </c>
      <c r="Q30" t="s">
        <v>54</v>
      </c>
      <c r="R30">
        <v>0</v>
      </c>
      <c r="S30" t="s">
        <v>44</v>
      </c>
      <c r="T30">
        <v>41</v>
      </c>
    </row>
    <row r="31" spans="1:21" x14ac:dyDescent="0.25">
      <c r="B31" t="s">
        <v>137</v>
      </c>
      <c r="C31">
        <v>618</v>
      </c>
      <c r="D31">
        <v>18.920000000000002</v>
      </c>
      <c r="E31">
        <v>505.5</v>
      </c>
      <c r="F31">
        <v>94</v>
      </c>
      <c r="G31">
        <v>4</v>
      </c>
      <c r="H31">
        <v>2.85</v>
      </c>
      <c r="I31">
        <v>5.38</v>
      </c>
      <c r="J31">
        <v>81.8</v>
      </c>
      <c r="K31">
        <v>87.58</v>
      </c>
      <c r="L31">
        <v>39.92</v>
      </c>
      <c r="M31">
        <v>77.45</v>
      </c>
      <c r="N31">
        <v>0.28999999999999998</v>
      </c>
    </row>
    <row r="32" spans="1:21" x14ac:dyDescent="0.25">
      <c r="B32" t="s">
        <v>138</v>
      </c>
      <c r="C32">
        <v>693</v>
      </c>
      <c r="D32">
        <v>23.83</v>
      </c>
      <c r="E32">
        <v>531.5</v>
      </c>
      <c r="F32">
        <v>138</v>
      </c>
      <c r="G32">
        <v>8</v>
      </c>
      <c r="H32">
        <v>3.27</v>
      </c>
      <c r="I32">
        <v>3.85</v>
      </c>
      <c r="J32">
        <v>76.7</v>
      </c>
      <c r="K32">
        <v>87.02</v>
      </c>
      <c r="L32">
        <v>73.22</v>
      </c>
      <c r="M32">
        <v>84.64</v>
      </c>
      <c r="N32">
        <v>0.54</v>
      </c>
      <c r="P32">
        <v>39</v>
      </c>
      <c r="Q32" t="s">
        <v>55</v>
      </c>
      <c r="R32">
        <v>1</v>
      </c>
      <c r="S32" t="s">
        <v>42</v>
      </c>
      <c r="T32">
        <v>42</v>
      </c>
    </row>
    <row r="33" spans="2:20" x14ac:dyDescent="0.25">
      <c r="B33" t="s">
        <v>139</v>
      </c>
      <c r="C33">
        <v>693</v>
      </c>
      <c r="D33">
        <v>23.92</v>
      </c>
      <c r="E33">
        <v>509</v>
      </c>
      <c r="F33">
        <v>160.5</v>
      </c>
      <c r="G33">
        <v>6</v>
      </c>
      <c r="H33">
        <v>3.77</v>
      </c>
      <c r="I33">
        <v>3.17</v>
      </c>
      <c r="J33">
        <v>73.45</v>
      </c>
      <c r="K33">
        <v>84.93</v>
      </c>
      <c r="L33">
        <v>82.01</v>
      </c>
      <c r="M33">
        <v>84.43</v>
      </c>
      <c r="N33">
        <v>0.56999999999999995</v>
      </c>
    </row>
    <row r="34" spans="2:20" x14ac:dyDescent="0.25">
      <c r="B34" t="s">
        <v>140</v>
      </c>
      <c r="C34">
        <v>640.5</v>
      </c>
      <c r="D34">
        <v>25</v>
      </c>
      <c r="E34">
        <v>463</v>
      </c>
      <c r="F34">
        <v>153</v>
      </c>
      <c r="G34">
        <v>4</v>
      </c>
      <c r="H34">
        <v>5.05</v>
      </c>
      <c r="I34">
        <v>3.03</v>
      </c>
      <c r="J34">
        <v>72.290000000000006</v>
      </c>
      <c r="K34">
        <v>80.48</v>
      </c>
      <c r="L34">
        <v>87.74</v>
      </c>
      <c r="M34">
        <v>81.36</v>
      </c>
      <c r="N34">
        <v>0.5</v>
      </c>
      <c r="P34">
        <v>42</v>
      </c>
      <c r="Q34" t="s">
        <v>56</v>
      </c>
      <c r="R34">
        <v>1</v>
      </c>
      <c r="S34" t="s">
        <v>44</v>
      </c>
      <c r="T34">
        <v>36</v>
      </c>
    </row>
    <row r="35" spans="2:20" x14ac:dyDescent="0.25">
      <c r="B35" t="s">
        <v>141</v>
      </c>
      <c r="C35">
        <v>640.5</v>
      </c>
      <c r="D35">
        <v>10</v>
      </c>
      <c r="E35">
        <v>485.5</v>
      </c>
      <c r="F35">
        <v>145.5</v>
      </c>
      <c r="G35">
        <v>5</v>
      </c>
      <c r="H35">
        <v>4.45</v>
      </c>
      <c r="I35">
        <v>3.34</v>
      </c>
      <c r="J35">
        <v>75.8</v>
      </c>
      <c r="K35">
        <v>83.85</v>
      </c>
      <c r="L35">
        <v>83.23</v>
      </c>
      <c r="M35">
        <v>83.78</v>
      </c>
      <c r="N35">
        <v>0.51</v>
      </c>
    </row>
    <row r="36" spans="2:20" x14ac:dyDescent="0.25">
      <c r="B36" t="s">
        <v>142</v>
      </c>
      <c r="C36">
        <v>467</v>
      </c>
      <c r="D36">
        <v>19.75</v>
      </c>
      <c r="E36">
        <v>311.5</v>
      </c>
      <c r="F36">
        <v>136</v>
      </c>
      <c r="G36">
        <v>6</v>
      </c>
      <c r="H36">
        <v>6.55</v>
      </c>
      <c r="I36">
        <v>2.29</v>
      </c>
      <c r="J36">
        <v>66.7</v>
      </c>
      <c r="K36">
        <v>76.31</v>
      </c>
      <c r="L36">
        <v>71.81</v>
      </c>
      <c r="M36">
        <v>75.400000000000006</v>
      </c>
      <c r="N36">
        <v>0.41</v>
      </c>
      <c r="P36">
        <v>45</v>
      </c>
      <c r="Q36" t="s">
        <v>57</v>
      </c>
      <c r="R36">
        <v>1</v>
      </c>
      <c r="S36" t="s">
        <v>42</v>
      </c>
      <c r="T36">
        <v>50</v>
      </c>
    </row>
    <row r="37" spans="2:20" x14ac:dyDescent="0.25">
      <c r="B37" t="s">
        <v>143</v>
      </c>
      <c r="C37">
        <v>467</v>
      </c>
      <c r="D37">
        <v>19.75</v>
      </c>
      <c r="E37">
        <v>310</v>
      </c>
      <c r="F37">
        <v>137.5</v>
      </c>
      <c r="G37">
        <v>8</v>
      </c>
      <c r="H37">
        <v>5.42</v>
      </c>
      <c r="I37">
        <v>2.25</v>
      </c>
      <c r="J37">
        <v>66.38</v>
      </c>
      <c r="K37">
        <v>77.510000000000005</v>
      </c>
      <c r="L37">
        <v>78.19</v>
      </c>
      <c r="M37">
        <v>77.650000000000006</v>
      </c>
      <c r="N37">
        <v>0.47</v>
      </c>
    </row>
    <row r="38" spans="2:20" x14ac:dyDescent="0.25">
      <c r="B38" t="s">
        <v>144</v>
      </c>
      <c r="C38">
        <v>497.5</v>
      </c>
      <c r="D38">
        <v>16.579999999999998</v>
      </c>
      <c r="E38">
        <v>399.5</v>
      </c>
      <c r="F38">
        <v>81.5</v>
      </c>
      <c r="G38">
        <v>4</v>
      </c>
      <c r="H38">
        <v>2.85</v>
      </c>
      <c r="I38">
        <v>4.9000000000000004</v>
      </c>
      <c r="J38">
        <v>80.3</v>
      </c>
      <c r="K38">
        <v>84.93</v>
      </c>
      <c r="L38">
        <v>85.07</v>
      </c>
      <c r="M38">
        <v>84.94</v>
      </c>
      <c r="N38">
        <v>0.44</v>
      </c>
      <c r="P38">
        <v>48</v>
      </c>
      <c r="Q38" t="s">
        <v>56</v>
      </c>
      <c r="R38">
        <v>1</v>
      </c>
      <c r="S38" t="s">
        <v>44</v>
      </c>
      <c r="T38">
        <v>68</v>
      </c>
    </row>
    <row r="39" spans="2:20" x14ac:dyDescent="0.25">
      <c r="B39" t="s">
        <v>145</v>
      </c>
      <c r="C39">
        <v>497.5</v>
      </c>
      <c r="D39">
        <v>16.579999999999998</v>
      </c>
      <c r="E39">
        <v>420</v>
      </c>
      <c r="F39">
        <v>61</v>
      </c>
      <c r="G39">
        <v>2</v>
      </c>
      <c r="H39">
        <v>2.29</v>
      </c>
      <c r="I39">
        <v>6.89</v>
      </c>
      <c r="J39">
        <v>84.42</v>
      </c>
      <c r="K39">
        <v>89.24</v>
      </c>
      <c r="L39">
        <v>83.58</v>
      </c>
      <c r="M39">
        <v>88.86</v>
      </c>
      <c r="N39">
        <v>0.5</v>
      </c>
    </row>
    <row r="40" spans="2:20" x14ac:dyDescent="0.25">
      <c r="B40" t="s">
        <v>146</v>
      </c>
      <c r="C40">
        <v>799.5</v>
      </c>
      <c r="D40">
        <v>26.83</v>
      </c>
      <c r="E40">
        <v>609.5</v>
      </c>
      <c r="F40">
        <v>163.5</v>
      </c>
      <c r="G40">
        <v>11</v>
      </c>
      <c r="H40">
        <v>3.35</v>
      </c>
      <c r="I40">
        <v>3.73</v>
      </c>
      <c r="J40">
        <v>76.239999999999995</v>
      </c>
      <c r="K40">
        <v>82.9</v>
      </c>
      <c r="L40">
        <v>26.84</v>
      </c>
      <c r="M40">
        <v>44.25</v>
      </c>
      <c r="N40">
        <v>0.11</v>
      </c>
      <c r="P40">
        <v>49</v>
      </c>
      <c r="Q40" t="s">
        <v>56</v>
      </c>
      <c r="R40">
        <v>1</v>
      </c>
      <c r="S40" t="s">
        <v>44</v>
      </c>
      <c r="T40">
        <v>48</v>
      </c>
    </row>
    <row r="41" spans="2:20" x14ac:dyDescent="0.25">
      <c r="B41" t="s">
        <v>147</v>
      </c>
      <c r="C41">
        <v>799.5</v>
      </c>
      <c r="D41">
        <v>137.41999999999999</v>
      </c>
      <c r="E41">
        <v>544</v>
      </c>
      <c r="F41">
        <v>118.5</v>
      </c>
      <c r="G41">
        <v>6</v>
      </c>
      <c r="H41">
        <v>3.09</v>
      </c>
      <c r="I41">
        <v>4.59</v>
      </c>
      <c r="J41">
        <v>68.040000000000006</v>
      </c>
      <c r="K41">
        <v>83.1</v>
      </c>
      <c r="L41">
        <v>38.799999999999997</v>
      </c>
      <c r="M41">
        <v>52.56</v>
      </c>
      <c r="N41">
        <v>0.22</v>
      </c>
    </row>
    <row r="42" spans="2:20" x14ac:dyDescent="0.25">
      <c r="B42" t="s">
        <v>148</v>
      </c>
      <c r="C42">
        <v>573</v>
      </c>
      <c r="D42">
        <v>10</v>
      </c>
      <c r="E42">
        <v>493</v>
      </c>
      <c r="F42">
        <v>70.5</v>
      </c>
      <c r="G42">
        <v>3</v>
      </c>
      <c r="H42">
        <v>2.0699999999999998</v>
      </c>
      <c r="I42">
        <v>6.99</v>
      </c>
      <c r="J42">
        <v>86.04</v>
      </c>
      <c r="K42">
        <v>95.34</v>
      </c>
      <c r="L42">
        <v>64.09</v>
      </c>
      <c r="M42">
        <v>90.41</v>
      </c>
      <c r="N42">
        <v>0.62</v>
      </c>
      <c r="P42">
        <v>50</v>
      </c>
      <c r="Q42" t="s">
        <v>58</v>
      </c>
      <c r="R42">
        <v>0</v>
      </c>
      <c r="S42" t="s">
        <v>42</v>
      </c>
      <c r="T42">
        <v>56</v>
      </c>
    </row>
    <row r="43" spans="2:20" x14ac:dyDescent="0.25">
      <c r="B43" t="s">
        <v>149</v>
      </c>
      <c r="C43">
        <v>573</v>
      </c>
      <c r="D43">
        <v>12.75</v>
      </c>
      <c r="E43">
        <v>470.5</v>
      </c>
      <c r="F43">
        <v>90</v>
      </c>
      <c r="G43">
        <v>3</v>
      </c>
      <c r="H43">
        <v>2.68</v>
      </c>
      <c r="I43">
        <v>5.23</v>
      </c>
      <c r="J43">
        <v>82.11</v>
      </c>
      <c r="K43">
        <v>92.86</v>
      </c>
      <c r="L43">
        <v>75.69</v>
      </c>
      <c r="M43">
        <v>90.15</v>
      </c>
      <c r="N43">
        <v>0.65</v>
      </c>
    </row>
    <row r="44" spans="2:20" x14ac:dyDescent="0.25">
      <c r="B44" t="s">
        <v>150</v>
      </c>
      <c r="C44">
        <v>654.5</v>
      </c>
      <c r="D44">
        <v>18.670000000000002</v>
      </c>
      <c r="E44">
        <v>460</v>
      </c>
      <c r="F44">
        <v>176</v>
      </c>
      <c r="G44">
        <v>11</v>
      </c>
      <c r="H44">
        <v>4.3</v>
      </c>
      <c r="I44">
        <v>2.61</v>
      </c>
      <c r="J44">
        <v>70.28</v>
      </c>
      <c r="K44">
        <v>75.69</v>
      </c>
      <c r="L44">
        <v>40.64</v>
      </c>
      <c r="M44">
        <v>63.97</v>
      </c>
      <c r="N44">
        <v>0.17</v>
      </c>
      <c r="P44">
        <v>51</v>
      </c>
      <c r="Q44" t="s">
        <v>59</v>
      </c>
      <c r="R44">
        <v>1</v>
      </c>
      <c r="S44" t="s">
        <v>42</v>
      </c>
      <c r="T44">
        <v>34</v>
      </c>
    </row>
    <row r="45" spans="2:20" x14ac:dyDescent="0.25">
      <c r="B45" t="s">
        <v>151</v>
      </c>
      <c r="C45">
        <v>654.5</v>
      </c>
      <c r="D45">
        <v>14.25</v>
      </c>
      <c r="E45">
        <v>504</v>
      </c>
      <c r="F45">
        <v>136.5</v>
      </c>
      <c r="G45">
        <v>8</v>
      </c>
      <c r="H45">
        <v>3.33</v>
      </c>
      <c r="I45">
        <v>3.69</v>
      </c>
      <c r="J45">
        <v>77.010000000000005</v>
      </c>
      <c r="K45">
        <v>84.63</v>
      </c>
      <c r="L45">
        <v>38.36</v>
      </c>
      <c r="M45">
        <v>69.16</v>
      </c>
      <c r="N45">
        <v>0.26</v>
      </c>
    </row>
    <row r="46" spans="2:20" x14ac:dyDescent="0.25">
      <c r="B46" t="s">
        <v>152</v>
      </c>
      <c r="C46">
        <v>479.5</v>
      </c>
      <c r="D46">
        <v>49</v>
      </c>
      <c r="E46">
        <v>340.5</v>
      </c>
      <c r="F46">
        <v>90.5</v>
      </c>
      <c r="G46">
        <v>6</v>
      </c>
      <c r="H46">
        <v>3.52</v>
      </c>
      <c r="I46">
        <v>3.76</v>
      </c>
      <c r="J46">
        <v>71.010000000000005</v>
      </c>
      <c r="K46">
        <v>90</v>
      </c>
      <c r="L46">
        <v>86.25</v>
      </c>
      <c r="M46">
        <v>89.06</v>
      </c>
      <c r="N46">
        <v>0.73</v>
      </c>
      <c r="P46">
        <v>52</v>
      </c>
      <c r="Q46" t="s">
        <v>60</v>
      </c>
      <c r="R46">
        <v>1</v>
      </c>
      <c r="S46" t="s">
        <v>44</v>
      </c>
      <c r="T46">
        <v>23</v>
      </c>
    </row>
    <row r="47" spans="2:20" x14ac:dyDescent="0.25">
      <c r="B47" t="s">
        <v>153</v>
      </c>
      <c r="C47">
        <v>479.5</v>
      </c>
      <c r="D47">
        <v>40</v>
      </c>
      <c r="E47">
        <v>356.5</v>
      </c>
      <c r="F47">
        <v>83.5</v>
      </c>
      <c r="G47">
        <v>6</v>
      </c>
      <c r="H47">
        <v>3.2</v>
      </c>
      <c r="I47">
        <v>4.2699999999999996</v>
      </c>
      <c r="J47">
        <v>74.349999999999994</v>
      </c>
      <c r="K47">
        <v>94.03</v>
      </c>
      <c r="L47">
        <v>85</v>
      </c>
      <c r="M47">
        <v>91.77</v>
      </c>
      <c r="N47">
        <v>0.78</v>
      </c>
    </row>
    <row r="48" spans="2:20" x14ac:dyDescent="0.25">
      <c r="B48" t="s">
        <v>154</v>
      </c>
      <c r="C48">
        <v>561</v>
      </c>
      <c r="D48">
        <v>11.92</v>
      </c>
      <c r="E48">
        <v>463.5</v>
      </c>
      <c r="F48">
        <v>86</v>
      </c>
      <c r="G48">
        <v>5</v>
      </c>
      <c r="H48">
        <v>2.59</v>
      </c>
      <c r="I48">
        <v>5.39</v>
      </c>
      <c r="J48">
        <v>82.62</v>
      </c>
      <c r="K48">
        <v>87.76</v>
      </c>
      <c r="L48">
        <v>40.380000000000003</v>
      </c>
      <c r="M48">
        <v>78.98</v>
      </c>
      <c r="N48">
        <v>0.28999999999999998</v>
      </c>
      <c r="P48">
        <v>53</v>
      </c>
      <c r="Q48" t="s">
        <v>61</v>
      </c>
      <c r="R48">
        <v>1</v>
      </c>
      <c r="S48" t="s">
        <v>44</v>
      </c>
      <c r="T48">
        <v>35</v>
      </c>
    </row>
    <row r="49" spans="2:20" x14ac:dyDescent="0.25">
      <c r="B49" t="s">
        <v>155</v>
      </c>
      <c r="C49">
        <v>561</v>
      </c>
      <c r="D49">
        <v>17.829999999999998</v>
      </c>
      <c r="E49">
        <v>404</v>
      </c>
      <c r="F49">
        <v>139.5</v>
      </c>
      <c r="G49">
        <v>9</v>
      </c>
      <c r="H49">
        <v>4.46</v>
      </c>
      <c r="I49">
        <v>2.9</v>
      </c>
      <c r="J49">
        <v>72.010000000000005</v>
      </c>
      <c r="K49">
        <v>78.36</v>
      </c>
      <c r="L49">
        <v>56.25</v>
      </c>
      <c r="M49">
        <v>74.27</v>
      </c>
      <c r="N49">
        <v>0.3</v>
      </c>
    </row>
    <row r="50" spans="2:20" x14ac:dyDescent="0.25">
      <c r="B50" t="s">
        <v>156</v>
      </c>
      <c r="C50">
        <v>534</v>
      </c>
      <c r="D50">
        <v>20.83</v>
      </c>
      <c r="E50">
        <v>481</v>
      </c>
      <c r="F50">
        <v>32.5</v>
      </c>
      <c r="G50">
        <v>1</v>
      </c>
      <c r="H50">
        <v>1.37</v>
      </c>
      <c r="I50">
        <v>14.8</v>
      </c>
      <c r="J50">
        <v>90.07</v>
      </c>
      <c r="K50">
        <v>95.51</v>
      </c>
      <c r="L50">
        <v>71.59</v>
      </c>
      <c r="M50">
        <v>93.55</v>
      </c>
      <c r="N50">
        <v>0.61</v>
      </c>
      <c r="P50">
        <v>56</v>
      </c>
      <c r="Q50" t="s">
        <v>62</v>
      </c>
      <c r="R50">
        <v>1</v>
      </c>
      <c r="S50" t="s">
        <v>44</v>
      </c>
      <c r="T50">
        <v>37</v>
      </c>
    </row>
    <row r="51" spans="2:20" x14ac:dyDescent="0.25">
      <c r="B51" t="s">
        <v>157</v>
      </c>
      <c r="C51">
        <v>534</v>
      </c>
      <c r="D51">
        <v>10</v>
      </c>
      <c r="E51">
        <v>506</v>
      </c>
      <c r="F51">
        <v>18.5</v>
      </c>
      <c r="G51">
        <v>0</v>
      </c>
      <c r="H51">
        <v>0.83</v>
      </c>
      <c r="I51">
        <v>27.35</v>
      </c>
      <c r="J51">
        <v>94.76</v>
      </c>
      <c r="K51">
        <v>98.67</v>
      </c>
      <c r="L51">
        <v>50</v>
      </c>
      <c r="M51">
        <v>94.67</v>
      </c>
      <c r="N51">
        <v>0.6</v>
      </c>
    </row>
    <row r="52" spans="2:20" x14ac:dyDescent="0.25">
      <c r="B52" t="s">
        <v>158</v>
      </c>
      <c r="C52">
        <v>567.5</v>
      </c>
      <c r="D52">
        <v>19.579999999999998</v>
      </c>
      <c r="E52">
        <v>430</v>
      </c>
      <c r="F52">
        <v>118</v>
      </c>
      <c r="G52">
        <v>8</v>
      </c>
      <c r="H52">
        <v>2.79</v>
      </c>
      <c r="I52">
        <v>3.64</v>
      </c>
      <c r="J52">
        <v>75.77</v>
      </c>
      <c r="K52">
        <v>91.8</v>
      </c>
      <c r="L52">
        <v>82.52</v>
      </c>
      <c r="M52">
        <v>89.79</v>
      </c>
      <c r="N52">
        <v>0.71</v>
      </c>
      <c r="P52">
        <v>57</v>
      </c>
      <c r="Q52" t="s">
        <v>58</v>
      </c>
      <c r="R52">
        <v>0</v>
      </c>
      <c r="S52" t="s">
        <v>42</v>
      </c>
      <c r="T52">
        <v>54</v>
      </c>
    </row>
    <row r="53" spans="2:20" x14ac:dyDescent="0.25">
      <c r="B53" t="s">
        <v>159</v>
      </c>
      <c r="C53">
        <v>567.5</v>
      </c>
      <c r="D53">
        <v>19.5</v>
      </c>
      <c r="E53">
        <v>448.5</v>
      </c>
      <c r="F53">
        <v>100</v>
      </c>
      <c r="G53">
        <v>2</v>
      </c>
      <c r="H53">
        <v>3.21</v>
      </c>
      <c r="I53">
        <v>4.49</v>
      </c>
      <c r="J53">
        <v>79.03</v>
      </c>
      <c r="K53">
        <v>91.12</v>
      </c>
      <c r="L53">
        <v>65.040000000000006</v>
      </c>
      <c r="M53">
        <v>85.48</v>
      </c>
      <c r="N53">
        <v>0.56999999999999995</v>
      </c>
    </row>
    <row r="54" spans="2:20" x14ac:dyDescent="0.25">
      <c r="B54" t="s">
        <v>160</v>
      </c>
      <c r="C54">
        <v>498</v>
      </c>
      <c r="D54">
        <v>10</v>
      </c>
      <c r="E54">
        <v>409.5</v>
      </c>
      <c r="F54">
        <v>79</v>
      </c>
      <c r="G54">
        <v>2</v>
      </c>
      <c r="H54">
        <v>3.22</v>
      </c>
      <c r="I54">
        <v>5.18</v>
      </c>
      <c r="J54">
        <v>82.23</v>
      </c>
      <c r="K54">
        <v>83.56</v>
      </c>
      <c r="L54">
        <v>42.59</v>
      </c>
      <c r="M54">
        <v>81.34</v>
      </c>
      <c r="N54">
        <v>0.15</v>
      </c>
      <c r="P54">
        <v>59</v>
      </c>
      <c r="Q54" t="s">
        <v>58</v>
      </c>
      <c r="R54">
        <v>0</v>
      </c>
      <c r="S54" t="s">
        <v>44</v>
      </c>
      <c r="T54">
        <v>29</v>
      </c>
    </row>
    <row r="55" spans="2:20" x14ac:dyDescent="0.25">
      <c r="B55" t="s">
        <v>161</v>
      </c>
      <c r="C55">
        <v>498</v>
      </c>
      <c r="D55">
        <v>10</v>
      </c>
      <c r="E55">
        <v>382</v>
      </c>
      <c r="F55">
        <v>106.5</v>
      </c>
      <c r="G55">
        <v>1</v>
      </c>
      <c r="H55">
        <v>4.87</v>
      </c>
      <c r="I55">
        <v>3.59</v>
      </c>
      <c r="J55">
        <v>76.709999999999994</v>
      </c>
      <c r="K55">
        <v>77.94</v>
      </c>
      <c r="L55">
        <v>46.3</v>
      </c>
      <c r="M55">
        <v>76.23</v>
      </c>
      <c r="N55">
        <v>0.13</v>
      </c>
    </row>
    <row r="56" spans="2:20" x14ac:dyDescent="0.25">
      <c r="B56" t="s">
        <v>162</v>
      </c>
      <c r="C56">
        <v>418.5</v>
      </c>
      <c r="D56">
        <v>10</v>
      </c>
      <c r="E56">
        <v>346</v>
      </c>
      <c r="F56">
        <v>63</v>
      </c>
      <c r="G56">
        <v>2</v>
      </c>
      <c r="H56">
        <v>2.6</v>
      </c>
      <c r="I56">
        <v>5.49</v>
      </c>
      <c r="J56">
        <v>82.68</v>
      </c>
      <c r="K56">
        <v>88.95</v>
      </c>
      <c r="L56">
        <v>79.489999999999995</v>
      </c>
      <c r="M56">
        <v>88.07</v>
      </c>
      <c r="N56">
        <v>0.52</v>
      </c>
      <c r="P56">
        <v>60</v>
      </c>
      <c r="Q56" t="s">
        <v>58</v>
      </c>
      <c r="R56">
        <v>0</v>
      </c>
      <c r="S56" t="s">
        <v>44</v>
      </c>
      <c r="T56">
        <v>32</v>
      </c>
    </row>
    <row r="57" spans="2:20" x14ac:dyDescent="0.25">
      <c r="B57" t="s">
        <v>163</v>
      </c>
      <c r="C57">
        <v>418.5</v>
      </c>
      <c r="D57">
        <v>10</v>
      </c>
      <c r="E57">
        <v>349.5</v>
      </c>
      <c r="F57">
        <v>59.5</v>
      </c>
      <c r="G57">
        <v>2</v>
      </c>
      <c r="H57">
        <v>2.4</v>
      </c>
      <c r="I57">
        <v>5.87</v>
      </c>
      <c r="J57">
        <v>83.51</v>
      </c>
      <c r="K57">
        <v>89.87</v>
      </c>
      <c r="L57">
        <v>79.489999999999995</v>
      </c>
      <c r="M57">
        <v>88.9</v>
      </c>
      <c r="N57">
        <v>0.54</v>
      </c>
    </row>
    <row r="59" spans="2:20" x14ac:dyDescent="0.2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PSG</vt:lpstr>
      <vt:lpstr>PSG_z_score</vt:lpstr>
      <vt:lpstr>ACG</vt:lpstr>
      <vt:lpstr>ACG_z_score</vt:lpstr>
      <vt:lpstr>(ACG_t_test)</vt:lpstr>
      <vt:lpstr>(ACG_LR)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Sigmund</cp:lastModifiedBy>
  <dcterms:created xsi:type="dcterms:W3CDTF">2021-04-03T08:18:44Z</dcterms:created>
  <dcterms:modified xsi:type="dcterms:W3CDTF">2021-04-30T08:22:35Z</dcterms:modified>
</cp:coreProperties>
</file>