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办公\LiuCheng\university-learning-code\matlab\电机与拖动基础\"/>
    </mc:Choice>
  </mc:AlternateContent>
  <xr:revisionPtr revIDLastSave="0" documentId="13_ncr:1_{92831360-5A48-4210-998D-C9A16CCCB6CF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固有机械特性" sheetId="2" r:id="rId1"/>
    <sheet name="串电阻3.9欧" sheetId="3" r:id="rId2"/>
    <sheet name="励磁电流420mA" sheetId="4" r:id="rId3"/>
    <sheet name="三相空载" sheetId="5" r:id="rId4"/>
    <sheet name="三相短路" sheetId="6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3" i="6"/>
  <c r="M3" i="5"/>
  <c r="M4" i="5"/>
  <c r="M6" i="5"/>
  <c r="M7" i="5"/>
  <c r="M8" i="5"/>
  <c r="M5" i="5"/>
  <c r="D4" i="4" l="1"/>
  <c r="E4" i="4"/>
  <c r="E5" i="4" s="1"/>
  <c r="E7" i="4" s="1"/>
  <c r="F4" i="4"/>
  <c r="G4" i="4"/>
  <c r="H4" i="4"/>
  <c r="H5" i="4" s="1"/>
  <c r="H7" i="4" s="1"/>
  <c r="I4" i="4"/>
  <c r="I5" i="4" s="1"/>
  <c r="I7" i="4" s="1"/>
  <c r="J4" i="4"/>
  <c r="K4" i="4"/>
  <c r="D5" i="4"/>
  <c r="F5" i="4"/>
  <c r="G5" i="4"/>
  <c r="J5" i="4"/>
  <c r="K5" i="4"/>
  <c r="D6" i="4"/>
  <c r="E6" i="4"/>
  <c r="F6" i="4"/>
  <c r="G6" i="4"/>
  <c r="H6" i="4"/>
  <c r="I6" i="4"/>
  <c r="J6" i="4"/>
  <c r="K6" i="4"/>
  <c r="D7" i="4"/>
  <c r="F7" i="4"/>
  <c r="G7" i="4"/>
  <c r="J7" i="4"/>
  <c r="K7" i="4"/>
  <c r="D8" i="4"/>
  <c r="E8" i="4"/>
  <c r="F8" i="4"/>
  <c r="G8" i="4"/>
  <c r="H8" i="4"/>
  <c r="I8" i="4"/>
  <c r="J8" i="4"/>
  <c r="K8" i="4"/>
  <c r="D4" i="3"/>
  <c r="E4" i="3"/>
  <c r="F4" i="3"/>
  <c r="F5" i="3" s="1"/>
  <c r="F7" i="3" s="1"/>
  <c r="G4" i="3"/>
  <c r="G5" i="3" s="1"/>
  <c r="G7" i="3" s="1"/>
  <c r="H4" i="3"/>
  <c r="H5" i="3" s="1"/>
  <c r="H7" i="3" s="1"/>
  <c r="I4" i="3"/>
  <c r="J4" i="3"/>
  <c r="K4" i="3"/>
  <c r="D5" i="3"/>
  <c r="E5" i="3"/>
  <c r="I5" i="3"/>
  <c r="J5" i="3"/>
  <c r="K5" i="3"/>
  <c r="D6" i="3"/>
  <c r="E6" i="3"/>
  <c r="F6" i="3"/>
  <c r="G6" i="3"/>
  <c r="H6" i="3"/>
  <c r="I6" i="3"/>
  <c r="J6" i="3"/>
  <c r="K6" i="3"/>
  <c r="D7" i="3"/>
  <c r="E7" i="3"/>
  <c r="I7" i="3"/>
  <c r="J7" i="3"/>
  <c r="K7" i="3"/>
  <c r="D8" i="3"/>
  <c r="E8" i="3"/>
  <c r="F8" i="3"/>
  <c r="G8" i="3"/>
  <c r="H8" i="3"/>
  <c r="I8" i="3"/>
  <c r="J8" i="3"/>
  <c r="K8" i="3"/>
  <c r="D4" i="2"/>
  <c r="E4" i="2"/>
  <c r="F4" i="2"/>
  <c r="G4" i="2"/>
  <c r="H4" i="2"/>
  <c r="I4" i="2"/>
  <c r="J4" i="2"/>
  <c r="K4" i="2"/>
  <c r="D5" i="2"/>
  <c r="E5" i="2"/>
  <c r="F5" i="2"/>
  <c r="G5" i="2"/>
  <c r="H5" i="2"/>
  <c r="H7" i="2" s="1"/>
  <c r="I5" i="2"/>
  <c r="J5" i="2"/>
  <c r="K5" i="2"/>
  <c r="D6" i="2"/>
  <c r="E6" i="2"/>
  <c r="E7" i="2" s="1"/>
  <c r="F6" i="2"/>
  <c r="G6" i="2"/>
  <c r="G7" i="2" s="1"/>
  <c r="H6" i="2"/>
  <c r="I6" i="2"/>
  <c r="J6" i="2"/>
  <c r="K6" i="2"/>
  <c r="D7" i="2"/>
  <c r="F7" i="2"/>
  <c r="I7" i="2"/>
  <c r="J7" i="2"/>
  <c r="K7" i="2"/>
  <c r="D8" i="2"/>
  <c r="E8" i="2"/>
  <c r="F8" i="2"/>
  <c r="G8" i="2"/>
  <c r="H8" i="2"/>
  <c r="I8" i="2"/>
  <c r="J8" i="2"/>
  <c r="K8" i="2"/>
  <c r="C5" i="2"/>
  <c r="C7" i="2" s="1"/>
  <c r="C6" i="2"/>
  <c r="C8" i="2"/>
  <c r="P4" i="6" l="1"/>
  <c r="P5" i="6"/>
  <c r="P6" i="6"/>
  <c r="P7" i="6"/>
  <c r="P8" i="6"/>
  <c r="P3" i="6"/>
  <c r="N4" i="6"/>
  <c r="N5" i="6"/>
  <c r="N6" i="6"/>
  <c r="N7" i="6"/>
  <c r="N8" i="6"/>
  <c r="N3" i="6"/>
  <c r="O4" i="6"/>
  <c r="O5" i="6"/>
  <c r="O6" i="6"/>
  <c r="O7" i="6"/>
  <c r="O8" i="6"/>
  <c r="O3" i="6"/>
  <c r="L4" i="6"/>
  <c r="L5" i="6"/>
  <c r="L6" i="6"/>
  <c r="L7" i="6"/>
  <c r="L8" i="6"/>
  <c r="L3" i="6"/>
  <c r="I4" i="6"/>
  <c r="I5" i="6"/>
  <c r="I6" i="6"/>
  <c r="I7" i="6"/>
  <c r="I8" i="6"/>
  <c r="E4" i="6"/>
  <c r="E5" i="6"/>
  <c r="E6" i="6"/>
  <c r="E7" i="6"/>
  <c r="E8" i="6"/>
  <c r="I3" i="6"/>
  <c r="E3" i="6"/>
  <c r="N7" i="5"/>
  <c r="N4" i="5"/>
  <c r="P4" i="5" s="1"/>
  <c r="O4" i="5"/>
  <c r="N5" i="5"/>
  <c r="P5" i="5" s="1"/>
  <c r="O5" i="5"/>
  <c r="N6" i="5"/>
  <c r="P6" i="5" s="1"/>
  <c r="O6" i="5"/>
  <c r="N8" i="5"/>
  <c r="P3" i="5"/>
  <c r="O3" i="5"/>
  <c r="N3" i="5"/>
  <c r="E4" i="5"/>
  <c r="E5" i="5"/>
  <c r="E6" i="5"/>
  <c r="E7" i="5"/>
  <c r="E8" i="5"/>
  <c r="I4" i="5"/>
  <c r="I5" i="5"/>
  <c r="I6" i="5"/>
  <c r="I7" i="5"/>
  <c r="I8" i="5"/>
  <c r="L4" i="5"/>
  <c r="L5" i="5"/>
  <c r="L6" i="5"/>
  <c r="L7" i="5"/>
  <c r="L8" i="5"/>
  <c r="L3" i="5"/>
  <c r="O8" i="5" l="1"/>
  <c r="P8" i="5"/>
  <c r="O7" i="5"/>
  <c r="P7" i="5" s="1"/>
  <c r="I3" i="5"/>
  <c r="E3" i="5"/>
  <c r="C8" i="4"/>
  <c r="C8" i="3"/>
  <c r="C6" i="4"/>
  <c r="C4" i="4"/>
  <c r="C5" i="4" s="1"/>
  <c r="C6" i="3"/>
  <c r="C4" i="3"/>
  <c r="C5" i="3" s="1"/>
  <c r="C7" i="3" s="1"/>
  <c r="C4" i="2"/>
  <c r="C7" i="4" l="1"/>
</calcChain>
</file>

<file path=xl/sharedStrings.xml><?xml version="1.0" encoding="utf-8"?>
<sst xmlns="http://schemas.openxmlformats.org/spreadsheetml/2006/main" count="68" uniqueCount="36">
  <si>
    <t>计算值</t>
    <phoneticPr fontId="3" type="noConversion"/>
  </si>
  <si>
    <t>实验所测数据</t>
    <phoneticPr fontId="3" type="noConversion"/>
  </si>
  <si>
    <t>发电机负载电流</t>
    <phoneticPr fontId="3" type="noConversion"/>
  </si>
  <si>
    <t>电动机电枢电流</t>
    <phoneticPr fontId="3" type="noConversion"/>
  </si>
  <si>
    <t>转速</t>
    <phoneticPr fontId="3" type="noConversion"/>
  </si>
  <si>
    <t>T2(Nm)</t>
    <phoneticPr fontId="3" type="noConversion"/>
  </si>
  <si>
    <t>P2=0.105nT2</t>
    <phoneticPr fontId="3" type="noConversion"/>
  </si>
  <si>
    <t>P1=UI</t>
    <phoneticPr fontId="3" type="noConversion"/>
  </si>
  <si>
    <t>eta=P2/P1</t>
    <phoneticPr fontId="3" type="noConversion"/>
  </si>
  <si>
    <t>delta n(%)</t>
    <phoneticPr fontId="3" type="noConversion"/>
  </si>
  <si>
    <t>序号</t>
    <phoneticPr fontId="3" type="noConversion"/>
  </si>
  <si>
    <t>I0(A)</t>
    <phoneticPr fontId="3" type="noConversion"/>
  </si>
  <si>
    <t>U0(V)</t>
    <phoneticPr fontId="3" type="noConversion"/>
  </si>
  <si>
    <t>P_o(W)</t>
    <phoneticPr fontId="3" type="noConversion"/>
  </si>
  <si>
    <t>cos\Phi_0</t>
    <phoneticPr fontId="3" type="noConversion"/>
  </si>
  <si>
    <t>Z_0</t>
    <phoneticPr fontId="3" type="noConversion"/>
  </si>
  <si>
    <t>R_0</t>
    <phoneticPr fontId="3" type="noConversion"/>
  </si>
  <si>
    <t>X_0</t>
    <phoneticPr fontId="3" type="noConversion"/>
  </si>
  <si>
    <t>U_{AB}</t>
    <phoneticPr fontId="3" type="noConversion"/>
  </si>
  <si>
    <t>U_{BC}</t>
    <phoneticPr fontId="3" type="noConversion"/>
  </si>
  <si>
    <t>U_{CA}</t>
    <phoneticPr fontId="3" type="noConversion"/>
  </si>
  <si>
    <t>U_0</t>
    <phoneticPr fontId="3" type="noConversion"/>
  </si>
  <si>
    <t>I_A</t>
    <phoneticPr fontId="3" type="noConversion"/>
  </si>
  <si>
    <t>I_B</t>
    <phoneticPr fontId="3" type="noConversion"/>
  </si>
  <si>
    <t>I_C</t>
    <phoneticPr fontId="3" type="noConversion"/>
  </si>
  <si>
    <t>I_0</t>
    <phoneticPr fontId="3" type="noConversion"/>
  </si>
  <si>
    <t>P_{I}</t>
    <phoneticPr fontId="3" type="noConversion"/>
  </si>
  <si>
    <t>P_{II}</t>
    <phoneticPr fontId="3" type="noConversion"/>
  </si>
  <si>
    <t>P_0</t>
    <phoneticPr fontId="3" type="noConversion"/>
  </si>
  <si>
    <t>U_k</t>
    <phoneticPr fontId="3" type="noConversion"/>
  </si>
  <si>
    <t>I_k</t>
    <phoneticPr fontId="3" type="noConversion"/>
  </si>
  <si>
    <t>P_k</t>
    <phoneticPr fontId="3" type="noConversion"/>
  </si>
  <si>
    <t>cos\Phi_k</t>
    <phoneticPr fontId="3" type="noConversion"/>
  </si>
  <si>
    <t>Z_k</t>
    <phoneticPr fontId="3" type="noConversion"/>
  </si>
  <si>
    <t>R_k</t>
    <phoneticPr fontId="3" type="noConversion"/>
  </si>
  <si>
    <t>X_k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</si>
</sst>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justify" vertical="center" wrapText="1"/>
    </xf>
    <xf numFmtId="176" fontId="2" fillId="0" borderId="7" xfId="0" applyNumberFormat="1" applyFont="1" applyBorder="1" applyAlignment="1">
      <alignment horizontal="justify" vertical="center" wrapText="1"/>
    </xf>
    <xf numFmtId="0" fontId="0" fillId="0" borderId="8" xfId="0" applyBorder="1"/>
    <xf numFmtId="177" fontId="0" fillId="0" borderId="8" xfId="0" applyNumberFormat="1" applyBorder="1"/>
    <xf numFmtId="176" fontId="1" fillId="0" borderId="7" xfId="0" applyNumberFormat="1" applyFont="1" applyBorder="1" applyAlignment="1">
      <alignment horizontal="center" vertical="center" wrapText="1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1F1DF-0641-477C-BB95-E04B9EE38B68}">
  <dimension ref="A1:K8"/>
  <sheetViews>
    <sheetView zoomScale="130" zoomScaleNormal="130" workbookViewId="0">
      <selection activeCell="G8" sqref="G8"/>
    </sheetView>
  </sheetViews>
  <sheetFormatPr defaultRowHeight="14" x14ac:dyDescent="0.3"/>
  <cols>
    <col min="3" max="3" width="12.5" bestFit="1" customWidth="1"/>
  </cols>
  <sheetData>
    <row r="1" spans="1:11" ht="30.5" thickBot="1" x14ac:dyDescent="0.35">
      <c r="A1" s="13" t="s">
        <v>1</v>
      </c>
      <c r="B1" s="1" t="s">
        <v>3</v>
      </c>
      <c r="C1" s="3">
        <v>2.66</v>
      </c>
      <c r="D1" s="4">
        <v>4</v>
      </c>
      <c r="E1" s="4">
        <v>4.5</v>
      </c>
      <c r="F1" s="4">
        <v>5</v>
      </c>
      <c r="G1" s="4">
        <v>5.5</v>
      </c>
      <c r="H1" s="4">
        <v>6</v>
      </c>
      <c r="I1" s="4">
        <v>6.6</v>
      </c>
      <c r="J1" s="4">
        <v>7</v>
      </c>
      <c r="K1" s="4">
        <v>7</v>
      </c>
    </row>
    <row r="2" spans="1:11" ht="16" thickBot="1" x14ac:dyDescent="0.35">
      <c r="A2" s="14"/>
      <c r="B2" s="5" t="s">
        <v>4</v>
      </c>
      <c r="C2" s="2">
        <v>1260</v>
      </c>
      <c r="D2" s="2">
        <v>1258</v>
      </c>
      <c r="E2" s="2">
        <v>1247</v>
      </c>
      <c r="F2" s="2">
        <v>1239</v>
      </c>
      <c r="G2" s="2">
        <v>1234</v>
      </c>
      <c r="H2" s="2">
        <v>1228</v>
      </c>
      <c r="I2" s="2">
        <v>1223</v>
      </c>
      <c r="J2" s="2">
        <v>1218</v>
      </c>
      <c r="K2" s="2">
        <v>1212</v>
      </c>
    </row>
    <row r="3" spans="1:11" ht="30.5" thickBot="1" x14ac:dyDescent="0.35">
      <c r="A3" s="14"/>
      <c r="B3" s="5" t="s">
        <v>2</v>
      </c>
      <c r="C3" s="2">
        <v>0.2</v>
      </c>
      <c r="D3" s="2">
        <v>0.66</v>
      </c>
      <c r="E3" s="2">
        <v>1.3</v>
      </c>
      <c r="F3" s="2">
        <v>1.4</v>
      </c>
      <c r="G3" s="2">
        <v>2</v>
      </c>
      <c r="H3" s="2">
        <v>2.5</v>
      </c>
      <c r="I3" s="2">
        <v>3.2</v>
      </c>
      <c r="J3" s="2">
        <v>3.8</v>
      </c>
      <c r="K3" s="2">
        <v>4.0999999999999996</v>
      </c>
    </row>
    <row r="4" spans="1:11" ht="16" thickBot="1" x14ac:dyDescent="0.35">
      <c r="A4" s="15"/>
      <c r="B4" s="6" t="s">
        <v>5</v>
      </c>
      <c r="C4" s="8">
        <f>0.18+1.025*C3</f>
        <v>0.38500000000000001</v>
      </c>
      <c r="D4" s="8">
        <f t="shared" ref="D4:K4" si="0">0.18+1.025*D3</f>
        <v>0.85650000000000004</v>
      </c>
      <c r="E4" s="8">
        <f t="shared" si="0"/>
        <v>1.5125</v>
      </c>
      <c r="F4" s="8">
        <f t="shared" si="0"/>
        <v>1.6149999999999998</v>
      </c>
      <c r="G4" s="8">
        <f t="shared" si="0"/>
        <v>2.23</v>
      </c>
      <c r="H4" s="8">
        <f t="shared" si="0"/>
        <v>2.7425000000000002</v>
      </c>
      <c r="I4" s="8">
        <f t="shared" si="0"/>
        <v>3.46</v>
      </c>
      <c r="J4" s="8">
        <f t="shared" si="0"/>
        <v>4.0749999999999993</v>
      </c>
      <c r="K4" s="8">
        <f t="shared" si="0"/>
        <v>4.3824999999999994</v>
      </c>
    </row>
    <row r="5" spans="1:11" ht="30.5" thickBot="1" x14ac:dyDescent="0.35">
      <c r="A5" s="13" t="s">
        <v>0</v>
      </c>
      <c r="B5" s="5" t="s">
        <v>6</v>
      </c>
      <c r="C5" s="8">
        <f>0.105*C2*C4</f>
        <v>50.935499999999998</v>
      </c>
      <c r="D5" s="8">
        <f t="shared" ref="D5:K5" si="1">0.105*D2*D4</f>
        <v>113.135085</v>
      </c>
      <c r="E5" s="8">
        <f t="shared" si="1"/>
        <v>198.0391875</v>
      </c>
      <c r="F5" s="8">
        <f t="shared" si="1"/>
        <v>210.10342499999996</v>
      </c>
      <c r="G5" s="8">
        <f t="shared" si="1"/>
        <v>288.94110000000001</v>
      </c>
      <c r="H5" s="8">
        <f t="shared" si="1"/>
        <v>353.61795000000001</v>
      </c>
      <c r="I5" s="8">
        <f t="shared" si="1"/>
        <v>444.31589999999994</v>
      </c>
      <c r="J5" s="8">
        <f t="shared" si="1"/>
        <v>521.15174999999988</v>
      </c>
      <c r="K5" s="8">
        <f t="shared" si="1"/>
        <v>557.71694999999988</v>
      </c>
    </row>
    <row r="6" spans="1:11" ht="16" thickBot="1" x14ac:dyDescent="0.35">
      <c r="A6" s="14"/>
      <c r="B6" s="5" t="s">
        <v>7</v>
      </c>
      <c r="C6" s="2">
        <f>220*C1</f>
        <v>585.20000000000005</v>
      </c>
      <c r="D6" s="2">
        <f t="shared" ref="D6:K6" si="2">220*D1</f>
        <v>880</v>
      </c>
      <c r="E6" s="2">
        <f t="shared" si="2"/>
        <v>990</v>
      </c>
      <c r="F6" s="2">
        <f t="shared" si="2"/>
        <v>1100</v>
      </c>
      <c r="G6" s="2">
        <f t="shared" si="2"/>
        <v>1210</v>
      </c>
      <c r="H6" s="2">
        <f t="shared" si="2"/>
        <v>1320</v>
      </c>
      <c r="I6" s="2">
        <f t="shared" si="2"/>
        <v>1452</v>
      </c>
      <c r="J6" s="2">
        <f t="shared" si="2"/>
        <v>1540</v>
      </c>
      <c r="K6" s="2">
        <f t="shared" si="2"/>
        <v>1540</v>
      </c>
    </row>
    <row r="7" spans="1:11" ht="30.5" thickBot="1" x14ac:dyDescent="0.35">
      <c r="A7" s="14"/>
      <c r="B7" s="5" t="s">
        <v>8</v>
      </c>
      <c r="C7" s="7">
        <f>C5/C6</f>
        <v>8.7039473684210514E-2</v>
      </c>
      <c r="D7" s="7">
        <f t="shared" ref="D7:K7" si="3">D5/D6</f>
        <v>0.1285625965909091</v>
      </c>
      <c r="E7" s="7">
        <f t="shared" si="3"/>
        <v>0.20003958333333333</v>
      </c>
      <c r="F7" s="7">
        <f t="shared" si="3"/>
        <v>0.1910031136363636</v>
      </c>
      <c r="G7" s="7">
        <f t="shared" si="3"/>
        <v>0.23879429752066117</v>
      </c>
      <c r="H7" s="7">
        <f t="shared" si="3"/>
        <v>0.26789238636363638</v>
      </c>
      <c r="I7" s="7">
        <f t="shared" si="3"/>
        <v>0.30600268595041319</v>
      </c>
      <c r="J7" s="7">
        <f t="shared" si="3"/>
        <v>0.33841022727272718</v>
      </c>
      <c r="K7" s="7">
        <f t="shared" si="3"/>
        <v>0.36215386363636354</v>
      </c>
    </row>
    <row r="8" spans="1:11" ht="30.5" thickBot="1" x14ac:dyDescent="0.35">
      <c r="A8" s="15"/>
      <c r="B8" s="6" t="s">
        <v>9</v>
      </c>
      <c r="C8" s="8">
        <f>(C2-1500)/1500</f>
        <v>-0.16</v>
      </c>
      <c r="D8" s="8">
        <f t="shared" ref="D8:K8" si="4">(D2-1500)/1500</f>
        <v>-0.16133333333333333</v>
      </c>
      <c r="E8" s="8">
        <f t="shared" si="4"/>
        <v>-0.16866666666666666</v>
      </c>
      <c r="F8" s="8">
        <f t="shared" si="4"/>
        <v>-0.17399999999999999</v>
      </c>
      <c r="G8" s="8">
        <f t="shared" si="4"/>
        <v>-0.17733333333333334</v>
      </c>
      <c r="H8" s="8">
        <f t="shared" si="4"/>
        <v>-0.18133333333333335</v>
      </c>
      <c r="I8" s="8">
        <f t="shared" si="4"/>
        <v>-0.18466666666666667</v>
      </c>
      <c r="J8" s="8">
        <f t="shared" si="4"/>
        <v>-0.188</v>
      </c>
      <c r="K8" s="8">
        <f t="shared" si="4"/>
        <v>-0.192</v>
      </c>
    </row>
  </sheetData>
  <mergeCells count="2">
    <mergeCell ref="A1:A4"/>
    <mergeCell ref="A5:A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910C-6AA1-4199-A90B-456D5FD3E561}">
  <dimension ref="A1:K8"/>
  <sheetViews>
    <sheetView workbookViewId="0">
      <selection activeCell="K8" sqref="K8"/>
    </sheetView>
  </sheetViews>
  <sheetFormatPr defaultRowHeight="14" x14ac:dyDescent="0.3"/>
  <sheetData>
    <row r="1" spans="1:11" ht="30.5" thickBot="1" x14ac:dyDescent="0.35">
      <c r="A1" s="13" t="s">
        <v>1</v>
      </c>
      <c r="B1" s="1" t="s">
        <v>3</v>
      </c>
      <c r="C1" s="3">
        <v>4</v>
      </c>
      <c r="D1" s="3">
        <v>5.4</v>
      </c>
      <c r="E1" s="3">
        <v>5.6</v>
      </c>
      <c r="F1" s="3">
        <v>6</v>
      </c>
      <c r="G1" s="3">
        <v>6.5</v>
      </c>
      <c r="H1" s="3">
        <v>7</v>
      </c>
      <c r="I1" s="2">
        <v>7.5</v>
      </c>
      <c r="J1" s="3">
        <v>8</v>
      </c>
      <c r="K1" s="3">
        <v>8.5</v>
      </c>
    </row>
    <row r="2" spans="1:11" ht="16" thickBot="1" x14ac:dyDescent="0.35">
      <c r="A2" s="14"/>
      <c r="B2" s="5" t="s">
        <v>4</v>
      </c>
      <c r="C2" s="2">
        <v>1497</v>
      </c>
      <c r="D2" s="2">
        <v>1458</v>
      </c>
      <c r="E2" s="2">
        <v>1450</v>
      </c>
      <c r="F2" s="2">
        <v>1435</v>
      </c>
      <c r="G2" s="2">
        <v>1414</v>
      </c>
      <c r="H2" s="2">
        <v>1395</v>
      </c>
      <c r="I2" s="2">
        <v>1375</v>
      </c>
      <c r="J2" s="2">
        <v>1358</v>
      </c>
      <c r="K2" s="2">
        <v>1337</v>
      </c>
    </row>
    <row r="3" spans="1:11" ht="30.5" thickBot="1" x14ac:dyDescent="0.35">
      <c r="A3" s="14"/>
      <c r="B3" s="5" t="s">
        <v>2</v>
      </c>
      <c r="C3" s="2">
        <v>2</v>
      </c>
      <c r="D3" s="2">
        <v>2.64</v>
      </c>
      <c r="E3" s="2">
        <v>2.8</v>
      </c>
      <c r="F3" s="2">
        <v>3.1</v>
      </c>
      <c r="G3" s="2">
        <v>3.5</v>
      </c>
      <c r="H3" s="2">
        <v>3.84</v>
      </c>
      <c r="I3" s="2">
        <v>4.24</v>
      </c>
      <c r="J3" s="2">
        <v>4.5999999999999996</v>
      </c>
      <c r="K3" s="2">
        <v>4.9000000000000004</v>
      </c>
    </row>
    <row r="4" spans="1:11" ht="16" thickBot="1" x14ac:dyDescent="0.35">
      <c r="A4" s="15"/>
      <c r="B4" s="6" t="s">
        <v>5</v>
      </c>
      <c r="C4" s="8">
        <f>0.18+1.025*C3</f>
        <v>2.23</v>
      </c>
      <c r="D4" s="8">
        <f t="shared" ref="D4:K4" si="0">0.18+1.025*D3</f>
        <v>2.8860000000000001</v>
      </c>
      <c r="E4" s="8">
        <f t="shared" si="0"/>
        <v>3.05</v>
      </c>
      <c r="F4" s="8">
        <f t="shared" si="0"/>
        <v>3.3574999999999999</v>
      </c>
      <c r="G4" s="8">
        <f t="shared" si="0"/>
        <v>3.7674999999999996</v>
      </c>
      <c r="H4" s="8">
        <f t="shared" si="0"/>
        <v>4.1159999999999997</v>
      </c>
      <c r="I4" s="8">
        <f t="shared" si="0"/>
        <v>4.5259999999999998</v>
      </c>
      <c r="J4" s="8">
        <f t="shared" si="0"/>
        <v>4.8949999999999987</v>
      </c>
      <c r="K4" s="8">
        <f t="shared" si="0"/>
        <v>5.2024999999999997</v>
      </c>
    </row>
    <row r="5" spans="1:11" ht="30.5" thickBot="1" x14ac:dyDescent="0.35">
      <c r="A5" s="13" t="s">
        <v>0</v>
      </c>
      <c r="B5" s="5" t="s">
        <v>6</v>
      </c>
      <c r="C5" s="8">
        <f>0.105*C2*C4</f>
        <v>350.52255000000002</v>
      </c>
      <c r="D5" s="8">
        <f t="shared" ref="D5:K5" si="1">0.105*D2*D4</f>
        <v>441.81774000000001</v>
      </c>
      <c r="E5" s="8">
        <f t="shared" si="1"/>
        <v>464.36249999999995</v>
      </c>
      <c r="F5" s="8">
        <f t="shared" si="1"/>
        <v>505.89131249999991</v>
      </c>
      <c r="G5" s="8">
        <f t="shared" si="1"/>
        <v>559.36072499999989</v>
      </c>
      <c r="H5" s="8">
        <f t="shared" si="1"/>
        <v>602.89109999999994</v>
      </c>
      <c r="I5" s="8">
        <f t="shared" si="1"/>
        <v>653.44124999999997</v>
      </c>
      <c r="J5" s="8">
        <f t="shared" si="1"/>
        <v>697.97804999999983</v>
      </c>
      <c r="K5" s="8">
        <f t="shared" si="1"/>
        <v>730.35296249999988</v>
      </c>
    </row>
    <row r="6" spans="1:11" ht="16" thickBot="1" x14ac:dyDescent="0.35">
      <c r="A6" s="14"/>
      <c r="B6" s="5" t="s">
        <v>7</v>
      </c>
      <c r="C6" s="2">
        <f>220*C1</f>
        <v>880</v>
      </c>
      <c r="D6" s="2">
        <f t="shared" ref="D6:K6" si="2">220*D1</f>
        <v>1188</v>
      </c>
      <c r="E6" s="2">
        <f t="shared" si="2"/>
        <v>1232</v>
      </c>
      <c r="F6" s="2">
        <f t="shared" si="2"/>
        <v>1320</v>
      </c>
      <c r="G6" s="2">
        <f t="shared" si="2"/>
        <v>1430</v>
      </c>
      <c r="H6" s="2">
        <f t="shared" si="2"/>
        <v>1540</v>
      </c>
      <c r="I6" s="2">
        <f t="shared" si="2"/>
        <v>1650</v>
      </c>
      <c r="J6" s="2">
        <f t="shared" si="2"/>
        <v>1760</v>
      </c>
      <c r="K6" s="2">
        <f t="shared" si="2"/>
        <v>1870</v>
      </c>
    </row>
    <row r="7" spans="1:11" ht="30.5" thickBot="1" x14ac:dyDescent="0.35">
      <c r="A7" s="14"/>
      <c r="B7" s="5" t="s">
        <v>8</v>
      </c>
      <c r="C7" s="7">
        <f>C5/C6</f>
        <v>0.39832107954545459</v>
      </c>
      <c r="D7" s="7">
        <f t="shared" ref="D7:K7" si="3">D5/D6</f>
        <v>0.37190045454545456</v>
      </c>
      <c r="E7" s="7">
        <f t="shared" si="3"/>
        <v>0.37691761363636361</v>
      </c>
      <c r="F7" s="7">
        <f t="shared" si="3"/>
        <v>0.38325099431818177</v>
      </c>
      <c r="G7" s="7">
        <f t="shared" si="3"/>
        <v>0.39116134615384607</v>
      </c>
      <c r="H7" s="7">
        <f t="shared" si="3"/>
        <v>0.39148772727272724</v>
      </c>
      <c r="I7" s="7">
        <f t="shared" si="3"/>
        <v>0.39602499999999996</v>
      </c>
      <c r="J7" s="7">
        <f t="shared" si="3"/>
        <v>0.39657843749999988</v>
      </c>
      <c r="K7" s="7">
        <f t="shared" si="3"/>
        <v>0.39056308155080205</v>
      </c>
    </row>
    <row r="8" spans="1:11" ht="30.5" thickBot="1" x14ac:dyDescent="0.35">
      <c r="A8" s="15"/>
      <c r="B8" s="6" t="s">
        <v>9</v>
      </c>
      <c r="C8" s="8">
        <f>(C2-1500)/1500</f>
        <v>-2E-3</v>
      </c>
      <c r="D8" s="8">
        <f t="shared" ref="D8:K8" si="4">(D2-1500)/1500</f>
        <v>-2.8000000000000001E-2</v>
      </c>
      <c r="E8" s="8">
        <f t="shared" si="4"/>
        <v>-3.3333333333333333E-2</v>
      </c>
      <c r="F8" s="8">
        <f t="shared" si="4"/>
        <v>-4.3333333333333335E-2</v>
      </c>
      <c r="G8" s="8">
        <f t="shared" si="4"/>
        <v>-5.7333333333333333E-2</v>
      </c>
      <c r="H8" s="8">
        <f t="shared" si="4"/>
        <v>-7.0000000000000007E-2</v>
      </c>
      <c r="I8" s="8">
        <f t="shared" si="4"/>
        <v>-8.3333333333333329E-2</v>
      </c>
      <c r="J8" s="8">
        <f t="shared" si="4"/>
        <v>-9.4666666666666663E-2</v>
      </c>
      <c r="K8" s="8">
        <f t="shared" si="4"/>
        <v>-0.10866666666666666</v>
      </c>
    </row>
  </sheetData>
  <mergeCells count="2">
    <mergeCell ref="A1:A4"/>
    <mergeCell ref="A5:A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8ECA3-0D36-48E4-9FDC-CE91F5FB2378}">
  <dimension ref="A1:K8"/>
  <sheetViews>
    <sheetView workbookViewId="0">
      <selection activeCell="G7" sqref="G7"/>
    </sheetView>
  </sheetViews>
  <sheetFormatPr defaultRowHeight="14" x14ac:dyDescent="0.3"/>
  <sheetData>
    <row r="1" spans="1:11" ht="30.5" thickBot="1" x14ac:dyDescent="0.35">
      <c r="A1" s="13" t="s">
        <v>1</v>
      </c>
      <c r="B1" s="1" t="s">
        <v>3</v>
      </c>
      <c r="C1" s="3">
        <v>3.5</v>
      </c>
      <c r="D1" s="3">
        <v>4</v>
      </c>
      <c r="E1" s="3">
        <v>4.5</v>
      </c>
      <c r="F1" s="3">
        <v>5</v>
      </c>
      <c r="G1" s="3">
        <v>5.5</v>
      </c>
      <c r="H1" s="3">
        <v>6</v>
      </c>
      <c r="I1" s="2">
        <v>7</v>
      </c>
      <c r="J1" s="3">
        <v>8</v>
      </c>
      <c r="K1" s="3">
        <v>9</v>
      </c>
    </row>
    <row r="2" spans="1:11" ht="16" thickBot="1" x14ac:dyDescent="0.35">
      <c r="A2" s="14"/>
      <c r="B2" s="5" t="s">
        <v>4</v>
      </c>
      <c r="C2" s="2">
        <v>1648</v>
      </c>
      <c r="D2" s="2">
        <v>1640</v>
      </c>
      <c r="E2" s="2">
        <v>1633</v>
      </c>
      <c r="F2" s="2">
        <v>1628</v>
      </c>
      <c r="G2" s="2">
        <v>1619</v>
      </c>
      <c r="H2" s="2">
        <v>1614</v>
      </c>
      <c r="I2" s="2">
        <v>1604</v>
      </c>
      <c r="J2" s="2">
        <v>1591</v>
      </c>
      <c r="K2" s="2">
        <v>1585</v>
      </c>
    </row>
    <row r="3" spans="1:11" ht="30.5" thickBot="1" x14ac:dyDescent="0.35">
      <c r="A3" s="14"/>
      <c r="B3" s="5" t="s">
        <v>2</v>
      </c>
      <c r="C3" s="2">
        <v>1.34</v>
      </c>
      <c r="D3" s="2">
        <v>1.62</v>
      </c>
      <c r="E3" s="2">
        <v>2</v>
      </c>
      <c r="F3" s="2">
        <v>2.38</v>
      </c>
      <c r="G3" s="2">
        <v>2.78</v>
      </c>
      <c r="H3" s="2">
        <v>3.02</v>
      </c>
      <c r="I3" s="2">
        <v>3.8</v>
      </c>
      <c r="J3" s="2">
        <v>4.54</v>
      </c>
      <c r="K3" s="2">
        <v>5.2</v>
      </c>
    </row>
    <row r="4" spans="1:11" ht="16" thickBot="1" x14ac:dyDescent="0.35">
      <c r="A4" s="15"/>
      <c r="B4" s="6" t="s">
        <v>5</v>
      </c>
      <c r="C4" s="8">
        <f>0.18+1.025*C3</f>
        <v>1.5534999999999999</v>
      </c>
      <c r="D4" s="8">
        <f t="shared" ref="D4:K4" si="0">0.18+1.025*D3</f>
        <v>1.8404999999999998</v>
      </c>
      <c r="E4" s="8">
        <f t="shared" si="0"/>
        <v>2.23</v>
      </c>
      <c r="F4" s="8">
        <f t="shared" si="0"/>
        <v>2.6194999999999999</v>
      </c>
      <c r="G4" s="8">
        <f t="shared" si="0"/>
        <v>3.0294999999999996</v>
      </c>
      <c r="H4" s="8">
        <f t="shared" si="0"/>
        <v>3.2755000000000001</v>
      </c>
      <c r="I4" s="8">
        <f t="shared" si="0"/>
        <v>4.0749999999999993</v>
      </c>
      <c r="J4" s="8">
        <f t="shared" si="0"/>
        <v>4.833499999999999</v>
      </c>
      <c r="K4" s="8">
        <f t="shared" si="0"/>
        <v>5.51</v>
      </c>
    </row>
    <row r="5" spans="1:11" ht="30.5" thickBot="1" x14ac:dyDescent="0.35">
      <c r="A5" s="13" t="s">
        <v>0</v>
      </c>
      <c r="B5" s="5" t="s">
        <v>6</v>
      </c>
      <c r="C5" s="8">
        <f>0.105*C2*C4</f>
        <v>268.81763999999998</v>
      </c>
      <c r="D5" s="8">
        <f t="shared" ref="D5:K5" si="1">0.105*D2*D4</f>
        <v>316.93409999999994</v>
      </c>
      <c r="E5" s="8">
        <f t="shared" si="1"/>
        <v>382.36695000000003</v>
      </c>
      <c r="F5" s="8">
        <f t="shared" si="1"/>
        <v>447.77733000000001</v>
      </c>
      <c r="G5" s="8">
        <f t="shared" si="1"/>
        <v>514.99985249999997</v>
      </c>
      <c r="H5" s="8">
        <f t="shared" si="1"/>
        <v>555.09898499999997</v>
      </c>
      <c r="I5" s="8">
        <f t="shared" si="1"/>
        <v>686.3114999999998</v>
      </c>
      <c r="J5" s="8">
        <f t="shared" si="1"/>
        <v>807.46034249999991</v>
      </c>
      <c r="K5" s="8">
        <f t="shared" si="1"/>
        <v>917.0017499999999</v>
      </c>
    </row>
    <row r="6" spans="1:11" ht="16" thickBot="1" x14ac:dyDescent="0.35">
      <c r="A6" s="14"/>
      <c r="B6" s="5" t="s">
        <v>7</v>
      </c>
      <c r="C6" s="2">
        <f>220*C1</f>
        <v>770</v>
      </c>
      <c r="D6" s="2">
        <f t="shared" ref="D6:K6" si="2">220*D1</f>
        <v>880</v>
      </c>
      <c r="E6" s="2">
        <f t="shared" si="2"/>
        <v>990</v>
      </c>
      <c r="F6" s="2">
        <f t="shared" si="2"/>
        <v>1100</v>
      </c>
      <c r="G6" s="2">
        <f t="shared" si="2"/>
        <v>1210</v>
      </c>
      <c r="H6" s="2">
        <f t="shared" si="2"/>
        <v>1320</v>
      </c>
      <c r="I6" s="2">
        <f t="shared" si="2"/>
        <v>1540</v>
      </c>
      <c r="J6" s="2">
        <f t="shared" si="2"/>
        <v>1760</v>
      </c>
      <c r="K6" s="2">
        <f t="shared" si="2"/>
        <v>1980</v>
      </c>
    </row>
    <row r="7" spans="1:11" ht="30.5" thickBot="1" x14ac:dyDescent="0.35">
      <c r="A7" s="14"/>
      <c r="B7" s="5" t="s">
        <v>8</v>
      </c>
      <c r="C7" s="7">
        <f>C5/C6</f>
        <v>0.34911381818181814</v>
      </c>
      <c r="D7" s="7">
        <f t="shared" ref="D7:K7" si="3">D5/D6</f>
        <v>0.36015238636363628</v>
      </c>
      <c r="E7" s="7">
        <f t="shared" si="3"/>
        <v>0.38622924242424245</v>
      </c>
      <c r="F7" s="7">
        <f t="shared" si="3"/>
        <v>0.4070703</v>
      </c>
      <c r="G7" s="7">
        <f t="shared" si="3"/>
        <v>0.42561971280991734</v>
      </c>
      <c r="H7" s="7">
        <f t="shared" si="3"/>
        <v>0.4205295340909091</v>
      </c>
      <c r="I7" s="7">
        <f t="shared" si="3"/>
        <v>0.44565681818181807</v>
      </c>
      <c r="J7" s="7">
        <f t="shared" si="3"/>
        <v>0.45878428551136358</v>
      </c>
      <c r="K7" s="7">
        <f t="shared" si="3"/>
        <v>0.46313219696969693</v>
      </c>
    </row>
    <row r="8" spans="1:11" s="12" customFormat="1" ht="30.5" thickBot="1" x14ac:dyDescent="0.35">
      <c r="A8" s="15"/>
      <c r="B8" s="11" t="s">
        <v>9</v>
      </c>
      <c r="C8" s="8">
        <f>(C2-1500)/1500</f>
        <v>9.8666666666666666E-2</v>
      </c>
      <c r="D8" s="8">
        <f t="shared" ref="D8:K8" si="4">(D2-1500)/1500</f>
        <v>9.3333333333333338E-2</v>
      </c>
      <c r="E8" s="8">
        <f t="shared" si="4"/>
        <v>8.8666666666666671E-2</v>
      </c>
      <c r="F8" s="8">
        <f t="shared" si="4"/>
        <v>8.533333333333333E-2</v>
      </c>
      <c r="G8" s="8">
        <f t="shared" si="4"/>
        <v>7.9333333333333339E-2</v>
      </c>
      <c r="H8" s="8">
        <f t="shared" si="4"/>
        <v>7.5999999999999998E-2</v>
      </c>
      <c r="I8" s="8">
        <f t="shared" si="4"/>
        <v>6.933333333333333E-2</v>
      </c>
      <c r="J8" s="8">
        <f t="shared" si="4"/>
        <v>6.0666666666666667E-2</v>
      </c>
      <c r="K8" s="8">
        <f t="shared" si="4"/>
        <v>5.6666666666666664E-2</v>
      </c>
    </row>
  </sheetData>
  <mergeCells count="2">
    <mergeCell ref="A1:A4"/>
    <mergeCell ref="A5:A8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D668-199D-4239-82A4-E334A815E715}">
  <dimension ref="A1:P8"/>
  <sheetViews>
    <sheetView topLeftCell="B1" workbookViewId="0">
      <selection activeCell="Q3" sqref="Q3"/>
    </sheetView>
  </sheetViews>
  <sheetFormatPr defaultRowHeight="14" x14ac:dyDescent="0.3"/>
  <sheetData>
    <row r="1" spans="1:16" x14ac:dyDescent="0.3">
      <c r="A1" s="16" t="s">
        <v>10</v>
      </c>
      <c r="B1" s="16" t="s">
        <v>12</v>
      </c>
      <c r="C1" s="16"/>
      <c r="D1" s="16"/>
      <c r="E1" s="16"/>
      <c r="F1" s="16" t="s">
        <v>11</v>
      </c>
      <c r="G1" s="16"/>
      <c r="H1" s="16"/>
      <c r="I1" s="16"/>
      <c r="J1" s="16" t="s">
        <v>13</v>
      </c>
      <c r="K1" s="16"/>
      <c r="L1" s="16"/>
      <c r="M1" s="9"/>
      <c r="N1" s="9"/>
      <c r="O1" s="9"/>
      <c r="P1" s="9"/>
    </row>
    <row r="2" spans="1:16" x14ac:dyDescent="0.3">
      <c r="A2" s="16"/>
      <c r="B2" s="9" t="s">
        <v>18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9" t="s">
        <v>14</v>
      </c>
      <c r="N2" s="9" t="s">
        <v>15</v>
      </c>
      <c r="O2" s="9" t="s">
        <v>16</v>
      </c>
      <c r="P2" s="9" t="s">
        <v>17</v>
      </c>
    </row>
    <row r="3" spans="1:16" x14ac:dyDescent="0.3">
      <c r="A3" s="9">
        <v>1</v>
      </c>
      <c r="B3" s="10">
        <v>245.7</v>
      </c>
      <c r="C3" s="10">
        <v>244.8</v>
      </c>
      <c r="D3" s="10">
        <v>60.5</v>
      </c>
      <c r="E3" s="10">
        <f t="shared" ref="E3:E8" si="0">(B3+C3+D3)/3</f>
        <v>183.66666666666666</v>
      </c>
      <c r="F3" s="10">
        <v>2.16</v>
      </c>
      <c r="G3" s="10">
        <v>2.2000000000000002</v>
      </c>
      <c r="H3" s="10">
        <v>2</v>
      </c>
      <c r="I3" s="10">
        <f t="shared" ref="I3:I8" si="1">(F3+G3+H3)/3</f>
        <v>2.12</v>
      </c>
      <c r="J3" s="10">
        <v>40</v>
      </c>
      <c r="K3" s="10">
        <v>409</v>
      </c>
      <c r="L3" s="10">
        <f t="shared" ref="L3:L8" si="2">SUM(J3,K3)</f>
        <v>449</v>
      </c>
      <c r="M3" s="10">
        <f t="shared" ref="M3:M4" si="3">L3/I3/E3/3</f>
        <v>0.38437831729616817</v>
      </c>
      <c r="N3" s="10">
        <f t="shared" ref="N3:N8" si="4">E3/I3</f>
        <v>86.635220125786148</v>
      </c>
      <c r="O3" s="10">
        <f t="shared" ref="O3:O8" si="5">L3/(3*I3*I3)</f>
        <v>33.300700130532803</v>
      </c>
      <c r="P3" s="10">
        <f t="shared" ref="P3:P8" si="6">SQRT(N3*N3-O3*O3)</f>
        <v>79.97952698697182</v>
      </c>
    </row>
    <row r="4" spans="1:16" x14ac:dyDescent="0.3">
      <c r="A4" s="9">
        <v>2</v>
      </c>
      <c r="B4" s="10">
        <v>217.4</v>
      </c>
      <c r="C4" s="10">
        <v>216.7</v>
      </c>
      <c r="D4" s="10">
        <v>53.9</v>
      </c>
      <c r="E4" s="10">
        <f t="shared" si="0"/>
        <v>162.66666666666666</v>
      </c>
      <c r="F4" s="10">
        <v>2</v>
      </c>
      <c r="G4" s="10">
        <v>2.0099999999999998</v>
      </c>
      <c r="H4" s="10">
        <v>2</v>
      </c>
      <c r="I4" s="10">
        <f t="shared" si="1"/>
        <v>2.0033333333333334</v>
      </c>
      <c r="J4" s="10">
        <v>24</v>
      </c>
      <c r="K4" s="10">
        <v>350</v>
      </c>
      <c r="L4" s="10">
        <f t="shared" si="2"/>
        <v>374</v>
      </c>
      <c r="M4" s="10">
        <f t="shared" si="3"/>
        <v>0.3825591227735195</v>
      </c>
      <c r="N4" s="10">
        <f t="shared" si="4"/>
        <v>81.198003327787021</v>
      </c>
      <c r="O4" s="10">
        <f t="shared" si="5"/>
        <v>31.063036924039523</v>
      </c>
      <c r="P4" s="10">
        <f t="shared" si="6"/>
        <v>75.021353503353097</v>
      </c>
    </row>
    <row r="5" spans="1:16" x14ac:dyDescent="0.3">
      <c r="A5" s="9">
        <v>3</v>
      </c>
      <c r="B5" s="10">
        <v>184.7</v>
      </c>
      <c r="C5" s="10">
        <v>184.4</v>
      </c>
      <c r="D5" s="10">
        <v>45.5</v>
      </c>
      <c r="E5" s="10">
        <f t="shared" si="0"/>
        <v>138.20000000000002</v>
      </c>
      <c r="F5" s="10">
        <v>1.76</v>
      </c>
      <c r="G5" s="10">
        <v>1.8</v>
      </c>
      <c r="H5" s="10">
        <v>1.8</v>
      </c>
      <c r="I5" s="10">
        <f t="shared" si="1"/>
        <v>1.7866666666666668</v>
      </c>
      <c r="J5" s="10">
        <v>26</v>
      </c>
      <c r="K5" s="10">
        <v>293.7</v>
      </c>
      <c r="L5" s="10">
        <f t="shared" si="2"/>
        <v>319.7</v>
      </c>
      <c r="M5" s="10">
        <f>L5/I5/E5/3</f>
        <v>0.4315884398557141</v>
      </c>
      <c r="N5" s="10">
        <f t="shared" si="4"/>
        <v>77.350746268656721</v>
      </c>
      <c r="O5" s="10">
        <f t="shared" si="5"/>
        <v>33.383687903764752</v>
      </c>
      <c r="P5" s="10">
        <f t="shared" si="6"/>
        <v>69.775836292101459</v>
      </c>
    </row>
    <row r="6" spans="1:16" x14ac:dyDescent="0.3">
      <c r="A6" s="9">
        <v>4</v>
      </c>
      <c r="B6" s="10">
        <v>151.5</v>
      </c>
      <c r="C6" s="10">
        <v>151.6</v>
      </c>
      <c r="D6" s="10">
        <v>36.700000000000003</v>
      </c>
      <c r="E6" s="10">
        <f t="shared" si="0"/>
        <v>113.26666666666667</v>
      </c>
      <c r="F6" s="10">
        <v>1.65</v>
      </c>
      <c r="G6" s="10">
        <v>1.74</v>
      </c>
      <c r="H6" s="10">
        <v>1.6</v>
      </c>
      <c r="I6" s="10">
        <f t="shared" si="1"/>
        <v>1.6633333333333333</v>
      </c>
      <c r="J6" s="10">
        <v>63</v>
      </c>
      <c r="K6" s="10">
        <v>246</v>
      </c>
      <c r="L6" s="10">
        <f t="shared" si="2"/>
        <v>309</v>
      </c>
      <c r="M6" s="10">
        <f t="shared" ref="M6:M8" si="7">L6/I6/E6/3</f>
        <v>0.54670848465618704</v>
      </c>
      <c r="N6" s="10">
        <f t="shared" si="4"/>
        <v>68.096192384769537</v>
      </c>
      <c r="O6" s="10">
        <f t="shared" si="5"/>
        <v>37.228766149533534</v>
      </c>
      <c r="P6" s="10">
        <f t="shared" si="6"/>
        <v>57.018509172784327</v>
      </c>
    </row>
    <row r="7" spans="1:16" x14ac:dyDescent="0.3">
      <c r="A7" s="9">
        <v>5</v>
      </c>
      <c r="B7" s="10">
        <v>126.9</v>
      </c>
      <c r="C7" s="10">
        <v>126.6</v>
      </c>
      <c r="D7" s="10">
        <v>31</v>
      </c>
      <c r="E7" s="10">
        <f t="shared" si="0"/>
        <v>94.833333333333329</v>
      </c>
      <c r="F7" s="10">
        <v>1.73</v>
      </c>
      <c r="G7" s="10">
        <v>1.76</v>
      </c>
      <c r="H7" s="10">
        <v>1.7</v>
      </c>
      <c r="I7" s="10">
        <f t="shared" si="1"/>
        <v>1.7300000000000002</v>
      </c>
      <c r="J7" s="10">
        <v>85.4</v>
      </c>
      <c r="K7" s="10">
        <v>217.1</v>
      </c>
      <c r="L7" s="10">
        <f t="shared" si="2"/>
        <v>302.5</v>
      </c>
      <c r="M7" s="10">
        <f t="shared" si="7"/>
        <v>0.61460629641293407</v>
      </c>
      <c r="N7" s="10">
        <f t="shared" si="4"/>
        <v>54.816955684007695</v>
      </c>
      <c r="O7" s="10">
        <f t="shared" si="5"/>
        <v>33.690846113579909</v>
      </c>
      <c r="P7" s="10">
        <f t="shared" si="6"/>
        <v>43.24147914460768</v>
      </c>
    </row>
    <row r="8" spans="1:16" x14ac:dyDescent="0.3">
      <c r="A8" s="9">
        <v>6</v>
      </c>
      <c r="B8" s="10">
        <v>103.2</v>
      </c>
      <c r="C8" s="10">
        <v>102.5</v>
      </c>
      <c r="D8" s="10">
        <v>25.2</v>
      </c>
      <c r="E8" s="10">
        <f t="shared" si="0"/>
        <v>76.966666666666654</v>
      </c>
      <c r="F8" s="10">
        <v>1.91</v>
      </c>
      <c r="G8" s="10">
        <v>1.9</v>
      </c>
      <c r="H8" s="10">
        <v>1.9</v>
      </c>
      <c r="I8" s="10">
        <f t="shared" si="1"/>
        <v>1.9033333333333331</v>
      </c>
      <c r="J8" s="10">
        <v>104.1</v>
      </c>
      <c r="K8" s="10">
        <v>194.1</v>
      </c>
      <c r="L8" s="10">
        <f t="shared" si="2"/>
        <v>298.2</v>
      </c>
      <c r="M8" s="10">
        <f t="shared" si="7"/>
        <v>0.67852968548412196</v>
      </c>
      <c r="N8" s="10">
        <f t="shared" si="4"/>
        <v>40.437828371278457</v>
      </c>
      <c r="O8" s="10">
        <f t="shared" si="5"/>
        <v>27.438266966424475</v>
      </c>
      <c r="P8" s="10">
        <f t="shared" si="6"/>
        <v>29.704536173187289</v>
      </c>
    </row>
  </sheetData>
  <mergeCells count="4">
    <mergeCell ref="A1:A2"/>
    <mergeCell ref="B1:E1"/>
    <mergeCell ref="F1:I1"/>
    <mergeCell ref="J1:L1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D2CEA-947B-44F9-8C28-D99D0EFB87D6}">
  <dimension ref="A1:P8"/>
  <sheetViews>
    <sheetView tabSelected="1" workbookViewId="0">
      <selection activeCell="M3" sqref="M3:M8"/>
    </sheetView>
  </sheetViews>
  <sheetFormatPr defaultRowHeight="14" x14ac:dyDescent="0.3"/>
  <sheetData>
    <row r="1" spans="1:16" x14ac:dyDescent="0.3">
      <c r="A1" s="16" t="s">
        <v>10</v>
      </c>
      <c r="B1" s="16" t="s">
        <v>12</v>
      </c>
      <c r="C1" s="16"/>
      <c r="D1" s="16"/>
      <c r="E1" s="16"/>
      <c r="F1" s="16" t="s">
        <v>11</v>
      </c>
      <c r="G1" s="16"/>
      <c r="H1" s="16"/>
      <c r="I1" s="16"/>
      <c r="J1" s="16" t="s">
        <v>13</v>
      </c>
      <c r="K1" s="16"/>
      <c r="L1" s="16"/>
      <c r="M1" s="9"/>
      <c r="N1" s="9"/>
      <c r="O1" s="9"/>
      <c r="P1" s="9"/>
    </row>
    <row r="2" spans="1:16" x14ac:dyDescent="0.3">
      <c r="A2" s="16"/>
      <c r="B2" s="9" t="s">
        <v>18</v>
      </c>
      <c r="C2" s="9" t="s">
        <v>19</v>
      </c>
      <c r="D2" s="9" t="s">
        <v>20</v>
      </c>
      <c r="E2" s="9" t="s">
        <v>29</v>
      </c>
      <c r="F2" s="9" t="s">
        <v>22</v>
      </c>
      <c r="G2" s="9" t="s">
        <v>23</v>
      </c>
      <c r="H2" s="9" t="s">
        <v>24</v>
      </c>
      <c r="I2" s="9" t="s">
        <v>30</v>
      </c>
      <c r="J2" s="9" t="s">
        <v>26</v>
      </c>
      <c r="K2" s="9" t="s">
        <v>27</v>
      </c>
      <c r="L2" s="9" t="s">
        <v>31</v>
      </c>
      <c r="M2" s="9" t="s">
        <v>32</v>
      </c>
      <c r="N2" s="9" t="s">
        <v>33</v>
      </c>
      <c r="O2" s="9" t="s">
        <v>34</v>
      </c>
      <c r="P2" s="9" t="s">
        <v>35</v>
      </c>
    </row>
    <row r="3" spans="1:16" x14ac:dyDescent="0.3">
      <c r="A3" s="10">
        <v>1</v>
      </c>
      <c r="B3" s="10">
        <v>87.7</v>
      </c>
      <c r="C3" s="10">
        <v>86.3</v>
      </c>
      <c r="D3" s="10">
        <v>30</v>
      </c>
      <c r="E3" s="10">
        <f>AVERAGE((B3,C3,D3))</f>
        <v>68</v>
      </c>
      <c r="F3" s="10">
        <v>9.02</v>
      </c>
      <c r="G3" s="10">
        <v>9.09</v>
      </c>
      <c r="H3" s="10">
        <v>9</v>
      </c>
      <c r="I3" s="10">
        <f t="shared" ref="I3:I8" si="0">AVERAGE(F3:H3)</f>
        <v>9.0366666666666671</v>
      </c>
      <c r="J3" s="10">
        <v>203.1</v>
      </c>
      <c r="K3" s="10">
        <v>758</v>
      </c>
      <c r="L3" s="10">
        <f t="shared" ref="L3:L8" si="1">SUM(J3:K3)</f>
        <v>961.1</v>
      </c>
      <c r="M3" s="10">
        <f>L3/E3/I3/3</f>
        <v>0.52135092325384602</v>
      </c>
      <c r="N3" s="10">
        <f t="shared" ref="N3:N8" si="2">E3/I3</f>
        <v>7.5248985614164514</v>
      </c>
      <c r="O3" s="10">
        <f t="shared" ref="O3:O8" si="3">L3/3/I3/I3</f>
        <v>3.923112812386004</v>
      </c>
      <c r="P3" s="10">
        <f t="shared" ref="P3:P8" si="4">SQRT(N3*N3-O3*O3)</f>
        <v>6.4213148358338703</v>
      </c>
    </row>
    <row r="4" spans="1:16" x14ac:dyDescent="0.3">
      <c r="A4" s="10">
        <v>2</v>
      </c>
      <c r="B4" s="10">
        <v>81.7</v>
      </c>
      <c r="C4" s="10">
        <v>80.8</v>
      </c>
      <c r="D4" s="10">
        <v>19</v>
      </c>
      <c r="E4" s="10">
        <f>AVERAGE((B4,C4,D4))</f>
        <v>60.5</v>
      </c>
      <c r="F4" s="10">
        <v>8.32</v>
      </c>
      <c r="G4" s="10">
        <v>8.4</v>
      </c>
      <c r="H4" s="10">
        <v>8.1999999999999993</v>
      </c>
      <c r="I4" s="10">
        <f t="shared" si="0"/>
        <v>8.3066666666666666</v>
      </c>
      <c r="J4" s="10">
        <v>176.9</v>
      </c>
      <c r="K4" s="10">
        <v>657</v>
      </c>
      <c r="L4" s="10">
        <f t="shared" si="1"/>
        <v>833.9</v>
      </c>
      <c r="M4" s="10">
        <f t="shared" ref="M4:M8" si="5">L4/E4/I4/3</f>
        <v>0.55310879110674815</v>
      </c>
      <c r="N4" s="10">
        <f t="shared" si="2"/>
        <v>7.2833065810593904</v>
      </c>
      <c r="O4" s="10">
        <f t="shared" si="3"/>
        <v>4.0284608983095822</v>
      </c>
      <c r="P4" s="10">
        <f t="shared" si="4"/>
        <v>6.0677885217345686</v>
      </c>
    </row>
    <row r="5" spans="1:16" x14ac:dyDescent="0.3">
      <c r="A5" s="10">
        <v>3</v>
      </c>
      <c r="B5" s="10">
        <v>77.8</v>
      </c>
      <c r="C5" s="10">
        <v>76.7</v>
      </c>
      <c r="D5" s="10">
        <v>17.2</v>
      </c>
      <c r="E5" s="10">
        <f>AVERAGE((B5,C5,D5))</f>
        <v>57.233333333333327</v>
      </c>
      <c r="F5" s="10">
        <v>8.0299999999999994</v>
      </c>
      <c r="G5" s="10">
        <v>8.09</v>
      </c>
      <c r="H5" s="10">
        <v>8</v>
      </c>
      <c r="I5" s="10">
        <f t="shared" si="0"/>
        <v>8.0399999999999991</v>
      </c>
      <c r="J5" s="10">
        <v>174</v>
      </c>
      <c r="K5" s="10">
        <v>603</v>
      </c>
      <c r="L5" s="10">
        <f t="shared" si="1"/>
        <v>777</v>
      </c>
      <c r="M5" s="10">
        <f t="shared" si="5"/>
        <v>0.56285259781465424</v>
      </c>
      <c r="N5" s="10">
        <f t="shared" si="2"/>
        <v>7.118573797678275</v>
      </c>
      <c r="O5" s="10">
        <f t="shared" si="3"/>
        <v>4.0067077547585459</v>
      </c>
      <c r="P5" s="10">
        <f t="shared" si="4"/>
        <v>5.8839090646397167</v>
      </c>
    </row>
    <row r="6" spans="1:16" x14ac:dyDescent="0.3">
      <c r="A6" s="10">
        <v>4</v>
      </c>
      <c r="B6" s="10">
        <v>75.8</v>
      </c>
      <c r="C6" s="10">
        <v>74.900000000000006</v>
      </c>
      <c r="D6" s="10">
        <v>15</v>
      </c>
      <c r="E6" s="10">
        <f>AVERAGE((B6,C6,D6))</f>
        <v>55.233333333333327</v>
      </c>
      <c r="F6" s="10">
        <v>7.81</v>
      </c>
      <c r="G6" s="10">
        <v>7.86</v>
      </c>
      <c r="H6" s="10">
        <v>7.7</v>
      </c>
      <c r="I6" s="10">
        <f t="shared" si="0"/>
        <v>7.79</v>
      </c>
      <c r="J6" s="10">
        <v>160.19999999999999</v>
      </c>
      <c r="K6" s="10">
        <v>568.70000000000005</v>
      </c>
      <c r="L6" s="10">
        <f t="shared" si="1"/>
        <v>728.90000000000009</v>
      </c>
      <c r="M6" s="10">
        <f t="shared" si="5"/>
        <v>0.56468725281859444</v>
      </c>
      <c r="N6" s="10">
        <f t="shared" si="2"/>
        <v>7.0902866923406069</v>
      </c>
      <c r="O6" s="10">
        <f t="shared" si="3"/>
        <v>4.0037945139940563</v>
      </c>
      <c r="P6" s="10">
        <f t="shared" si="4"/>
        <v>5.8516489017449942</v>
      </c>
    </row>
    <row r="7" spans="1:16" x14ac:dyDescent="0.3">
      <c r="A7" s="10">
        <v>5</v>
      </c>
      <c r="B7" s="10">
        <v>71.900000000000006</v>
      </c>
      <c r="C7" s="10">
        <v>71.2</v>
      </c>
      <c r="D7" s="10">
        <v>11.3</v>
      </c>
      <c r="E7" s="10">
        <f>AVERAGE((B7,C7,D7))</f>
        <v>51.466666666666676</v>
      </c>
      <c r="F7" s="10">
        <v>7.41</v>
      </c>
      <c r="G7" s="10">
        <v>7.38</v>
      </c>
      <c r="H7" s="10">
        <v>7.2</v>
      </c>
      <c r="I7" s="10">
        <f t="shared" si="0"/>
        <v>7.3299999999999992</v>
      </c>
      <c r="J7" s="10">
        <v>138.5</v>
      </c>
      <c r="K7" s="10">
        <v>500.5</v>
      </c>
      <c r="L7" s="10">
        <f t="shared" si="1"/>
        <v>639</v>
      </c>
      <c r="M7" s="10">
        <f t="shared" si="5"/>
        <v>0.56461132827686622</v>
      </c>
      <c r="N7" s="10">
        <f t="shared" si="2"/>
        <v>7.0213733515234216</v>
      </c>
      <c r="O7" s="10">
        <f t="shared" si="3"/>
        <v>3.9643469343314313</v>
      </c>
      <c r="P7" s="10">
        <f t="shared" si="4"/>
        <v>5.7951390945981807</v>
      </c>
    </row>
    <row r="8" spans="1:16" x14ac:dyDescent="0.3">
      <c r="A8" s="10">
        <v>6</v>
      </c>
      <c r="B8" s="10">
        <v>68.2</v>
      </c>
      <c r="C8" s="10">
        <v>68</v>
      </c>
      <c r="D8" s="10">
        <v>11.2</v>
      </c>
      <c r="E8" s="10">
        <f>AVERAGE((B8,C8,D8))</f>
        <v>49.133333333333326</v>
      </c>
      <c r="F8" s="10">
        <v>6.83</v>
      </c>
      <c r="G8" s="10">
        <v>6.86</v>
      </c>
      <c r="H8" s="10">
        <v>6.82</v>
      </c>
      <c r="I8" s="10">
        <f t="shared" si="0"/>
        <v>6.8366666666666669</v>
      </c>
      <c r="J8" s="10">
        <v>120.2</v>
      </c>
      <c r="K8" s="10">
        <v>448</v>
      </c>
      <c r="L8" s="10">
        <f t="shared" si="1"/>
        <v>568.20000000000005</v>
      </c>
      <c r="M8" s="10">
        <f t="shared" si="5"/>
        <v>0.56384448926856356</v>
      </c>
      <c r="N8" s="10">
        <f t="shared" si="2"/>
        <v>7.1867381764992677</v>
      </c>
      <c r="O8" s="10">
        <f t="shared" si="3"/>
        <v>4.0522027166351169</v>
      </c>
      <c r="P8" s="10">
        <f t="shared" si="4"/>
        <v>5.9353903629708302</v>
      </c>
    </row>
  </sheetData>
  <mergeCells count="4">
    <mergeCell ref="A1:A2"/>
    <mergeCell ref="B1:E1"/>
    <mergeCell ref="F1:I1"/>
    <mergeCell ref="J1: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固有机械特性</vt:lpstr>
      <vt:lpstr>串电阻3.9欧</vt:lpstr>
      <vt:lpstr>励磁电流420mA</vt:lpstr>
      <vt:lpstr>三相空载</vt:lpstr>
      <vt:lpstr>三相短路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是酷酷的林同学</dc:creator>
  <cp:lastModifiedBy>治愈系的小木公子</cp:lastModifiedBy>
  <dcterms:created xsi:type="dcterms:W3CDTF">2015-06-05T18:19:34Z</dcterms:created>
  <dcterms:modified xsi:type="dcterms:W3CDTF">2021-01-04T01:21:43Z</dcterms:modified>
</cp:coreProperties>
</file>