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wmf" ContentType="image/x-w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направления перевозки" sheetId="1" state="visible" r:id="rId2"/>
    <sheet name="Санкт-Петербург" sheetId="2" state="visible" r:id="rId3"/>
    <sheet name="экспедирование" sheetId="3" state="visible" r:id="rId4"/>
    <sheet name="адреса региональных складов" sheetId="4" state="visible" r:id="rId5"/>
    <sheet name="отдельная еврофура" sheetId="5" state="hidden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<sst xmlns="http://schemas.openxmlformats.org/spreadsheetml/2006/main" count="307" uniqueCount="121">
  <si>
    <t xml:space="preserve">город отправления по горизонтали
Город назначения по вертикали</t>
  </si>
  <si>
    <t xml:space="preserve">Санкт-Петербург</t>
  </si>
  <si>
    <t xml:space="preserve">Москва</t>
  </si>
  <si>
    <t xml:space="preserve">Пермь</t>
  </si>
  <si>
    <t xml:space="preserve">Екатеринбург</t>
  </si>
  <si>
    <t xml:space="preserve">Челябинск</t>
  </si>
  <si>
    <t xml:space="preserve">Тюмень</t>
  </si>
  <si>
    <t xml:space="preserve">Омск</t>
  </si>
  <si>
    <t xml:space="preserve">Новосибирск</t>
  </si>
  <si>
    <t xml:space="preserve">Красноярск</t>
  </si>
  <si>
    <t xml:space="preserve">Абакан </t>
  </si>
  <si>
    <t xml:space="preserve">х</t>
  </si>
  <si>
    <t xml:space="preserve">Барнаул</t>
  </si>
  <si>
    <t xml:space="preserve">Братск</t>
  </si>
  <si>
    <t xml:space="preserve">Златоуст</t>
  </si>
  <si>
    <t xml:space="preserve">Иркутск</t>
  </si>
  <si>
    <t xml:space="preserve">Кемерово</t>
  </si>
  <si>
    <t xml:space="preserve">Киров</t>
  </si>
  <si>
    <t xml:space="preserve">Ленинск-Кузнецкий</t>
  </si>
  <si>
    <t xml:space="preserve">Магнитогорск</t>
  </si>
  <si>
    <t xml:space="preserve">Миасс</t>
  </si>
  <si>
    <t xml:space="preserve">Нефтеюганск</t>
  </si>
  <si>
    <t xml:space="preserve">Новокузнецк</t>
  </si>
  <si>
    <t xml:space="preserve">Новый Уренгой</t>
  </si>
  <si>
    <t xml:space="preserve">Ноябрьск</t>
  </si>
  <si>
    <t xml:space="preserve">Прокопьевск</t>
  </si>
  <si>
    <t xml:space="preserve">Сургут  </t>
  </si>
  <si>
    <t xml:space="preserve">Тверь</t>
  </si>
  <si>
    <t xml:space="preserve">Тобольск</t>
  </si>
  <si>
    <t xml:space="preserve">Томск</t>
  </si>
  <si>
    <t xml:space="preserve">Троицк</t>
  </si>
  <si>
    <t xml:space="preserve">Улан-Удэ</t>
  </si>
  <si>
    <t xml:space="preserve">Ханты-Мансийск</t>
  </si>
  <si>
    <t xml:space="preserve">Чита</t>
  </si>
  <si>
    <t xml:space="preserve">Южноуральск</t>
  </si>
  <si>
    <t xml:space="preserve">Юрга</t>
  </si>
  <si>
    <t xml:space="preserve">Время в пути</t>
  </si>
  <si>
    <t xml:space="preserve">Мин стоимость</t>
  </si>
  <si>
    <t xml:space="preserve">До 500 кг</t>
  </si>
  <si>
    <t xml:space="preserve">До 1000 кг</t>
  </si>
  <si>
    <t xml:space="preserve">До 3000 кг</t>
  </si>
  <si>
    <t xml:space="preserve">До 5000 кг</t>
  </si>
  <si>
    <t xml:space="preserve">До 2 м3</t>
  </si>
  <si>
    <t xml:space="preserve">До 4 м3</t>
  </si>
  <si>
    <t xml:space="preserve">До 12 м3</t>
  </si>
  <si>
    <t xml:space="preserve">До 20 м3</t>
  </si>
  <si>
    <t xml:space="preserve">8-9 сут.</t>
  </si>
  <si>
    <t xml:space="preserve">6-7 сут.</t>
  </si>
  <si>
    <t xml:space="preserve">9-10 сут.</t>
  </si>
  <si>
    <t xml:space="preserve">3-4 сут.</t>
  </si>
  <si>
    <t xml:space="preserve">5-6 сут.</t>
  </si>
  <si>
    <t xml:space="preserve">2-3 сут.</t>
  </si>
  <si>
    <t xml:space="preserve">7-8 сут.</t>
  </si>
  <si>
    <t xml:space="preserve">1 сут.</t>
  </si>
  <si>
    <t xml:space="preserve">Троицк, </t>
  </si>
  <si>
    <t xml:space="preserve">4-5 сут.</t>
  </si>
  <si>
    <t xml:space="preserve">11 сут.</t>
  </si>
  <si>
    <t xml:space="preserve">12 сут.</t>
  </si>
  <si>
    <t xml:space="preserve">До 200 кг</t>
  </si>
  <si>
    <t xml:space="preserve">До 2000 кг</t>
  </si>
  <si>
    <t xml:space="preserve">До 4000 кг</t>
  </si>
  <si>
    <t xml:space="preserve">До 20000 кг</t>
  </si>
  <si>
    <t xml:space="preserve">До 1 м3</t>
  </si>
  <si>
    <t xml:space="preserve">До 10 м3</t>
  </si>
  <si>
    <t xml:space="preserve">До 15 м3</t>
  </si>
  <si>
    <t xml:space="preserve">До 25 м3</t>
  </si>
  <si>
    <t xml:space="preserve">До 90 м3</t>
  </si>
  <si>
    <t xml:space="preserve">Город</t>
  </si>
  <si>
    <t xml:space="preserve">Адрес склада</t>
  </si>
  <si>
    <t xml:space="preserve">Контактный телефон</t>
  </si>
  <si>
    <t xml:space="preserve">Абакан</t>
  </si>
  <si>
    <t xml:space="preserve">ул. Промышленная, д. 31</t>
  </si>
  <si>
    <t xml:space="preserve">8 (3902) 260-224, 260-225</t>
  </si>
  <si>
    <t xml:space="preserve">Промышленная площадка БЛПК </t>
  </si>
  <si>
    <t xml:space="preserve">8 (3953) 262-084</t>
  </si>
  <si>
    <t xml:space="preserve">ул. Студенческая, д. 1А</t>
  </si>
  <si>
    <t xml:space="preserve">8 (343) 360-22-33, 360-21-77</t>
  </si>
  <si>
    <t xml:space="preserve"> пос. Жилкино, ул.Воровского, д. 31 </t>
  </si>
  <si>
    <t xml:space="preserve"> 8-914-927-81-00</t>
  </si>
  <si>
    <t xml:space="preserve">ул. Загородная, д. 15</t>
  </si>
  <si>
    <t xml:space="preserve">8-922-661-40-41</t>
  </si>
  <si>
    <t xml:space="preserve">Северное ш., д. 11</t>
  </si>
  <si>
    <t xml:space="preserve"> 8-983-191-21-20</t>
  </si>
  <si>
    <t xml:space="preserve">Москва </t>
  </si>
  <si>
    <t xml:space="preserve">п. Правдинский, Степаньковское шоссе, 31А</t>
  </si>
  <si>
    <r>
      <rPr>
        <b val="true"/>
        <sz val="13"/>
        <rFont val="Arial"/>
        <family val="2"/>
        <charset val="204"/>
      </rPr>
      <t xml:space="preserve">8-999-673-03-83</t>
    </r>
    <r>
      <rPr>
        <sz val="13"/>
        <rFont val="Arial"/>
        <family val="2"/>
        <charset val="204"/>
      </rPr>
      <t xml:space="preserve">, 8-910-432-97-82</t>
    </r>
  </si>
  <si>
    <t xml:space="preserve">ул. Тайгинская, 104 корп. 1</t>
  </si>
  <si>
    <t xml:space="preserve"> 8-962-839-98-67, 8-913-451-57-32</t>
  </si>
  <si>
    <t xml:space="preserve">ул. 1-я Казахстанская, д. 32</t>
  </si>
  <si>
    <t xml:space="preserve">8-913-972-65-66</t>
  </si>
  <si>
    <t xml:space="preserve">ул. Чистопольская, д. 35</t>
  </si>
  <si>
    <t xml:space="preserve">8-912-581-92-13</t>
  </si>
  <si>
    <t xml:space="preserve">Сургут</t>
  </si>
  <si>
    <t xml:space="preserve">ул. Линейная, д. 28</t>
  </si>
  <si>
    <t xml:space="preserve">8-929-294-76-06</t>
  </si>
  <si>
    <t xml:space="preserve">ул. Индустриальная, д.4а </t>
  </si>
  <si>
    <t xml:space="preserve">8-962-242-89-22, 8-960-711-45-95</t>
  </si>
  <si>
    <t xml:space="preserve">ул. Клары Цеткин, д. 14, склад 6</t>
  </si>
  <si>
    <t xml:space="preserve">(3452) 21-66-41</t>
  </si>
  <si>
    <t xml:space="preserve"> ул. Хахалова, д. 2А </t>
  </si>
  <si>
    <t xml:space="preserve">8-983-420-48-04</t>
  </si>
  <si>
    <t xml:space="preserve">ул. Златоустовская, д. 6</t>
  </si>
  <si>
    <t xml:space="preserve">8 (351) 215-57-14</t>
  </si>
  <si>
    <t xml:space="preserve">Адрес в Санкт-Петербурге</t>
  </si>
  <si>
    <t xml:space="preserve">ул. Промышленная 1</t>
  </si>
  <si>
    <t xml:space="preserve">8-914-472-55-01</t>
  </si>
  <si>
    <t xml:space="preserve">ООО "Бета - Инфоком"</t>
  </si>
  <si>
    <t xml:space="preserve">Тел.: (812) 555-97-17, 615-88-65</t>
  </si>
  <si>
    <t xml:space="preserve">inbox@betainfocom.spb.ru</t>
  </si>
  <si>
    <t xml:space="preserve"> www.betainfocom.ru</t>
  </si>
  <si>
    <t xml:space="preserve"> ул. Партизанская, д. 25, СКЛАД №3</t>
  </si>
  <si>
    <t xml:space="preserve">Междугородняя перевозка еврофурой из Санкт-Петербурга</t>
  </si>
  <si>
    <t xml:space="preserve">Направление       </t>
  </si>
  <si>
    <t xml:space="preserve"> Время 
В пути</t>
  </si>
  <si>
    <t xml:space="preserve">Стоимость, руб.</t>
  </si>
  <si>
    <t xml:space="preserve">Расстояние, км</t>
  </si>
  <si>
    <t xml:space="preserve">Москва, Тверь</t>
  </si>
  <si>
    <t xml:space="preserve">1 сут</t>
  </si>
  <si>
    <t xml:space="preserve">2 сут.</t>
  </si>
  <si>
    <t xml:space="preserve">Действует с 01 мая 2020 года</t>
  </si>
  <si>
    <t xml:space="preserve">Все цены указаны с НДС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</si>
</sst>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#,##0.00"/>
    <numFmt numFmtId="167" formatCode="#,###.00"/>
    <numFmt numFmtId="168" formatCode="@"/>
    <numFmt numFmtId="169" formatCode="D\ MMM;@"/>
  </numFmts>
  <fonts count="12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13"/>
      <name val="Arial"/>
      <family val="2"/>
      <charset val="204"/>
    </font>
    <font>
      <b val="true"/>
      <sz val="11"/>
      <name val="Arial"/>
      <family val="2"/>
      <charset val="204"/>
    </font>
    <font>
      <sz val="13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8" fillId="0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147600</xdr:colOff>
      <xdr:row>0</xdr:row>
      <xdr:rowOff>0</xdr:rowOff>
    </xdr:from>
    <xdr:to>
      <xdr:col>3</xdr:col>
      <xdr:colOff>11520</xdr:colOff>
      <xdr:row>7</xdr:row>
      <xdr:rowOff>114120</xdr:rowOff>
    </xdr:to>
    <xdr:pic>
      <xdr:nvPicPr>
        <xdr:cNvPr id="0" name="Изображения 1" descr=""/>
        <xdr:cNvPicPr/>
      </xdr:nvPicPr>
      <xdr:blipFill>
        <a:blip r:embed="rId1"/>
        <a:stretch/>
      </xdr:blipFill>
      <xdr:spPr>
        <a:xfrm>
          <a:off x="271080" y="0"/>
          <a:ext cx="3588480" cy="1560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7" activeCellId="0" sqref="A7"/>
    </sheetView>
  </sheetViews>
  <sheetFormatPr defaultRowHeight="15.25"/>
  <cols>
    <col collapsed="false" hidden="false" max="1" min="1" style="1" width="47.6530612244898"/>
    <col collapsed="false" hidden="false" max="11" min="2" style="1" width="21.734693877551"/>
    <col collapsed="false" hidden="false" max="1025" min="12" style="1" width="10.6632653061225"/>
  </cols>
  <sheetData>
    <row r="1" customFormat="false" ht="29.9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5.5" hidden="false" customHeight="false" outlineLevel="0" collapsed="false">
      <c r="A2" s="4" t="s">
        <v>10</v>
      </c>
      <c r="B2" s="5" t="s">
        <v>11</v>
      </c>
      <c r="C2" s="5" t="s">
        <v>11</v>
      </c>
      <c r="D2" s="3"/>
      <c r="E2" s="3"/>
      <c r="F2" s="3"/>
      <c r="G2" s="3"/>
      <c r="H2" s="3"/>
      <c r="I2" s="3"/>
      <c r="J2" s="3"/>
    </row>
    <row r="3" customFormat="false" ht="15.5" hidden="false" customHeight="false" outlineLevel="0" collapsed="false">
      <c r="A3" s="4" t="s">
        <v>12</v>
      </c>
      <c r="B3" s="5" t="s">
        <v>11</v>
      </c>
      <c r="C3" s="5" t="s">
        <v>11</v>
      </c>
      <c r="D3" s="3"/>
      <c r="E3" s="3"/>
      <c r="F3" s="3"/>
      <c r="G3" s="3"/>
      <c r="H3" s="3"/>
      <c r="I3" s="3"/>
      <c r="J3" s="3"/>
    </row>
    <row r="4" customFormat="false" ht="15.5" hidden="false" customHeight="false" outlineLevel="0" collapsed="false">
      <c r="A4" s="4" t="s">
        <v>13</v>
      </c>
      <c r="B4" s="5" t="s">
        <v>11</v>
      </c>
      <c r="C4" s="5" t="s">
        <v>11</v>
      </c>
      <c r="D4" s="3"/>
      <c r="E4" s="3"/>
      <c r="F4" s="3"/>
      <c r="G4" s="3"/>
      <c r="H4" s="3"/>
      <c r="I4" s="3"/>
      <c r="J4" s="3"/>
    </row>
    <row r="5" customFormat="false" ht="15.5" hidden="false" customHeight="false" outlineLevel="0" collapsed="false">
      <c r="A5" s="4" t="s">
        <v>4</v>
      </c>
      <c r="B5" s="5" t="s">
        <v>11</v>
      </c>
      <c r="C5" s="5" t="s">
        <v>11</v>
      </c>
      <c r="D5" s="3"/>
      <c r="E5" s="3"/>
      <c r="F5" s="3"/>
      <c r="G5" s="3"/>
      <c r="H5" s="3"/>
      <c r="I5" s="3"/>
      <c r="J5" s="3"/>
    </row>
    <row r="6" customFormat="false" ht="15.5" hidden="false" customHeight="false" outlineLevel="0" collapsed="false">
      <c r="A6" s="4" t="s">
        <v>14</v>
      </c>
      <c r="B6" s="5" t="s">
        <v>11</v>
      </c>
      <c r="C6" s="5" t="s">
        <v>11</v>
      </c>
      <c r="D6" s="3"/>
      <c r="E6" s="3"/>
      <c r="F6" s="3"/>
      <c r="G6" s="3"/>
      <c r="H6" s="3"/>
      <c r="I6" s="3"/>
      <c r="J6" s="3"/>
    </row>
    <row r="7" customFormat="false" ht="15.5" hidden="false" customHeight="false" outlineLevel="0" collapsed="false">
      <c r="A7" s="4" t="s">
        <v>15</v>
      </c>
      <c r="B7" s="5" t="s">
        <v>11</v>
      </c>
      <c r="C7" s="5" t="s">
        <v>11</v>
      </c>
      <c r="D7" s="3"/>
      <c r="E7" s="3"/>
      <c r="F7" s="3"/>
      <c r="G7" s="3"/>
      <c r="H7" s="3"/>
      <c r="I7" s="3"/>
      <c r="J7" s="3"/>
    </row>
    <row r="8" customFormat="false" ht="15.5" hidden="false" customHeight="false" outlineLevel="0" collapsed="false">
      <c r="A8" s="4" t="s">
        <v>16</v>
      </c>
      <c r="B8" s="5" t="s">
        <v>11</v>
      </c>
      <c r="C8" s="5" t="s">
        <v>11</v>
      </c>
      <c r="D8" s="3"/>
      <c r="E8" s="3"/>
      <c r="F8" s="3"/>
      <c r="G8" s="3"/>
      <c r="H8" s="3"/>
      <c r="I8" s="3"/>
      <c r="J8" s="3"/>
    </row>
    <row r="9" customFormat="false" ht="15.5" hidden="false" customHeight="false" outlineLevel="0" collapsed="false">
      <c r="A9" s="4" t="s">
        <v>17</v>
      </c>
      <c r="B9" s="5" t="s">
        <v>11</v>
      </c>
      <c r="C9" s="5" t="s">
        <v>11</v>
      </c>
      <c r="D9" s="3"/>
      <c r="E9" s="3"/>
      <c r="F9" s="3"/>
      <c r="G9" s="3"/>
      <c r="H9" s="3"/>
      <c r="I9" s="3"/>
      <c r="J9" s="3"/>
    </row>
    <row r="10" customFormat="false" ht="15.5" hidden="false" customHeight="false" outlineLevel="0" collapsed="false">
      <c r="A10" s="4" t="s">
        <v>9</v>
      </c>
      <c r="B10" s="5" t="s">
        <v>11</v>
      </c>
      <c r="C10" s="5" t="s">
        <v>11</v>
      </c>
      <c r="D10" s="3"/>
      <c r="E10" s="3"/>
      <c r="F10" s="3"/>
      <c r="G10" s="3"/>
      <c r="H10" s="3"/>
      <c r="I10" s="3"/>
      <c r="J10" s="3"/>
    </row>
    <row r="11" customFormat="false" ht="15.5" hidden="false" customHeight="false" outlineLevel="0" collapsed="false">
      <c r="A11" s="4" t="s">
        <v>18</v>
      </c>
      <c r="B11" s="5" t="s">
        <v>11</v>
      </c>
      <c r="C11" s="5" t="s">
        <v>11</v>
      </c>
      <c r="D11" s="3"/>
      <c r="E11" s="3"/>
      <c r="F11" s="3"/>
      <c r="G11" s="3"/>
      <c r="H11" s="3"/>
      <c r="I11" s="3"/>
      <c r="J11" s="3"/>
    </row>
    <row r="12" customFormat="false" ht="15.5" hidden="false" customHeight="false" outlineLevel="0" collapsed="false">
      <c r="A12" s="4" t="s">
        <v>19</v>
      </c>
      <c r="B12" s="5" t="s">
        <v>11</v>
      </c>
      <c r="C12" s="5" t="s">
        <v>11</v>
      </c>
      <c r="D12" s="3"/>
      <c r="E12" s="3"/>
      <c r="F12" s="3"/>
      <c r="G12" s="3"/>
      <c r="H12" s="3"/>
      <c r="I12" s="3"/>
      <c r="J12" s="3"/>
    </row>
    <row r="13" customFormat="false" ht="15.5" hidden="false" customHeight="false" outlineLevel="0" collapsed="false">
      <c r="A13" s="4" t="s">
        <v>20</v>
      </c>
      <c r="B13" s="5" t="s">
        <v>11</v>
      </c>
      <c r="C13" s="5" t="s">
        <v>11</v>
      </c>
      <c r="D13" s="3"/>
      <c r="E13" s="3"/>
      <c r="F13" s="3"/>
      <c r="G13" s="3"/>
      <c r="H13" s="3"/>
      <c r="I13" s="3"/>
      <c r="J13" s="3"/>
    </row>
    <row r="14" customFormat="false" ht="15.5" hidden="false" customHeight="false" outlineLevel="0" collapsed="false">
      <c r="A14" s="4" t="s">
        <v>2</v>
      </c>
      <c r="B14" s="5" t="s">
        <v>11</v>
      </c>
      <c r="C14" s="5"/>
      <c r="D14" s="5" t="s">
        <v>11</v>
      </c>
      <c r="E14" s="5" t="s">
        <v>11</v>
      </c>
      <c r="F14" s="5" t="s">
        <v>11</v>
      </c>
      <c r="G14" s="5" t="s">
        <v>11</v>
      </c>
      <c r="H14" s="5" t="s">
        <v>11</v>
      </c>
      <c r="I14" s="5" t="s">
        <v>11</v>
      </c>
      <c r="J14" s="5" t="s">
        <v>11</v>
      </c>
    </row>
    <row r="15" customFormat="false" ht="15.5" hidden="false" customHeight="false" outlineLevel="0" collapsed="false">
      <c r="A15" s="4" t="s">
        <v>21</v>
      </c>
      <c r="B15" s="5" t="s">
        <v>11</v>
      </c>
      <c r="C15" s="5" t="s">
        <v>11</v>
      </c>
      <c r="D15" s="3"/>
      <c r="E15" s="3"/>
      <c r="F15" s="3"/>
      <c r="G15" s="3"/>
      <c r="H15" s="3"/>
      <c r="I15" s="3"/>
      <c r="J15" s="3"/>
    </row>
    <row r="16" customFormat="false" ht="15.5" hidden="false" customHeight="false" outlineLevel="0" collapsed="false">
      <c r="A16" s="4" t="s">
        <v>22</v>
      </c>
      <c r="B16" s="5" t="s">
        <v>11</v>
      </c>
      <c r="C16" s="5" t="s">
        <v>11</v>
      </c>
      <c r="D16" s="3"/>
      <c r="E16" s="3"/>
      <c r="F16" s="3"/>
      <c r="G16" s="3"/>
      <c r="H16" s="3"/>
      <c r="I16" s="3"/>
      <c r="J16" s="3"/>
    </row>
    <row r="17" customFormat="false" ht="15.5" hidden="false" customHeight="false" outlineLevel="0" collapsed="false">
      <c r="A17" s="4" t="s">
        <v>8</v>
      </c>
      <c r="B17" s="5" t="s">
        <v>11</v>
      </c>
      <c r="C17" s="5" t="s">
        <v>11</v>
      </c>
      <c r="D17" s="3"/>
      <c r="E17" s="3"/>
      <c r="F17" s="3"/>
      <c r="G17" s="3"/>
      <c r="H17" s="3"/>
      <c r="I17" s="3"/>
      <c r="J17" s="3"/>
    </row>
    <row r="18" customFormat="false" ht="15.5" hidden="false" customHeight="false" outlineLevel="0" collapsed="false">
      <c r="A18" s="4" t="s">
        <v>23</v>
      </c>
      <c r="B18" s="5" t="s">
        <v>11</v>
      </c>
      <c r="C18" s="5" t="s">
        <v>11</v>
      </c>
      <c r="D18" s="3"/>
      <c r="E18" s="3"/>
      <c r="F18" s="3"/>
      <c r="G18" s="3"/>
      <c r="H18" s="3"/>
      <c r="I18" s="3"/>
      <c r="J18" s="3"/>
    </row>
    <row r="19" customFormat="false" ht="15.5" hidden="false" customHeight="false" outlineLevel="0" collapsed="false">
      <c r="A19" s="4" t="s">
        <v>24</v>
      </c>
      <c r="B19" s="5" t="s">
        <v>11</v>
      </c>
      <c r="C19" s="5" t="s">
        <v>11</v>
      </c>
      <c r="D19" s="3"/>
      <c r="E19" s="3"/>
      <c r="F19" s="3"/>
      <c r="G19" s="3"/>
      <c r="H19" s="3"/>
      <c r="I19" s="3"/>
      <c r="J19" s="3"/>
    </row>
    <row r="20" customFormat="false" ht="15.5" hidden="false" customHeight="false" outlineLevel="0" collapsed="false">
      <c r="A20" s="4" t="s">
        <v>7</v>
      </c>
      <c r="B20" s="5" t="s">
        <v>11</v>
      </c>
      <c r="C20" s="5" t="s">
        <v>11</v>
      </c>
      <c r="D20" s="3"/>
      <c r="E20" s="3"/>
      <c r="F20" s="3"/>
      <c r="G20" s="3"/>
      <c r="H20" s="3"/>
      <c r="I20" s="3"/>
      <c r="J20" s="3"/>
    </row>
    <row r="21" customFormat="false" ht="15.5" hidden="false" customHeight="false" outlineLevel="0" collapsed="false">
      <c r="A21" s="4" t="s">
        <v>3</v>
      </c>
      <c r="B21" s="5" t="s">
        <v>11</v>
      </c>
      <c r="C21" s="5" t="s">
        <v>11</v>
      </c>
      <c r="D21" s="3"/>
      <c r="E21" s="3"/>
      <c r="F21" s="3"/>
      <c r="G21" s="3"/>
      <c r="H21" s="3"/>
      <c r="I21" s="3"/>
      <c r="J21" s="3"/>
    </row>
    <row r="22" customFormat="false" ht="15.5" hidden="false" customHeight="false" outlineLevel="0" collapsed="false">
      <c r="A22" s="4" t="s">
        <v>25</v>
      </c>
      <c r="B22" s="5" t="s">
        <v>11</v>
      </c>
      <c r="C22" s="5" t="s">
        <v>11</v>
      </c>
      <c r="D22" s="3"/>
      <c r="E22" s="3"/>
      <c r="F22" s="3"/>
      <c r="G22" s="3"/>
      <c r="H22" s="3"/>
      <c r="I22" s="3"/>
      <c r="J22" s="3"/>
    </row>
    <row r="23" customFormat="false" ht="15.5" hidden="false" customHeight="false" outlineLevel="0" collapsed="false">
      <c r="A23" s="4" t="s">
        <v>26</v>
      </c>
      <c r="B23" s="5" t="s">
        <v>11</v>
      </c>
      <c r="C23" s="5" t="s">
        <v>11</v>
      </c>
      <c r="D23" s="3"/>
      <c r="E23" s="3"/>
      <c r="F23" s="3"/>
      <c r="G23" s="3"/>
      <c r="H23" s="3"/>
      <c r="I23" s="3"/>
      <c r="J23" s="3"/>
    </row>
    <row r="24" customFormat="false" ht="15.5" hidden="false" customHeight="false" outlineLevel="0" collapsed="false">
      <c r="A24" s="4" t="s">
        <v>27</v>
      </c>
      <c r="B24" s="5" t="s">
        <v>11</v>
      </c>
      <c r="C24" s="5" t="s">
        <v>11</v>
      </c>
      <c r="D24" s="3"/>
      <c r="E24" s="3"/>
      <c r="F24" s="3"/>
      <c r="G24" s="3"/>
      <c r="H24" s="3"/>
      <c r="I24" s="3"/>
      <c r="J24" s="3"/>
    </row>
    <row r="25" customFormat="false" ht="15.5" hidden="false" customHeight="false" outlineLevel="0" collapsed="false">
      <c r="A25" s="4" t="s">
        <v>28</v>
      </c>
      <c r="B25" s="5" t="s">
        <v>11</v>
      </c>
      <c r="C25" s="5" t="s">
        <v>11</v>
      </c>
      <c r="D25" s="3"/>
      <c r="E25" s="3"/>
      <c r="F25" s="3"/>
      <c r="G25" s="3"/>
      <c r="H25" s="3"/>
      <c r="I25" s="3"/>
      <c r="J25" s="3"/>
    </row>
    <row r="26" customFormat="false" ht="15.5" hidden="false" customHeight="false" outlineLevel="0" collapsed="false">
      <c r="A26" s="4" t="s">
        <v>29</v>
      </c>
      <c r="B26" s="5" t="s">
        <v>11</v>
      </c>
      <c r="C26" s="5" t="s">
        <v>11</v>
      </c>
      <c r="D26" s="3"/>
      <c r="E26" s="3"/>
      <c r="F26" s="3"/>
      <c r="G26" s="3"/>
      <c r="H26" s="3"/>
      <c r="I26" s="3"/>
      <c r="J26" s="3"/>
    </row>
    <row r="27" customFormat="false" ht="15.5" hidden="false" customHeight="false" outlineLevel="0" collapsed="false">
      <c r="A27" s="4" t="s">
        <v>30</v>
      </c>
      <c r="B27" s="5" t="s">
        <v>11</v>
      </c>
      <c r="C27" s="5" t="s">
        <v>11</v>
      </c>
      <c r="D27" s="3"/>
      <c r="E27" s="3"/>
      <c r="F27" s="3"/>
      <c r="G27" s="3"/>
      <c r="H27" s="3"/>
      <c r="I27" s="3"/>
      <c r="J27" s="3"/>
    </row>
    <row r="28" customFormat="false" ht="15.5" hidden="false" customHeight="false" outlineLevel="0" collapsed="false">
      <c r="A28" s="4" t="s">
        <v>6</v>
      </c>
      <c r="B28" s="5" t="s">
        <v>11</v>
      </c>
      <c r="C28" s="5" t="s">
        <v>11</v>
      </c>
      <c r="D28" s="3"/>
      <c r="E28" s="3"/>
      <c r="F28" s="3"/>
      <c r="G28" s="3"/>
      <c r="H28" s="3"/>
      <c r="I28" s="3"/>
      <c r="J28" s="3"/>
    </row>
    <row r="29" customFormat="false" ht="15.5" hidden="false" customHeight="false" outlineLevel="0" collapsed="false">
      <c r="A29" s="4" t="s">
        <v>31</v>
      </c>
      <c r="B29" s="5" t="s">
        <v>11</v>
      </c>
      <c r="C29" s="5" t="s">
        <v>11</v>
      </c>
      <c r="D29" s="3"/>
      <c r="E29" s="3"/>
      <c r="F29" s="3"/>
      <c r="G29" s="3"/>
      <c r="H29" s="3"/>
      <c r="I29" s="3"/>
      <c r="J29" s="3"/>
    </row>
    <row r="30" customFormat="false" ht="15.5" hidden="false" customHeight="false" outlineLevel="0" collapsed="false">
      <c r="A30" s="4" t="s">
        <v>32</v>
      </c>
      <c r="B30" s="5" t="s">
        <v>11</v>
      </c>
      <c r="C30" s="5" t="s">
        <v>11</v>
      </c>
      <c r="D30" s="3"/>
      <c r="E30" s="3"/>
      <c r="F30" s="3"/>
      <c r="G30" s="3"/>
      <c r="H30" s="3"/>
      <c r="I30" s="3"/>
      <c r="J30" s="3"/>
    </row>
    <row r="31" customFormat="false" ht="15.5" hidden="false" customHeight="false" outlineLevel="0" collapsed="false">
      <c r="A31" s="4" t="s">
        <v>5</v>
      </c>
      <c r="B31" s="5" t="s">
        <v>11</v>
      </c>
      <c r="C31" s="5" t="s">
        <v>11</v>
      </c>
      <c r="D31" s="3"/>
      <c r="E31" s="3"/>
      <c r="F31" s="3"/>
      <c r="G31" s="3"/>
      <c r="H31" s="3"/>
      <c r="I31" s="3"/>
      <c r="J31" s="3"/>
    </row>
    <row r="32" customFormat="false" ht="15.5" hidden="false" customHeight="false" outlineLevel="0" collapsed="false">
      <c r="A32" s="4" t="s">
        <v>33</v>
      </c>
      <c r="B32" s="5" t="s">
        <v>11</v>
      </c>
      <c r="C32" s="5" t="s">
        <v>11</v>
      </c>
      <c r="D32" s="3"/>
      <c r="E32" s="3"/>
      <c r="F32" s="3"/>
      <c r="G32" s="3"/>
      <c r="H32" s="3"/>
      <c r="I32" s="3"/>
      <c r="J32" s="3"/>
    </row>
    <row r="33" customFormat="false" ht="15.5" hidden="false" customHeight="false" outlineLevel="0" collapsed="false">
      <c r="A33" s="4" t="s">
        <v>34</v>
      </c>
      <c r="B33" s="5" t="s">
        <v>11</v>
      </c>
      <c r="C33" s="5" t="s">
        <v>11</v>
      </c>
      <c r="D33" s="3"/>
      <c r="E33" s="3"/>
      <c r="F33" s="3"/>
      <c r="G33" s="3"/>
      <c r="H33" s="3"/>
      <c r="I33" s="3"/>
      <c r="J33" s="3"/>
    </row>
    <row r="34" customFormat="false" ht="15.5" hidden="false" customHeight="false" outlineLevel="0" collapsed="false">
      <c r="A34" s="4" t="s">
        <v>35</v>
      </c>
      <c r="B34" s="5" t="s">
        <v>11</v>
      </c>
      <c r="C34" s="5" t="s">
        <v>11</v>
      </c>
      <c r="D34" s="3"/>
      <c r="E34" s="3"/>
      <c r="F34" s="3"/>
      <c r="G34" s="3"/>
      <c r="H34" s="3"/>
      <c r="I34" s="3"/>
      <c r="J34" s="3"/>
    </row>
    <row r="35" customFormat="false" ht="15.5" hidden="false" customHeight="false" outlineLevel="0" collapsed="false">
      <c r="A35" s="3" t="s">
        <v>1</v>
      </c>
      <c r="B35" s="3"/>
      <c r="C35" s="5" t="s">
        <v>11</v>
      </c>
      <c r="D35" s="5" t="s">
        <v>11</v>
      </c>
      <c r="E35" s="5" t="s">
        <v>11</v>
      </c>
      <c r="F35" s="5" t="s">
        <v>11</v>
      </c>
      <c r="G35" s="5" t="s">
        <v>11</v>
      </c>
      <c r="H35" s="5" t="s">
        <v>11</v>
      </c>
      <c r="I35" s="5" t="s">
        <v>11</v>
      </c>
      <c r="J35" s="5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6" width="25.2448979591837"/>
    <col collapsed="false" hidden="false" max="2" min="2" style="0" width="13.0918367346939"/>
    <col collapsed="false" hidden="false" max="3" min="3" style="0" width="13.7704081632653"/>
    <col collapsed="false" hidden="false" max="11" min="4" style="0" width="22.6785714285714"/>
    <col collapsed="false" hidden="false" max="1025" min="12" style="0" width="8.36734693877551"/>
  </cols>
  <sheetData>
    <row r="1" customFormat="false" ht="28.35" hidden="false" customHeight="false" outlineLevel="0" collapsed="false">
      <c r="A1" s="7"/>
      <c r="B1" s="8" t="s">
        <v>36</v>
      </c>
      <c r="C1" s="8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</row>
    <row r="2" customFormat="false" ht="18.15" hidden="false" customHeight="true" outlineLevel="0" collapsed="false">
      <c r="A2" s="9" t="s">
        <v>10</v>
      </c>
      <c r="B2" s="10" t="s">
        <v>46</v>
      </c>
      <c r="C2" s="11" t="n">
        <v>700</v>
      </c>
      <c r="D2" s="12" t="n">
        <f aca="false">20.45+0.4</f>
        <v>20.85</v>
      </c>
      <c r="E2" s="12" t="n">
        <f aca="false">20.25+0.4</f>
        <v>20.65</v>
      </c>
      <c r="F2" s="12" t="n">
        <f aca="false">20.05+0.4</f>
        <v>20.45</v>
      </c>
      <c r="G2" s="12" t="n">
        <f aca="false">19.85+0.4</f>
        <v>20.25</v>
      </c>
      <c r="H2" s="11" t="n">
        <f aca="false">5165+100</f>
        <v>5265</v>
      </c>
      <c r="I2" s="11" t="n">
        <f aca="false">5115+100</f>
        <v>5215</v>
      </c>
      <c r="J2" s="11" t="n">
        <f aca="false">5065+100</f>
        <v>5165</v>
      </c>
      <c r="K2" s="11" t="n">
        <f aca="false">5015+100</f>
        <v>5115</v>
      </c>
    </row>
    <row r="3" customFormat="false" ht="18.15" hidden="false" customHeight="true" outlineLevel="0" collapsed="false">
      <c r="A3" s="9" t="s">
        <v>12</v>
      </c>
      <c r="B3" s="10" t="s">
        <v>47</v>
      </c>
      <c r="C3" s="11" t="n">
        <v>1100</v>
      </c>
      <c r="D3" s="12" t="n">
        <f aca="false">18.68+0.4</f>
        <v>19.08</v>
      </c>
      <c r="E3" s="12" t="n">
        <f aca="false">18.48+0.4</f>
        <v>18.88</v>
      </c>
      <c r="F3" s="12" t="n">
        <f aca="false">18.28+0.4</f>
        <v>18.68</v>
      </c>
      <c r="G3" s="12" t="n">
        <f aca="false">18.08+0.4</f>
        <v>18.48</v>
      </c>
      <c r="H3" s="11" t="n">
        <f aca="false">4485+100</f>
        <v>4585</v>
      </c>
      <c r="I3" s="11" t="n">
        <f aca="false">4435+100</f>
        <v>4535</v>
      </c>
      <c r="J3" s="11" t="n">
        <f aca="false">4385+100</f>
        <v>4485</v>
      </c>
      <c r="K3" s="11" t="n">
        <f aca="false">4335+100</f>
        <v>4435</v>
      </c>
    </row>
    <row r="4" customFormat="false" ht="18.15" hidden="false" customHeight="true" outlineLevel="0" collapsed="false">
      <c r="A4" s="9" t="s">
        <v>13</v>
      </c>
      <c r="B4" s="10" t="s">
        <v>48</v>
      </c>
      <c r="C4" s="11" t="n">
        <v>1100</v>
      </c>
      <c r="D4" s="12" t="n">
        <f aca="false">24.85+0.4</f>
        <v>25.25</v>
      </c>
      <c r="E4" s="12" t="n">
        <f aca="false">24.65+0.4</f>
        <v>25.05</v>
      </c>
      <c r="F4" s="12" t="n">
        <f aca="false">24.45+0.4</f>
        <v>24.85</v>
      </c>
      <c r="G4" s="12" t="n">
        <f aca="false">24.25+0.4</f>
        <v>24.65</v>
      </c>
      <c r="H4" s="11" t="n">
        <f aca="false">6017+100</f>
        <v>6117</v>
      </c>
      <c r="I4" s="11" t="n">
        <f aca="false">5967+100</f>
        <v>6067</v>
      </c>
      <c r="J4" s="11" t="n">
        <f aca="false">5917+100</f>
        <v>6017</v>
      </c>
      <c r="K4" s="11" t="n">
        <f aca="false">5867+100</f>
        <v>5967</v>
      </c>
    </row>
    <row r="5" customFormat="false" ht="18.15" hidden="false" customHeight="true" outlineLevel="0" collapsed="false">
      <c r="A5" s="9" t="s">
        <v>4</v>
      </c>
      <c r="B5" s="10" t="s">
        <v>49</v>
      </c>
      <c r="C5" s="11" t="n">
        <v>300</v>
      </c>
      <c r="D5" s="12" t="n">
        <f aca="false">10.43+0.2</f>
        <v>10.63</v>
      </c>
      <c r="E5" s="12" t="n">
        <f aca="false">10.23+0.2</f>
        <v>10.43</v>
      </c>
      <c r="F5" s="12" t="n">
        <f aca="false">10.03+0.2</f>
        <v>10.23</v>
      </c>
      <c r="G5" s="12" t="n">
        <f aca="false">9.83+0.2</f>
        <v>10.03</v>
      </c>
      <c r="H5" s="11" t="n">
        <f aca="false">2608+50</f>
        <v>2658</v>
      </c>
      <c r="I5" s="11" t="n">
        <f aca="false">2558+50</f>
        <v>2608</v>
      </c>
      <c r="J5" s="11" t="n">
        <f aca="false">2508+50</f>
        <v>2558</v>
      </c>
      <c r="K5" s="11" t="n">
        <f aca="false">2459+50</f>
        <v>2509</v>
      </c>
    </row>
    <row r="6" customFormat="false" ht="18.15" hidden="false" customHeight="true" outlineLevel="0" collapsed="false">
      <c r="A6" s="9" t="s">
        <v>14</v>
      </c>
      <c r="B6" s="10" t="s">
        <v>50</v>
      </c>
      <c r="C6" s="11" t="n">
        <v>800</v>
      </c>
      <c r="D6" s="12" t="n">
        <f aca="false">15.85+0.2</f>
        <v>16.05</v>
      </c>
      <c r="E6" s="12" t="n">
        <f aca="false">15.65+0.2</f>
        <v>15.85</v>
      </c>
      <c r="F6" s="12" t="n">
        <f aca="false">15.45+0.2</f>
        <v>15.65</v>
      </c>
      <c r="G6" s="12" t="n">
        <f aca="false">15.25+0.2</f>
        <v>15.45</v>
      </c>
      <c r="H6" s="11" t="n">
        <f aca="false">3804+50</f>
        <v>3854</v>
      </c>
      <c r="I6" s="11" t="n">
        <f aca="false">3756+50</f>
        <v>3806</v>
      </c>
      <c r="J6" s="11" t="n">
        <f aca="false">3708+50</f>
        <v>3758</v>
      </c>
      <c r="K6" s="11" t="n">
        <f aca="false">3660+50</f>
        <v>3710</v>
      </c>
    </row>
    <row r="7" customFormat="false" ht="16.15" hidden="false" customHeight="false" outlineLevel="0" collapsed="false">
      <c r="A7" s="9" t="s">
        <v>15</v>
      </c>
      <c r="B7" s="10" t="s">
        <v>48</v>
      </c>
      <c r="C7" s="11" t="n">
        <v>1100</v>
      </c>
      <c r="D7" s="12" t="n">
        <f aca="false">24.85+0.4</f>
        <v>25.25</v>
      </c>
      <c r="E7" s="12" t="n">
        <f aca="false">24.65+0.4</f>
        <v>25.05</v>
      </c>
      <c r="F7" s="12" t="n">
        <f aca="false">24.45+0.4</f>
        <v>24.85</v>
      </c>
      <c r="G7" s="12" t="n">
        <f aca="false">24.25+0.4</f>
        <v>24.65</v>
      </c>
      <c r="H7" s="11" t="n">
        <f aca="false">6017+100</f>
        <v>6117</v>
      </c>
      <c r="I7" s="11" t="n">
        <f aca="false">5967+100</f>
        <v>6067</v>
      </c>
      <c r="J7" s="11" t="n">
        <f aca="false">5917+100</f>
        <v>6017</v>
      </c>
      <c r="K7" s="11" t="n">
        <f aca="false">5867+100</f>
        <v>5967</v>
      </c>
    </row>
    <row r="8" customFormat="false" ht="16.15" hidden="false" customHeight="false" outlineLevel="0" collapsed="false">
      <c r="A8" s="9" t="s">
        <v>16</v>
      </c>
      <c r="B8" s="10" t="s">
        <v>47</v>
      </c>
      <c r="C8" s="11" t="n">
        <v>1200</v>
      </c>
      <c r="D8" s="12" t="n">
        <f aca="false">19.38+0.4</f>
        <v>19.78</v>
      </c>
      <c r="E8" s="12" t="n">
        <f aca="false">19.18+0.4</f>
        <v>19.58</v>
      </c>
      <c r="F8" s="12" t="n">
        <f aca="false">18.98+0.4</f>
        <v>19.38</v>
      </c>
      <c r="G8" s="12" t="n">
        <f aca="false">18.78+0.4</f>
        <v>19.18</v>
      </c>
      <c r="H8" s="11" t="n">
        <f aca="false">4625+100</f>
        <v>4725</v>
      </c>
      <c r="I8" s="11" t="n">
        <f aca="false">4575+100</f>
        <v>4675</v>
      </c>
      <c r="J8" s="11" t="n">
        <f aca="false">4525+100</f>
        <v>4625</v>
      </c>
      <c r="K8" s="11" t="n">
        <f aca="false">4475+100</f>
        <v>4575</v>
      </c>
    </row>
    <row r="9" customFormat="false" ht="16.15" hidden="false" customHeight="false" outlineLevel="0" collapsed="false">
      <c r="A9" s="9" t="s">
        <v>17</v>
      </c>
      <c r="B9" s="13" t="s">
        <v>51</v>
      </c>
      <c r="C9" s="13" t="n">
        <v>300</v>
      </c>
      <c r="D9" s="14" t="n">
        <f aca="false">9.27+0.2</f>
        <v>9.47</v>
      </c>
      <c r="E9" s="14" t="n">
        <f aca="false">9.07+0.2</f>
        <v>9.27</v>
      </c>
      <c r="F9" s="14" t="n">
        <f aca="false">8.87+0.2</f>
        <v>9.07</v>
      </c>
      <c r="G9" s="14" t="n">
        <f aca="false">8.67+0.2</f>
        <v>8.87</v>
      </c>
      <c r="H9" s="15" t="n">
        <f aca="false">2244+50</f>
        <v>2294</v>
      </c>
      <c r="I9" s="15" t="n">
        <f aca="false">2194+50</f>
        <v>2244</v>
      </c>
      <c r="J9" s="15" t="n">
        <f aca="false">2144+50</f>
        <v>2194</v>
      </c>
      <c r="K9" s="15" t="n">
        <f aca="false">2094+50</f>
        <v>2144</v>
      </c>
    </row>
    <row r="10" customFormat="false" ht="16.15" hidden="false" customHeight="false" outlineLevel="0" collapsed="false">
      <c r="A10" s="9" t="s">
        <v>9</v>
      </c>
      <c r="B10" s="10" t="s">
        <v>52</v>
      </c>
      <c r="C10" s="11" t="n">
        <v>500</v>
      </c>
      <c r="D10" s="12" t="n">
        <f aca="false">18.05+0.4</f>
        <v>18.45</v>
      </c>
      <c r="E10" s="12" t="n">
        <f aca="false">17.85+0.4</f>
        <v>18.25</v>
      </c>
      <c r="F10" s="12" t="n">
        <f aca="false">17.65+0.4</f>
        <v>18.05</v>
      </c>
      <c r="G10" s="12" t="n">
        <f aca="false">17.45+0.4</f>
        <v>17.85</v>
      </c>
      <c r="H10" s="11" t="n">
        <f aca="false">4513+100</f>
        <v>4613</v>
      </c>
      <c r="I10" s="11" t="n">
        <f aca="false">4463+100</f>
        <v>4563</v>
      </c>
      <c r="J10" s="11" t="n">
        <f aca="false">4413+100</f>
        <v>4513</v>
      </c>
      <c r="K10" s="11" t="n">
        <f aca="false">4363+100</f>
        <v>4463</v>
      </c>
    </row>
    <row r="11" customFormat="false" ht="16.15" hidden="false" customHeight="false" outlineLevel="0" collapsed="false">
      <c r="A11" s="9" t="s">
        <v>18</v>
      </c>
      <c r="B11" s="10" t="s">
        <v>47</v>
      </c>
      <c r="C11" s="11" t="n">
        <v>1600</v>
      </c>
      <c r="D11" s="12" t="n">
        <f aca="false">21.58+0.4</f>
        <v>21.98</v>
      </c>
      <c r="E11" s="10" t="n">
        <f aca="false">21.38+0.4</f>
        <v>21.78</v>
      </c>
      <c r="F11" s="10" t="n">
        <f aca="false">21.18+0.4</f>
        <v>21.58</v>
      </c>
      <c r="G11" s="10" t="n">
        <f aca="false">20.98+0.4</f>
        <v>21.38</v>
      </c>
      <c r="H11" s="11" t="n">
        <f aca="false">5065+100</f>
        <v>5165</v>
      </c>
      <c r="I11" s="11" t="n">
        <f aca="false">5015+100</f>
        <v>5115</v>
      </c>
      <c r="J11" s="11" t="n">
        <f aca="false">4965+100</f>
        <v>5065</v>
      </c>
      <c r="K11" s="11" t="n">
        <f aca="false">4915+100</f>
        <v>5015</v>
      </c>
    </row>
    <row r="12" customFormat="false" ht="16.15" hidden="false" customHeight="false" outlineLevel="0" collapsed="false">
      <c r="A12" s="9" t="s">
        <v>19</v>
      </c>
      <c r="B12" s="10" t="s">
        <v>50</v>
      </c>
      <c r="C12" s="11" t="n">
        <v>800</v>
      </c>
      <c r="D12" s="12" t="n">
        <f aca="false">16.58+0.2</f>
        <v>16.78</v>
      </c>
      <c r="E12" s="12" t="n">
        <f aca="false">16.36+0.2</f>
        <v>16.56</v>
      </c>
      <c r="F12" s="12" t="n">
        <f aca="false">16.14+0.2</f>
        <v>16.34</v>
      </c>
      <c r="G12" s="12" t="n">
        <f aca="false">15.93+0.2</f>
        <v>16.13</v>
      </c>
      <c r="H12" s="11" t="n">
        <f aca="false">3813+50</f>
        <v>3863</v>
      </c>
      <c r="I12" s="11" t="n">
        <f aca="false">3763+50</f>
        <v>3813</v>
      </c>
      <c r="J12" s="11" t="n">
        <f aca="false">3713+50</f>
        <v>3763</v>
      </c>
      <c r="K12" s="11" t="n">
        <f aca="false">3663+50</f>
        <v>3713</v>
      </c>
    </row>
    <row r="13" customFormat="false" ht="16.15" hidden="false" customHeight="false" outlineLevel="0" collapsed="false">
      <c r="A13" s="9" t="s">
        <v>20</v>
      </c>
      <c r="B13" s="10" t="s">
        <v>50</v>
      </c>
      <c r="C13" s="11" t="n">
        <v>800</v>
      </c>
      <c r="D13" s="12" t="n">
        <f aca="false">15.35+0.2</f>
        <v>15.55</v>
      </c>
      <c r="E13" s="12" t="n">
        <f aca="false">15.15+0.2</f>
        <v>15.35</v>
      </c>
      <c r="F13" s="12" t="n">
        <f aca="false">14.95+0.2</f>
        <v>15.15</v>
      </c>
      <c r="G13" s="12" t="n">
        <f aca="false">14.75+0.2</f>
        <v>14.95</v>
      </c>
      <c r="H13" s="11" t="n">
        <f aca="false">3684+50</f>
        <v>3734</v>
      </c>
      <c r="I13" s="11" t="n">
        <f aca="false">3636+50</f>
        <v>3686</v>
      </c>
      <c r="J13" s="11" t="n">
        <f aca="false">3588+50</f>
        <v>3638</v>
      </c>
      <c r="K13" s="11" t="n">
        <f aca="false">3540+50</f>
        <v>3590</v>
      </c>
    </row>
    <row r="14" customFormat="false" ht="16.15" hidden="false" customHeight="false" outlineLevel="0" collapsed="false">
      <c r="A14" s="9" t="s">
        <v>2</v>
      </c>
      <c r="B14" s="13" t="s">
        <v>53</v>
      </c>
      <c r="C14" s="13" t="n">
        <v>300</v>
      </c>
      <c r="D14" s="14" t="n">
        <f aca="false">5.6+0.2</f>
        <v>5.8</v>
      </c>
      <c r="E14" s="14" t="n">
        <f aca="false">5.6+0.2</f>
        <v>5.8</v>
      </c>
      <c r="F14" s="14" t="n">
        <f aca="false">5.6+0.2</f>
        <v>5.8</v>
      </c>
      <c r="G14" s="14" t="n">
        <f aca="false">5.6+0.2</f>
        <v>5.8</v>
      </c>
      <c r="H14" s="15" t="n">
        <f aca="false">1400++50</f>
        <v>1450</v>
      </c>
      <c r="I14" s="15" t="n">
        <f aca="false">1400++50</f>
        <v>1450</v>
      </c>
      <c r="J14" s="15" t="n">
        <f aca="false">1400++50</f>
        <v>1450</v>
      </c>
      <c r="K14" s="15" t="n">
        <f aca="false">1400++50</f>
        <v>1450</v>
      </c>
    </row>
    <row r="15" customFormat="false" ht="16.15" hidden="false" customHeight="false" outlineLevel="0" collapsed="false">
      <c r="A15" s="9" t="s">
        <v>21</v>
      </c>
      <c r="B15" s="10" t="s">
        <v>52</v>
      </c>
      <c r="C15" s="11" t="n">
        <v>1950</v>
      </c>
      <c r="D15" s="12" t="n">
        <f aca="false">19.67+0.3</f>
        <v>19.97</v>
      </c>
      <c r="E15" s="12" t="n">
        <f aca="false">19.47+0.3</f>
        <v>19.77</v>
      </c>
      <c r="F15" s="12" t="n">
        <f aca="false">19.27+0.3</f>
        <v>19.57</v>
      </c>
      <c r="G15" s="12" t="n">
        <f aca="false">19.07+0.3</f>
        <v>19.37</v>
      </c>
      <c r="H15" s="11" t="n">
        <f aca="false">4591+75</f>
        <v>4666</v>
      </c>
      <c r="I15" s="11" t="n">
        <f aca="false">4541+75</f>
        <v>4616</v>
      </c>
      <c r="J15" s="11" t="n">
        <f aca="false">4491+75</f>
        <v>4566</v>
      </c>
      <c r="K15" s="11" t="n">
        <f aca="false">4441+75</f>
        <v>4516</v>
      </c>
    </row>
    <row r="16" customFormat="false" ht="16.15" hidden="false" customHeight="false" outlineLevel="0" collapsed="false">
      <c r="A16" s="9" t="s">
        <v>22</v>
      </c>
      <c r="B16" s="10" t="s">
        <v>47</v>
      </c>
      <c r="C16" s="11" t="n">
        <v>1600</v>
      </c>
      <c r="D16" s="12" t="n">
        <f aca="false">21.58+0.4</f>
        <v>21.98</v>
      </c>
      <c r="E16" s="10" t="n">
        <f aca="false">21.38+0.4</f>
        <v>21.78</v>
      </c>
      <c r="F16" s="10" t="n">
        <f aca="false">21.18+0.4</f>
        <v>21.58</v>
      </c>
      <c r="G16" s="10" t="n">
        <f aca="false">20.98+0.4</f>
        <v>21.38</v>
      </c>
      <c r="H16" s="11" t="n">
        <f aca="false">5065+100</f>
        <v>5165</v>
      </c>
      <c r="I16" s="11" t="n">
        <f aca="false">5015+100</f>
        <v>5115</v>
      </c>
      <c r="J16" s="11" t="n">
        <f aca="false">4965+100</f>
        <v>5065</v>
      </c>
      <c r="K16" s="11" t="n">
        <f aca="false">4915+100</f>
        <v>5015</v>
      </c>
    </row>
    <row r="17" customFormat="false" ht="31.8" hidden="false" customHeight="true" outlineLevel="0" collapsed="false">
      <c r="A17" s="9" t="s">
        <v>8</v>
      </c>
      <c r="B17" s="10" t="s">
        <v>50</v>
      </c>
      <c r="C17" s="11" t="n">
        <v>500</v>
      </c>
      <c r="D17" s="12" t="n">
        <f aca="false">14.98+0.4</f>
        <v>15.38</v>
      </c>
      <c r="E17" s="12" t="n">
        <f aca="false">14.78+0.4</f>
        <v>15.18</v>
      </c>
      <c r="F17" s="12" t="n">
        <f aca="false">14.58+0.4</f>
        <v>14.98</v>
      </c>
      <c r="G17" s="12" t="n">
        <f aca="false">14.38+0.4</f>
        <v>14.78</v>
      </c>
      <c r="H17" s="11" t="n">
        <f aca="false">3745+100</f>
        <v>3845</v>
      </c>
      <c r="I17" s="11" t="n">
        <f aca="false">3695+100</f>
        <v>3795</v>
      </c>
      <c r="J17" s="11" t="n">
        <f aca="false">3645+100</f>
        <v>3745</v>
      </c>
      <c r="K17" s="11" t="n">
        <f aca="false">3595+100</f>
        <v>3695</v>
      </c>
    </row>
    <row r="18" customFormat="false" ht="31.8" hidden="false" customHeight="true" outlineLevel="0" collapsed="false">
      <c r="A18" s="9" t="s">
        <v>23</v>
      </c>
      <c r="B18" s="10" t="s">
        <v>52</v>
      </c>
      <c r="C18" s="11" t="n">
        <v>2450</v>
      </c>
      <c r="D18" s="12" t="n">
        <f aca="false">24.17+0.3</f>
        <v>24.47</v>
      </c>
      <c r="E18" s="12" t="n">
        <f aca="false">23.97+0.3</f>
        <v>24.27</v>
      </c>
      <c r="F18" s="12" t="n">
        <f aca="false">23.77+0.3</f>
        <v>24.07</v>
      </c>
      <c r="G18" s="12" t="n">
        <f aca="false">23.57+0.3</f>
        <v>23.87</v>
      </c>
      <c r="H18" s="11" t="n">
        <f aca="false">5491+75</f>
        <v>5566</v>
      </c>
      <c r="I18" s="11" t="n">
        <f aca="false">5441+75</f>
        <v>5516</v>
      </c>
      <c r="J18" s="11" t="n">
        <f aca="false">5391+75</f>
        <v>5466</v>
      </c>
      <c r="K18" s="11" t="n">
        <f aca="false">5341+75</f>
        <v>5416</v>
      </c>
    </row>
    <row r="19" customFormat="false" ht="16.15" hidden="false" customHeight="true" outlineLevel="0" collapsed="false">
      <c r="A19" s="9" t="s">
        <v>24</v>
      </c>
      <c r="B19" s="10" t="s">
        <v>52</v>
      </c>
      <c r="C19" s="11" t="n">
        <v>1950</v>
      </c>
      <c r="D19" s="12" t="n">
        <f aca="false">22.67+0.3</f>
        <v>22.97</v>
      </c>
      <c r="E19" s="12" t="n">
        <f aca="false">22.47+0.3</f>
        <v>22.77</v>
      </c>
      <c r="F19" s="12" t="n">
        <f aca="false">22.27+0.3</f>
        <v>22.57</v>
      </c>
      <c r="G19" s="12" t="n">
        <f aca="false">22.07+0.3</f>
        <v>22.37</v>
      </c>
      <c r="H19" s="11" t="n">
        <f aca="false">5191+75</f>
        <v>5266</v>
      </c>
      <c r="I19" s="11" t="n">
        <f aca="false">5141+75</f>
        <v>5216</v>
      </c>
      <c r="J19" s="11" t="n">
        <f aca="false">5091+75</f>
        <v>5166</v>
      </c>
      <c r="K19" s="11" t="n">
        <f aca="false">5041+75</f>
        <v>5116</v>
      </c>
    </row>
    <row r="20" customFormat="false" ht="16.15" hidden="false" customHeight="true" outlineLevel="0" collapsed="false">
      <c r="A20" s="9" t="s">
        <v>7</v>
      </c>
      <c r="B20" s="10" t="s">
        <v>50</v>
      </c>
      <c r="C20" s="11" t="n">
        <v>500</v>
      </c>
      <c r="D20" s="12" t="n">
        <f aca="false">14.42+0.4</f>
        <v>14.82</v>
      </c>
      <c r="E20" s="12" t="n">
        <f aca="false">14.22+0.4</f>
        <v>14.62</v>
      </c>
      <c r="F20" s="12" t="n">
        <f aca="false">14.02+0.4</f>
        <v>14.42</v>
      </c>
      <c r="G20" s="12" t="n">
        <f aca="false">13.82+0.4</f>
        <v>14.22</v>
      </c>
      <c r="H20" s="11" t="n">
        <f aca="false">3550+100</f>
        <v>3650</v>
      </c>
      <c r="I20" s="11" t="n">
        <f aca="false">3500+100</f>
        <v>3600</v>
      </c>
      <c r="J20" s="11" t="n">
        <f aca="false">3450+100</f>
        <v>3550</v>
      </c>
      <c r="K20" s="11" t="n">
        <f aca="false">3400+100</f>
        <v>3500</v>
      </c>
    </row>
    <row r="21" customFormat="false" ht="16.15" hidden="false" customHeight="true" outlineLevel="0" collapsed="false">
      <c r="A21" s="9" t="s">
        <v>3</v>
      </c>
      <c r="B21" s="10" t="s">
        <v>51</v>
      </c>
      <c r="C21" s="11" t="n">
        <v>300</v>
      </c>
      <c r="D21" s="12" t="n">
        <f aca="false">10.1+0.2</f>
        <v>10.3</v>
      </c>
      <c r="E21" s="12" t="n">
        <f aca="false">9.9+0.2</f>
        <v>10.1</v>
      </c>
      <c r="F21" s="12" t="n">
        <f aca="false">9.7+0.2</f>
        <v>9.9</v>
      </c>
      <c r="G21" s="12" t="n">
        <f aca="false">9.5+0.2</f>
        <v>9.7</v>
      </c>
      <c r="H21" s="11" t="n">
        <f aca="false">2434+50</f>
        <v>2484</v>
      </c>
      <c r="I21" s="11" t="n">
        <f aca="false">2386+50</f>
        <v>2436</v>
      </c>
      <c r="J21" s="11" t="n">
        <f aca="false">2338+50</f>
        <v>2388</v>
      </c>
      <c r="K21" s="11" t="n">
        <f aca="false">2293+50</f>
        <v>2343</v>
      </c>
    </row>
    <row r="22" customFormat="false" ht="16.15" hidden="false" customHeight="false" outlineLevel="0" collapsed="false">
      <c r="A22" s="9" t="s">
        <v>25</v>
      </c>
      <c r="B22" s="10" t="s">
        <v>47</v>
      </c>
      <c r="C22" s="11" t="n">
        <v>1600</v>
      </c>
      <c r="D22" s="12" t="n">
        <f aca="false">21.58+0.4</f>
        <v>21.98</v>
      </c>
      <c r="E22" s="10" t="n">
        <f aca="false">21.38+0.4</f>
        <v>21.78</v>
      </c>
      <c r="F22" s="10" t="n">
        <f aca="false">21.18+0.4</f>
        <v>21.58</v>
      </c>
      <c r="G22" s="10" t="n">
        <f aca="false">20.98+0.4</f>
        <v>21.38</v>
      </c>
      <c r="H22" s="11" t="n">
        <f aca="false">5065+100</f>
        <v>5165</v>
      </c>
      <c r="I22" s="11" t="n">
        <f aca="false">5015+100</f>
        <v>5115</v>
      </c>
      <c r="J22" s="11" t="n">
        <f aca="false">4965+100</f>
        <v>5065</v>
      </c>
      <c r="K22" s="11" t="n">
        <f aca="false">4915+100</f>
        <v>5015</v>
      </c>
    </row>
    <row r="23" customFormat="false" ht="18.15" hidden="false" customHeight="true" outlineLevel="0" collapsed="false">
      <c r="A23" s="9" t="s">
        <v>26</v>
      </c>
      <c r="B23" s="10" t="s">
        <v>47</v>
      </c>
      <c r="C23" s="11" t="n">
        <v>1150</v>
      </c>
      <c r="D23" s="12" t="n">
        <f aca="false">17.37+0.3</f>
        <v>17.67</v>
      </c>
      <c r="E23" s="12" t="n">
        <f aca="false">17.17+0.3</f>
        <v>17.47</v>
      </c>
      <c r="F23" s="12" t="n">
        <f aca="false">16.97+0.3</f>
        <v>17.27</v>
      </c>
      <c r="G23" s="12" t="n">
        <f aca="false">16.77+0.3</f>
        <v>17.07</v>
      </c>
      <c r="H23" s="11" t="n">
        <f aca="false">4126+75</f>
        <v>4201</v>
      </c>
      <c r="I23" s="11" t="n">
        <f aca="false">4076+75</f>
        <v>4151</v>
      </c>
      <c r="J23" s="11" t="n">
        <f aca="false">4026+75</f>
        <v>4101</v>
      </c>
      <c r="K23" s="11" t="n">
        <f aca="false">3976+75</f>
        <v>4051</v>
      </c>
    </row>
    <row r="24" customFormat="false" ht="18.15" hidden="false" customHeight="true" outlineLevel="0" collapsed="false">
      <c r="A24" s="9" t="s">
        <v>27</v>
      </c>
      <c r="B24" s="13" t="s">
        <v>53</v>
      </c>
      <c r="C24" s="13" t="n">
        <v>300</v>
      </c>
      <c r="D24" s="14" t="n">
        <f aca="false">5.6+0.2</f>
        <v>5.8</v>
      </c>
      <c r="E24" s="14" t="n">
        <f aca="false">5.6+0.2</f>
        <v>5.8</v>
      </c>
      <c r="F24" s="14" t="n">
        <f aca="false">5.6+0.2</f>
        <v>5.8</v>
      </c>
      <c r="G24" s="14" t="n">
        <f aca="false">5.6+0.2</f>
        <v>5.8</v>
      </c>
      <c r="H24" s="15" t="n">
        <f aca="false">1400+50</f>
        <v>1450</v>
      </c>
      <c r="I24" s="15" t="n">
        <f aca="false">1400+50</f>
        <v>1450</v>
      </c>
      <c r="J24" s="15" t="n">
        <f aca="false">1400+50</f>
        <v>1450</v>
      </c>
      <c r="K24" s="15" t="n">
        <f aca="false">1400+50</f>
        <v>1450</v>
      </c>
    </row>
    <row r="25" customFormat="false" ht="18.15" hidden="false" customHeight="true" outlineLevel="0" collapsed="false">
      <c r="A25" s="9" t="s">
        <v>28</v>
      </c>
      <c r="B25" s="10" t="s">
        <v>47</v>
      </c>
      <c r="C25" s="11" t="n">
        <v>1450</v>
      </c>
      <c r="D25" s="12" t="n">
        <f aca="false">18.07+0.3</f>
        <v>18.37</v>
      </c>
      <c r="E25" s="12" t="n">
        <f aca="false">17.87+0.3</f>
        <v>18.17</v>
      </c>
      <c r="F25" s="12" t="n">
        <f aca="false">17.67+0.3</f>
        <v>17.97</v>
      </c>
      <c r="G25" s="12" t="n">
        <f aca="false">17.47+0.3</f>
        <v>17.77</v>
      </c>
      <c r="H25" s="11" t="n">
        <f aca="false">4366+75</f>
        <v>4441</v>
      </c>
      <c r="I25" s="11" t="n">
        <f aca="false">4316+75</f>
        <v>4391</v>
      </c>
      <c r="J25" s="11" t="n">
        <f aca="false">4266+75</f>
        <v>4341</v>
      </c>
      <c r="K25" s="11" t="n">
        <f aca="false">4216+75</f>
        <v>4291</v>
      </c>
    </row>
    <row r="26" customFormat="false" ht="20.65" hidden="false" customHeight="true" outlineLevel="0" collapsed="false">
      <c r="A26" s="9" t="s">
        <v>29</v>
      </c>
      <c r="B26" s="10" t="s">
        <v>47</v>
      </c>
      <c r="C26" s="11" t="n">
        <v>1150</v>
      </c>
      <c r="D26" s="12" t="n">
        <f aca="false">19.28+0.4</f>
        <v>19.68</v>
      </c>
      <c r="E26" s="12" t="n">
        <f aca="false">19.08+0.4</f>
        <v>19.48</v>
      </c>
      <c r="F26" s="12" t="n">
        <f aca="false">18.88+0.4</f>
        <v>19.28</v>
      </c>
      <c r="G26" s="12" t="n">
        <f aca="false">18.68+0.4</f>
        <v>19.08</v>
      </c>
      <c r="H26" s="11" t="n">
        <f aca="false">4605+100</f>
        <v>4705</v>
      </c>
      <c r="I26" s="11" t="n">
        <f aca="false">4555+100</f>
        <v>4655</v>
      </c>
      <c r="J26" s="11" t="n">
        <f aca="false">4505+100</f>
        <v>4605</v>
      </c>
      <c r="K26" s="11" t="n">
        <f aca="false">4455+100</f>
        <v>4555</v>
      </c>
    </row>
    <row r="27" customFormat="false" ht="16.15" hidden="false" customHeight="true" outlineLevel="0" collapsed="false">
      <c r="A27" s="9" t="s">
        <v>54</v>
      </c>
      <c r="B27" s="10" t="s">
        <v>50</v>
      </c>
      <c r="C27" s="11" t="n">
        <v>800</v>
      </c>
      <c r="D27" s="12" t="n">
        <f aca="false">15.85+0.2</f>
        <v>16.05</v>
      </c>
      <c r="E27" s="12" t="n">
        <f aca="false">15.65+0.2</f>
        <v>15.85</v>
      </c>
      <c r="F27" s="12" t="n">
        <f aca="false">15.45+0.2</f>
        <v>15.65</v>
      </c>
      <c r="G27" s="12" t="n">
        <f aca="false">15.25+0.2</f>
        <v>15.45</v>
      </c>
      <c r="H27" s="11" t="n">
        <f aca="false">3804+50</f>
        <v>3854</v>
      </c>
      <c r="I27" s="11" t="n">
        <f aca="false">3756+50</f>
        <v>3806</v>
      </c>
      <c r="J27" s="11" t="n">
        <f aca="false">3708+50</f>
        <v>3758</v>
      </c>
      <c r="K27" s="11" t="n">
        <f aca="false">3660+50</f>
        <v>3710</v>
      </c>
    </row>
    <row r="28" customFormat="false" ht="18.15" hidden="false" customHeight="true" outlineLevel="0" collapsed="false">
      <c r="A28" s="9" t="s">
        <v>6</v>
      </c>
      <c r="B28" s="10" t="s">
        <v>55</v>
      </c>
      <c r="C28" s="11" t="n">
        <v>450</v>
      </c>
      <c r="D28" s="12" t="n">
        <f aca="false">12.57+0.3</f>
        <v>12.87</v>
      </c>
      <c r="E28" s="12" t="n">
        <f aca="false">12.37+0.3</f>
        <v>12.67</v>
      </c>
      <c r="F28" s="12" t="n">
        <f aca="false">12.17+0.3</f>
        <v>12.47</v>
      </c>
      <c r="G28" s="12" t="n">
        <f aca="false">11.97+0.3</f>
        <v>12.27</v>
      </c>
      <c r="H28" s="11" t="n">
        <f aca="false">3146+75</f>
        <v>3221</v>
      </c>
      <c r="I28" s="11" t="n">
        <f aca="false">3096+75</f>
        <v>3171</v>
      </c>
      <c r="J28" s="11" t="n">
        <f aca="false">3046+75</f>
        <v>3121</v>
      </c>
      <c r="K28" s="11" t="n">
        <f aca="false">2996+75</f>
        <v>3071</v>
      </c>
    </row>
    <row r="29" customFormat="false" ht="16.15" hidden="false" customHeight="true" outlineLevel="0" collapsed="false">
      <c r="A29" s="9" t="s">
        <v>31</v>
      </c>
      <c r="B29" s="10" t="s">
        <v>56</v>
      </c>
      <c r="C29" s="11" t="n">
        <v>1200</v>
      </c>
      <c r="D29" s="12" t="n">
        <f aca="false">27.35+0.4</f>
        <v>27.75</v>
      </c>
      <c r="E29" s="12" t="n">
        <f aca="false">27.15+0.4</f>
        <v>27.55</v>
      </c>
      <c r="F29" s="12" t="n">
        <f aca="false">26.95+0.4</f>
        <v>27.35</v>
      </c>
      <c r="G29" s="12" t="n">
        <f aca="false">26.75+0.4</f>
        <v>27.15</v>
      </c>
      <c r="H29" s="11" t="n">
        <f aca="false">6630+100</f>
        <v>6730</v>
      </c>
      <c r="I29" s="11" t="n">
        <f aca="false">6580+100</f>
        <v>6680</v>
      </c>
      <c r="J29" s="11" t="n">
        <f aca="false">6530+100</f>
        <v>6630</v>
      </c>
      <c r="K29" s="11" t="n">
        <f aca="false">6480+100</f>
        <v>6580</v>
      </c>
    </row>
    <row r="30" customFormat="false" ht="16.15" hidden="false" customHeight="true" outlineLevel="0" collapsed="false">
      <c r="A30" s="9" t="s">
        <v>32</v>
      </c>
      <c r="B30" s="10" t="s">
        <v>52</v>
      </c>
      <c r="C30" s="11" t="n">
        <v>1450</v>
      </c>
      <c r="D30" s="12" t="n">
        <f aca="false">22.17+0.3</f>
        <v>22.47</v>
      </c>
      <c r="E30" s="12" t="n">
        <f aca="false">21.97+0.3</f>
        <v>22.27</v>
      </c>
      <c r="F30" s="12" t="n">
        <f aca="false">21.77+0.3</f>
        <v>22.07</v>
      </c>
      <c r="G30" s="12" t="n">
        <f aca="false">21.57+0.3</f>
        <v>21.87</v>
      </c>
      <c r="H30" s="11" t="n">
        <f aca="false">5091+75</f>
        <v>5166</v>
      </c>
      <c r="I30" s="11" t="n">
        <f aca="false">5041+75</f>
        <v>5116</v>
      </c>
      <c r="J30" s="11" t="n">
        <f aca="false">4991+75</f>
        <v>5066</v>
      </c>
      <c r="K30" s="11" t="n">
        <f aca="false">4941+75</f>
        <v>5016</v>
      </c>
    </row>
    <row r="31" customFormat="false" ht="31.7" hidden="false" customHeight="true" outlineLevel="0" collapsed="false">
      <c r="A31" s="9" t="s">
        <v>5</v>
      </c>
      <c r="B31" s="10" t="s">
        <v>55</v>
      </c>
      <c r="C31" s="11" t="n">
        <v>500</v>
      </c>
      <c r="D31" s="12" t="n">
        <f aca="false">11.35+0.2</f>
        <v>11.55</v>
      </c>
      <c r="E31" s="12" t="n">
        <f aca="false">11.15+0.2</f>
        <v>11.35</v>
      </c>
      <c r="F31" s="12" t="n">
        <f aca="false">10.95+0.2</f>
        <v>11.15</v>
      </c>
      <c r="G31" s="12" t="n">
        <f aca="false">10.75+0.2</f>
        <v>10.95</v>
      </c>
      <c r="H31" s="11" t="n">
        <f aca="false">2863+50</f>
        <v>2913</v>
      </c>
      <c r="I31" s="11" t="n">
        <f aca="false">2813+50</f>
        <v>2863</v>
      </c>
      <c r="J31" s="11" t="n">
        <f aca="false">2763+50</f>
        <v>2813</v>
      </c>
      <c r="K31" s="11" t="n">
        <f aca="false">2713+50</f>
        <v>2763</v>
      </c>
    </row>
    <row r="32" customFormat="false" ht="31.7" hidden="false" customHeight="true" outlineLevel="0" collapsed="false">
      <c r="A32" s="9" t="s">
        <v>33</v>
      </c>
      <c r="B32" s="10" t="s">
        <v>57</v>
      </c>
      <c r="C32" s="11" t="n">
        <v>1300</v>
      </c>
      <c r="D32" s="12" t="n">
        <f aca="false">28.85+0.4</f>
        <v>29.25</v>
      </c>
      <c r="E32" s="12" t="n">
        <f aca="false">28.65+0.4</f>
        <v>29.05</v>
      </c>
      <c r="F32" s="12" t="n">
        <f aca="false">28.45+0.4</f>
        <v>28.85</v>
      </c>
      <c r="G32" s="12" t="n">
        <f aca="false">28.25+0.4</f>
        <v>28.65</v>
      </c>
      <c r="H32" s="11" t="n">
        <f aca="false">6885+100</f>
        <v>6985</v>
      </c>
      <c r="I32" s="11" t="n">
        <f aca="false">6835+100</f>
        <v>6935</v>
      </c>
      <c r="J32" s="11" t="n">
        <f aca="false">6785+100</f>
        <v>6885</v>
      </c>
      <c r="K32" s="11" t="n">
        <f aca="false">6735+100</f>
        <v>6835</v>
      </c>
    </row>
    <row r="33" customFormat="false" ht="31.7" hidden="false" customHeight="true" outlineLevel="0" collapsed="false">
      <c r="A33" s="9" t="s">
        <v>34</v>
      </c>
      <c r="B33" s="10" t="s">
        <v>50</v>
      </c>
      <c r="C33" s="11" t="n">
        <v>800</v>
      </c>
      <c r="D33" s="12" t="n">
        <f aca="false">15.35+0.2</f>
        <v>15.55</v>
      </c>
      <c r="E33" s="12" t="n">
        <f aca="false">15.15+0.2</f>
        <v>15.35</v>
      </c>
      <c r="F33" s="12" t="n">
        <f aca="false">14.95+0.2</f>
        <v>15.15</v>
      </c>
      <c r="G33" s="12" t="n">
        <f aca="false">14.75+0.2</f>
        <v>14.95</v>
      </c>
      <c r="H33" s="11" t="n">
        <f aca="false">3684+50</f>
        <v>3734</v>
      </c>
      <c r="I33" s="11" t="n">
        <f aca="false">3636+50</f>
        <v>3686</v>
      </c>
      <c r="J33" s="11" t="n">
        <f aca="false">3588+50</f>
        <v>3638</v>
      </c>
      <c r="K33" s="11" t="n">
        <f aca="false">3540+50</f>
        <v>3590</v>
      </c>
    </row>
    <row r="34" customFormat="false" ht="17" hidden="false" customHeight="true" outlineLevel="0" collapsed="false">
      <c r="A34" s="9" t="s">
        <v>35</v>
      </c>
      <c r="B34" s="10" t="s">
        <v>47</v>
      </c>
      <c r="C34" s="11" t="n">
        <v>1200</v>
      </c>
      <c r="D34" s="12" t="n">
        <f aca="false">19.38+0.4</f>
        <v>19.78</v>
      </c>
      <c r="E34" s="12" t="n">
        <f aca="false">19.18+0.4</f>
        <v>19.58</v>
      </c>
      <c r="F34" s="12" t="n">
        <f aca="false">18.98+0.4</f>
        <v>19.38</v>
      </c>
      <c r="G34" s="12" t="n">
        <f aca="false">18.78+0.4</f>
        <v>19.18</v>
      </c>
      <c r="H34" s="11" t="n">
        <f aca="false">4625+100</f>
        <v>4725</v>
      </c>
      <c r="I34" s="11" t="n">
        <f aca="false">4575+100</f>
        <v>4675</v>
      </c>
      <c r="J34" s="11" t="n">
        <f aca="false">4525+100</f>
        <v>4625</v>
      </c>
      <c r="K34" s="11" t="n">
        <f aca="false">4475+100</f>
        <v>4575</v>
      </c>
    </row>
    <row r="35" customFormat="false" ht="18.15" hidden="false" customHeight="true" outlineLevel="0" collapsed="false"/>
    <row r="40" customFormat="false" ht="18.15" hidden="false" customHeight="true" outlineLevel="0" collapsed="false"/>
    <row r="41" customFormat="false" ht="18.15" hidden="false" customHeight="true" outlineLevel="0" collapsed="false"/>
    <row r="44" customFormat="false" ht="18.15" hidden="false" customHeight="true" outlineLevel="0" collapsed="false"/>
    <row r="45" customFormat="false" ht="17" hidden="false" customHeight="true" outlineLevel="0" collapsed="false"/>
  </sheetData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M13" activeCellId="0" sqref="M13"/>
    </sheetView>
  </sheetViews>
  <sheetFormatPr defaultRowHeight="12.8"/>
  <cols>
    <col collapsed="false" hidden="false" max="1" min="1" style="0" width="3.51020408163265"/>
    <col collapsed="false" hidden="false" max="2" min="2" style="0" width="26.3214285714286"/>
    <col collapsed="false" hidden="false" max="8" min="3" style="0" width="15.6581632653061"/>
    <col collapsed="false" hidden="false" max="9" min="9" style="0" width="19.4387755102041"/>
    <col collapsed="false" hidden="false" max="10" min="10" style="0" width="20.7908163265306"/>
    <col collapsed="false" hidden="false" max="11" min="11" style="0" width="11.4285714285714"/>
    <col collapsed="false" hidden="false" max="12" min="12" style="0" width="11.5714285714286"/>
    <col collapsed="false" hidden="false" max="13" min="13" style="0" width="11.1326530612245"/>
    <col collapsed="false" hidden="false" max="14" min="14" style="0" width="12.5561224489796"/>
    <col collapsed="false" hidden="false" max="15" min="15" style="0" width="13.5"/>
    <col collapsed="false" hidden="false" max="16" min="16" style="0" width="12.8265306122449"/>
    <col collapsed="false" hidden="false" max="17" min="17" style="0" width="12.4183673469388"/>
    <col collapsed="false" hidden="false" max="18" min="18" style="0" width="12.9591836734694"/>
    <col collapsed="false" hidden="false" max="1025" min="19" style="0" width="8.36734693877551"/>
  </cols>
  <sheetData>
    <row r="1" customFormat="false" ht="28.35" hidden="false" customHeight="false" outlineLevel="0" collapsed="false">
      <c r="A1" s="16"/>
      <c r="B1" s="17"/>
      <c r="C1" s="17" t="s">
        <v>58</v>
      </c>
      <c r="D1" s="17" t="s">
        <v>38</v>
      </c>
      <c r="E1" s="17" t="s">
        <v>39</v>
      </c>
      <c r="F1" s="17" t="s">
        <v>59</v>
      </c>
      <c r="G1" s="17" t="s">
        <v>40</v>
      </c>
      <c r="H1" s="17" t="s">
        <v>60</v>
      </c>
      <c r="I1" s="17" t="s">
        <v>41</v>
      </c>
      <c r="J1" s="17" t="s">
        <v>61</v>
      </c>
      <c r="K1" s="17" t="s">
        <v>62</v>
      </c>
      <c r="L1" s="17" t="s">
        <v>42</v>
      </c>
      <c r="M1" s="17" t="s">
        <v>43</v>
      </c>
      <c r="N1" s="17" t="s">
        <v>63</v>
      </c>
      <c r="O1" s="17" t="s">
        <v>64</v>
      </c>
      <c r="P1" s="17" t="s">
        <v>45</v>
      </c>
      <c r="Q1" s="17" t="s">
        <v>65</v>
      </c>
      <c r="R1" s="17" t="s">
        <v>66</v>
      </c>
    </row>
    <row r="2" customFormat="false" ht="16.15" hidden="false" customHeight="false" outlineLevel="0" collapsed="false">
      <c r="A2" s="16"/>
      <c r="B2" s="17" t="s">
        <v>1</v>
      </c>
      <c r="C2" s="17" t="n">
        <v>900</v>
      </c>
      <c r="D2" s="17" t="n">
        <v>1200</v>
      </c>
      <c r="E2" s="17" t="n">
        <v>1500</v>
      </c>
      <c r="F2" s="17" t="n">
        <v>2000</v>
      </c>
      <c r="G2" s="17" t="n">
        <v>3000</v>
      </c>
      <c r="H2" s="17" t="n">
        <v>4500</v>
      </c>
      <c r="I2" s="17" t="n">
        <v>6500</v>
      </c>
      <c r="J2" s="17" t="n">
        <v>8000</v>
      </c>
      <c r="K2" s="17" t="n">
        <v>900</v>
      </c>
      <c r="L2" s="17" t="n">
        <v>1200</v>
      </c>
      <c r="M2" s="17" t="n">
        <v>1500</v>
      </c>
      <c r="N2" s="17" t="n">
        <v>2000</v>
      </c>
      <c r="O2" s="17" t="n">
        <v>3000</v>
      </c>
      <c r="P2" s="17" t="n">
        <v>4500</v>
      </c>
      <c r="Q2" s="17" t="n">
        <v>6500</v>
      </c>
      <c r="R2" s="17" t="n">
        <v>8000</v>
      </c>
    </row>
    <row r="3" customFormat="false" ht="15" hidden="false" customHeight="false" outlineLevel="0" collapsed="false">
      <c r="A3" s="16"/>
      <c r="B3" s="17" t="s">
        <v>2</v>
      </c>
      <c r="C3" s="17" t="n">
        <v>950</v>
      </c>
      <c r="D3" s="17" t="n">
        <v>1300</v>
      </c>
      <c r="E3" s="17" t="n">
        <v>1800</v>
      </c>
      <c r="F3" s="17" t="n">
        <v>2900</v>
      </c>
      <c r="G3" s="17" t="n">
        <v>4600</v>
      </c>
      <c r="H3" s="17" t="n">
        <v>6500</v>
      </c>
      <c r="I3" s="17" t="n">
        <v>8000</v>
      </c>
      <c r="J3" s="17" t="n">
        <v>12000</v>
      </c>
      <c r="K3" s="17" t="n">
        <v>950</v>
      </c>
      <c r="L3" s="17" t="n">
        <v>1300</v>
      </c>
      <c r="M3" s="17" t="n">
        <v>1800</v>
      </c>
      <c r="N3" s="17" t="n">
        <v>2900</v>
      </c>
      <c r="O3" s="17" t="n">
        <v>4600</v>
      </c>
      <c r="P3" s="17" t="n">
        <v>6500</v>
      </c>
      <c r="Q3" s="17" t="n">
        <v>8000</v>
      </c>
      <c r="R3" s="17" t="n">
        <v>12000</v>
      </c>
    </row>
    <row r="4" customFormat="false" ht="16.15" hidden="false" customHeight="false" outlineLevel="0" collapsed="false">
      <c r="A4" s="16"/>
      <c r="B4" s="17" t="s">
        <v>27</v>
      </c>
      <c r="C4" s="17" t="n">
        <v>900</v>
      </c>
      <c r="D4" s="17" t="n">
        <v>1200</v>
      </c>
      <c r="E4" s="17" t="n">
        <v>1500</v>
      </c>
      <c r="F4" s="17" t="n">
        <v>2000</v>
      </c>
      <c r="G4" s="17" t="n">
        <v>3000</v>
      </c>
      <c r="H4" s="17" t="n">
        <v>4500</v>
      </c>
      <c r="I4" s="17" t="n">
        <v>6500</v>
      </c>
      <c r="J4" s="17" t="n">
        <v>7000</v>
      </c>
      <c r="K4" s="17" t="n">
        <v>900</v>
      </c>
      <c r="L4" s="17" t="n">
        <v>1200</v>
      </c>
      <c r="M4" s="17" t="n">
        <v>1500</v>
      </c>
      <c r="N4" s="17" t="n">
        <v>2000</v>
      </c>
      <c r="O4" s="17" t="n">
        <v>3000</v>
      </c>
      <c r="P4" s="17" t="n">
        <v>4500</v>
      </c>
      <c r="Q4" s="17" t="n">
        <v>6500</v>
      </c>
      <c r="R4" s="17" t="n">
        <v>7000</v>
      </c>
    </row>
    <row r="5" customFormat="false" ht="16.15" hidden="false" customHeight="false" outlineLevel="0" collapsed="false">
      <c r="A5" s="16"/>
      <c r="B5" s="17" t="s">
        <v>3</v>
      </c>
      <c r="C5" s="17" t="n">
        <v>500</v>
      </c>
      <c r="D5" s="17" t="n">
        <v>800</v>
      </c>
      <c r="E5" s="17" t="n">
        <v>1000</v>
      </c>
      <c r="F5" s="17" t="n">
        <v>1600</v>
      </c>
      <c r="G5" s="17" t="n">
        <v>2500</v>
      </c>
      <c r="H5" s="17" t="n">
        <v>3000</v>
      </c>
      <c r="I5" s="17" t="n">
        <v>4000</v>
      </c>
      <c r="J5" s="17" t="n">
        <v>7000</v>
      </c>
      <c r="K5" s="17" t="n">
        <v>500</v>
      </c>
      <c r="L5" s="17" t="n">
        <v>800</v>
      </c>
      <c r="M5" s="17" t="n">
        <v>1000</v>
      </c>
      <c r="N5" s="17" t="n">
        <v>1600</v>
      </c>
      <c r="O5" s="17" t="n">
        <v>2500</v>
      </c>
      <c r="P5" s="17" t="n">
        <v>3000</v>
      </c>
      <c r="Q5" s="17" t="n">
        <v>4000</v>
      </c>
      <c r="R5" s="17" t="n">
        <v>7000</v>
      </c>
    </row>
    <row r="6" customFormat="false" ht="15" hidden="false" customHeight="false" outlineLevel="0" collapsed="false">
      <c r="A6" s="16"/>
      <c r="B6" s="17" t="s">
        <v>4</v>
      </c>
      <c r="C6" s="17" t="n">
        <v>750</v>
      </c>
      <c r="D6" s="17" t="n">
        <v>950</v>
      </c>
      <c r="E6" s="17" t="n">
        <v>1450</v>
      </c>
      <c r="F6" s="17" t="n">
        <v>1950</v>
      </c>
      <c r="G6" s="17" t="n">
        <v>2950</v>
      </c>
      <c r="H6" s="17" t="n">
        <v>3650</v>
      </c>
      <c r="I6" s="17" t="n">
        <v>4400</v>
      </c>
      <c r="J6" s="17" t="n">
        <v>7700</v>
      </c>
      <c r="K6" s="17" t="n">
        <v>750</v>
      </c>
      <c r="L6" s="17" t="n">
        <v>950</v>
      </c>
      <c r="M6" s="17" t="n">
        <v>1450</v>
      </c>
      <c r="N6" s="17" t="n">
        <v>1950</v>
      </c>
      <c r="O6" s="17" t="n">
        <v>2950</v>
      </c>
      <c r="P6" s="17" t="n">
        <v>3650</v>
      </c>
      <c r="Q6" s="17" t="n">
        <v>4400</v>
      </c>
      <c r="R6" s="17" t="n">
        <v>7700</v>
      </c>
    </row>
    <row r="7" customFormat="false" ht="15" hidden="false" customHeight="false" outlineLevel="0" collapsed="false">
      <c r="A7" s="16"/>
      <c r="B7" s="17" t="s">
        <v>17</v>
      </c>
      <c r="C7" s="17" t="n">
        <v>850</v>
      </c>
      <c r="D7" s="17" t="n">
        <v>950</v>
      </c>
      <c r="E7" s="17" t="n">
        <v>1050</v>
      </c>
      <c r="F7" s="17" t="n">
        <v>1800</v>
      </c>
      <c r="G7" s="17" t="n">
        <v>3000</v>
      </c>
      <c r="H7" s="17" t="n">
        <v>4000</v>
      </c>
      <c r="I7" s="17" t="n">
        <v>4500</v>
      </c>
      <c r="J7" s="17" t="n">
        <v>7000</v>
      </c>
      <c r="K7" s="17" t="n">
        <v>850</v>
      </c>
      <c r="L7" s="17" t="n">
        <v>950</v>
      </c>
      <c r="M7" s="17" t="n">
        <v>1050</v>
      </c>
      <c r="N7" s="17" t="n">
        <v>1800</v>
      </c>
      <c r="O7" s="17" t="n">
        <v>3000</v>
      </c>
      <c r="P7" s="17" t="n">
        <v>4000</v>
      </c>
      <c r="Q7" s="17" t="n">
        <v>4500</v>
      </c>
      <c r="R7" s="17" t="n">
        <v>7000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40" activeCellId="0" sqref="C40"/>
    </sheetView>
  </sheetViews>
  <sheetFormatPr defaultRowHeight="16.45"/>
  <cols>
    <col collapsed="false" hidden="false" max="1" min="1" style="16" width="3.78061224489796"/>
    <col collapsed="false" hidden="false" max="2" min="2" style="16" width="28.3469387755102"/>
    <col collapsed="false" hidden="false" max="3" min="3" style="16" width="53.7244897959184"/>
    <col collapsed="false" hidden="false" max="4" min="4" style="16" width="38.7448979591837"/>
    <col collapsed="false" hidden="false" max="1023" min="5" style="16" width="10.6632653061225"/>
    <col collapsed="false" hidden="false" max="1025" min="1024" style="0" width="8.36734693877551"/>
  </cols>
  <sheetData>
    <row r="1" s="18" customFormat="true" ht="16.45" hidden="false" customHeight="false" outlineLevel="0" collapsed="false">
      <c r="B1" s="19" t="s">
        <v>67</v>
      </c>
      <c r="C1" s="20" t="s">
        <v>68</v>
      </c>
      <c r="D1" s="21" t="s">
        <v>69</v>
      </c>
    </row>
    <row r="2" customFormat="false" ht="16.45" hidden="false" customHeight="false" outlineLevel="0" collapsed="false">
      <c r="A2" s="18"/>
      <c r="B2" s="22" t="s">
        <v>70</v>
      </c>
      <c r="C2" s="23" t="s">
        <v>71</v>
      </c>
      <c r="D2" s="24" t="s">
        <v>72</v>
      </c>
    </row>
    <row r="3" customFormat="false" ht="16.45" hidden="false" customHeight="false" outlineLevel="0" collapsed="false">
      <c r="A3" s="18"/>
      <c r="B3" s="25" t="s">
        <v>13</v>
      </c>
      <c r="C3" s="26" t="s">
        <v>73</v>
      </c>
      <c r="D3" s="27" t="s">
        <v>74</v>
      </c>
    </row>
    <row r="4" customFormat="false" ht="16.45" hidden="false" customHeight="false" outlineLevel="0" collapsed="false">
      <c r="A4" s="18"/>
      <c r="B4" s="25" t="s">
        <v>4</v>
      </c>
      <c r="C4" s="26" t="s">
        <v>75</v>
      </c>
      <c r="D4" s="27" t="s">
        <v>76</v>
      </c>
    </row>
    <row r="5" customFormat="false" ht="16.45" hidden="false" customHeight="false" outlineLevel="0" collapsed="false">
      <c r="A5" s="18"/>
      <c r="B5" s="25" t="s">
        <v>15</v>
      </c>
      <c r="C5" s="26" t="s">
        <v>77</v>
      </c>
      <c r="D5" s="27" t="s">
        <v>78</v>
      </c>
    </row>
    <row r="6" customFormat="false" ht="16.45" hidden="false" customHeight="false" outlineLevel="0" collapsed="false">
      <c r="A6" s="18"/>
      <c r="B6" s="28" t="s">
        <v>17</v>
      </c>
      <c r="C6" s="29" t="s">
        <v>79</v>
      </c>
      <c r="D6" s="30" t="s">
        <v>80</v>
      </c>
    </row>
    <row r="7" customFormat="false" ht="16.45" hidden="false" customHeight="false" outlineLevel="0" collapsed="false">
      <c r="A7" s="18"/>
      <c r="B7" s="25" t="s">
        <v>9</v>
      </c>
      <c r="C7" s="26" t="s">
        <v>81</v>
      </c>
      <c r="D7" s="31" t="s">
        <v>82</v>
      </c>
    </row>
    <row r="8" customFormat="false" ht="16.45" hidden="false" customHeight="false" outlineLevel="0" collapsed="false">
      <c r="A8" s="18"/>
      <c r="B8" s="28" t="s">
        <v>83</v>
      </c>
      <c r="C8" s="32" t="s">
        <v>84</v>
      </c>
      <c r="D8" s="33" t="s">
        <v>85</v>
      </c>
    </row>
    <row r="9" customFormat="false" ht="16.45" hidden="false" customHeight="false" outlineLevel="0" collapsed="false">
      <c r="A9" s="18"/>
      <c r="B9" s="25" t="s">
        <v>8</v>
      </c>
      <c r="C9" s="34" t="s">
        <v>86</v>
      </c>
      <c r="D9" s="27" t="s">
        <v>87</v>
      </c>
    </row>
    <row r="10" customFormat="false" ht="16.45" hidden="false" customHeight="false" outlineLevel="0" collapsed="false">
      <c r="A10" s="18"/>
      <c r="B10" s="25" t="s">
        <v>7</v>
      </c>
      <c r="C10" s="26" t="s">
        <v>88</v>
      </c>
      <c r="D10" s="27" t="s">
        <v>89</v>
      </c>
    </row>
    <row r="11" customFormat="false" ht="16.45" hidden="false" customHeight="false" outlineLevel="0" collapsed="false">
      <c r="A11" s="18"/>
      <c r="B11" s="25" t="s">
        <v>3</v>
      </c>
      <c r="C11" s="26" t="s">
        <v>90</v>
      </c>
      <c r="D11" s="27" t="s">
        <v>91</v>
      </c>
    </row>
    <row r="12" customFormat="false" ht="16.45" hidden="false" customHeight="false" outlineLevel="0" collapsed="false">
      <c r="A12" s="18"/>
      <c r="B12" s="25" t="s">
        <v>92</v>
      </c>
      <c r="C12" s="26" t="s">
        <v>93</v>
      </c>
      <c r="D12" s="27" t="s">
        <v>94</v>
      </c>
    </row>
    <row r="13" customFormat="false" ht="16.45" hidden="false" customHeight="false" outlineLevel="0" collapsed="false">
      <c r="A13" s="18"/>
      <c r="B13" s="35" t="s">
        <v>27</v>
      </c>
      <c r="C13" s="26" t="s">
        <v>95</v>
      </c>
      <c r="D13" s="27" t="s">
        <v>96</v>
      </c>
    </row>
    <row r="14" customFormat="false" ht="16.45" hidden="false" customHeight="false" outlineLevel="0" collapsed="false">
      <c r="A14" s="18"/>
      <c r="B14" s="25" t="s">
        <v>6</v>
      </c>
      <c r="C14" s="26" t="s">
        <v>97</v>
      </c>
      <c r="D14" s="27" t="s">
        <v>98</v>
      </c>
    </row>
    <row r="15" customFormat="false" ht="16.45" hidden="false" customHeight="false" outlineLevel="0" collapsed="false">
      <c r="A15" s="18"/>
      <c r="B15" s="25" t="s">
        <v>31</v>
      </c>
      <c r="C15" s="26" t="s">
        <v>99</v>
      </c>
      <c r="D15" s="27" t="s">
        <v>100</v>
      </c>
    </row>
    <row r="16" customFormat="false" ht="16.45" hidden="false" customHeight="false" outlineLevel="0" collapsed="false">
      <c r="A16" s="18"/>
      <c r="B16" s="25" t="s">
        <v>5</v>
      </c>
      <c r="C16" s="26" t="s">
        <v>101</v>
      </c>
      <c r="D16" s="27" t="s">
        <v>102</v>
      </c>
    </row>
    <row r="17" customFormat="false" ht="16.15" hidden="false" customHeight="false" outlineLevel="0" collapsed="false">
      <c r="A17" s="18"/>
      <c r="B17" s="25" t="s">
        <v>1</v>
      </c>
      <c r="C17" s="26" t="s">
        <v>103</v>
      </c>
      <c r="D17" s="27" t="n">
        <v>123456</v>
      </c>
    </row>
    <row r="18" customFormat="false" ht="16.45" hidden="false" customHeight="false" outlineLevel="0" collapsed="false">
      <c r="A18" s="18"/>
      <c r="B18" s="36" t="s">
        <v>33</v>
      </c>
      <c r="C18" s="37" t="s">
        <v>104</v>
      </c>
      <c r="D18" s="38" t="s">
        <v>105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37" activeCellId="0" sqref="E37"/>
    </sheetView>
  </sheetViews>
  <sheetFormatPr defaultRowHeight="12.8"/>
  <cols>
    <col collapsed="false" hidden="false" max="1" min="1" style="0" width="1.75510204081633"/>
    <col collapsed="false" hidden="false" max="2" min="2" style="0" width="8.36734693877551"/>
    <col collapsed="false" hidden="false" max="3" min="3" style="0" width="44.4132653061225"/>
    <col collapsed="false" hidden="false" max="4" min="4" style="0" width="12.5561224489796"/>
    <col collapsed="false" hidden="false" max="5" min="5" style="0" width="22.9489795918367"/>
    <col collapsed="false" hidden="false" max="6" min="6" style="0" width="22.0051020408163"/>
    <col collapsed="false" hidden="false" max="1025" min="7" style="0" width="8.36734693877551"/>
  </cols>
  <sheetData>
    <row r="1" customFormat="false" ht="12.85" hidden="false" customHeight="false" outlineLevel="0" collapsed="false">
      <c r="A1" s="16"/>
      <c r="B1" s="16"/>
      <c r="C1" s="16"/>
      <c r="D1" s="16"/>
    </row>
    <row r="2" customFormat="false" ht="12.85" hidden="false" customHeight="false" outlineLevel="0" collapsed="false">
      <c r="A2" s="16"/>
      <c r="B2" s="16"/>
      <c r="C2" s="16"/>
      <c r="D2" s="16"/>
    </row>
    <row r="3" customFormat="false" ht="17.65" hidden="false" customHeight="false" outlineLevel="0" collapsed="false">
      <c r="A3" s="16"/>
      <c r="B3" s="16"/>
      <c r="C3" s="16"/>
      <c r="F3" s="39" t="s">
        <v>106</v>
      </c>
    </row>
    <row r="4" customFormat="false" ht="17.65" hidden="false" customHeight="false" outlineLevel="0" collapsed="false">
      <c r="A4" s="16"/>
      <c r="B4" s="16"/>
      <c r="C4" s="16"/>
      <c r="F4" s="39" t="s">
        <v>107</v>
      </c>
    </row>
    <row r="5" customFormat="false" ht="17.65" hidden="false" customHeight="false" outlineLevel="0" collapsed="false">
      <c r="A5" s="16"/>
      <c r="B5" s="16"/>
      <c r="C5" s="16"/>
      <c r="F5" s="39" t="s">
        <v>108</v>
      </c>
    </row>
    <row r="6" customFormat="false" ht="17.65" hidden="false" customHeight="false" outlineLevel="0" collapsed="false">
      <c r="A6" s="16"/>
      <c r="B6" s="16"/>
      <c r="C6" s="16"/>
      <c r="F6" s="39" t="s">
        <v>109</v>
      </c>
    </row>
    <row r="7" customFormat="false" ht="17.65" hidden="false" customHeight="false" outlineLevel="0" collapsed="false">
      <c r="A7" s="16"/>
      <c r="B7" s="16"/>
      <c r="C7" s="16"/>
      <c r="F7" s="39" t="s">
        <v>110</v>
      </c>
    </row>
    <row r="8" customFormat="false" ht="12.85" hidden="false" customHeight="false" outlineLevel="0" collapsed="false">
      <c r="A8" s="16"/>
      <c r="B8" s="16"/>
      <c r="C8" s="16"/>
      <c r="D8" s="16"/>
    </row>
    <row r="9" customFormat="false" ht="12.85" hidden="false" customHeight="false" outlineLevel="0" collapsed="false">
      <c r="A9" s="16"/>
      <c r="B9" s="16"/>
      <c r="C9" s="16"/>
      <c r="D9" s="16"/>
    </row>
    <row r="10" s="42" customFormat="true" ht="19.7" hidden="false" customHeight="true" outlineLevel="0" collapsed="false">
      <c r="A10" s="40"/>
      <c r="B10" s="41" t="s">
        <v>111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customFormat="false" ht="12.85" hidden="false" customHeight="false" outlineLevel="0" collapsed="false">
      <c r="A11" s="16"/>
      <c r="B11" s="16"/>
      <c r="C11" s="16"/>
      <c r="D11" s="16"/>
    </row>
    <row r="12" customFormat="false" ht="12.85" hidden="false" customHeight="false" outlineLevel="0" collapsed="false">
      <c r="B12" s="43"/>
      <c r="C12" s="43"/>
      <c r="D12" s="44"/>
      <c r="E12" s="43"/>
      <c r="F12" s="45"/>
    </row>
    <row r="13" customFormat="false" ht="12.8" hidden="false" customHeight="true" outlineLevel="0" collapsed="false">
      <c r="B13" s="46" t="s">
        <v>112</v>
      </c>
      <c r="C13" s="46"/>
      <c r="D13" s="47" t="s">
        <v>113</v>
      </c>
      <c r="E13" s="48" t="s">
        <v>114</v>
      </c>
      <c r="F13" s="49" t="s">
        <v>115</v>
      </c>
    </row>
    <row r="14" customFormat="false" ht="12.85" hidden="false" customHeight="false" outlineLevel="0" collapsed="false">
      <c r="B14" s="46"/>
      <c r="C14" s="46"/>
      <c r="D14" s="47"/>
      <c r="E14" s="48"/>
      <c r="F14" s="49"/>
    </row>
    <row r="15" customFormat="false" ht="18.15" hidden="false" customHeight="true" outlineLevel="0" collapsed="false">
      <c r="B15" s="25" t="s">
        <v>116</v>
      </c>
      <c r="C15" s="25"/>
      <c r="D15" s="50" t="s">
        <v>117</v>
      </c>
      <c r="E15" s="51" t="n">
        <v>42000</v>
      </c>
      <c r="F15" s="52" t="n">
        <v>750</v>
      </c>
    </row>
    <row r="16" customFormat="false" ht="18.9" hidden="false" customHeight="true" outlineLevel="0" collapsed="false">
      <c r="B16" s="25" t="s">
        <v>17</v>
      </c>
      <c r="C16" s="25"/>
      <c r="D16" s="50" t="s">
        <v>118</v>
      </c>
      <c r="E16" s="51" t="n">
        <v>90000</v>
      </c>
      <c r="F16" s="52" t="n">
        <v>1650</v>
      </c>
    </row>
    <row r="17" customFormat="false" ht="18.9" hidden="false" customHeight="true" outlineLevel="0" collapsed="false">
      <c r="B17" s="25" t="s">
        <v>3</v>
      </c>
      <c r="C17" s="25"/>
      <c r="D17" s="53" t="s">
        <v>51</v>
      </c>
      <c r="E17" s="54" t="n">
        <v>110000</v>
      </c>
      <c r="F17" s="55" t="n">
        <v>2200</v>
      </c>
    </row>
    <row r="18" customFormat="false" ht="18.9" hidden="false" customHeight="true" outlineLevel="0" collapsed="false">
      <c r="B18" s="25" t="s">
        <v>4</v>
      </c>
      <c r="C18" s="25"/>
      <c r="D18" s="53" t="s">
        <v>49</v>
      </c>
      <c r="E18" s="54" t="n">
        <v>126000</v>
      </c>
      <c r="F18" s="55" t="n">
        <v>2600</v>
      </c>
    </row>
    <row r="19" customFormat="false" ht="16.45" hidden="false" customHeight="false" outlineLevel="0" collapsed="false">
      <c r="B19" s="56" t="s">
        <v>5</v>
      </c>
      <c r="C19" s="56"/>
      <c r="D19" s="53" t="s">
        <v>55</v>
      </c>
      <c r="E19" s="54" t="n">
        <v>131000</v>
      </c>
      <c r="F19" s="55" t="n">
        <v>2600</v>
      </c>
    </row>
    <row r="20" customFormat="false" ht="16.45" hidden="false" customHeight="false" outlineLevel="0" collapsed="false">
      <c r="B20" s="56" t="s">
        <v>6</v>
      </c>
      <c r="C20" s="56"/>
      <c r="D20" s="53" t="s">
        <v>55</v>
      </c>
      <c r="E20" s="54" t="n">
        <v>150000</v>
      </c>
      <c r="F20" s="55" t="n">
        <v>2950</v>
      </c>
    </row>
    <row r="21" customFormat="false" ht="16.45" hidden="false" customHeight="false" outlineLevel="0" collapsed="false">
      <c r="B21" s="56" t="s">
        <v>92</v>
      </c>
      <c r="C21" s="56"/>
      <c r="D21" s="53" t="s">
        <v>50</v>
      </c>
      <c r="E21" s="54" t="n">
        <v>200000</v>
      </c>
      <c r="F21" s="55" t="n">
        <v>3750</v>
      </c>
    </row>
    <row r="22" customFormat="false" ht="18.9" hidden="false" customHeight="true" outlineLevel="0" collapsed="false">
      <c r="B22" s="25" t="s">
        <v>7</v>
      </c>
      <c r="C22" s="25"/>
      <c r="D22" s="53" t="s">
        <v>50</v>
      </c>
      <c r="E22" s="54" t="n">
        <v>175000</v>
      </c>
      <c r="F22" s="55" t="n">
        <v>3400</v>
      </c>
    </row>
    <row r="23" customFormat="false" ht="18.9" hidden="false" customHeight="true" outlineLevel="0" collapsed="false">
      <c r="B23" s="25" t="s">
        <v>8</v>
      </c>
      <c r="C23" s="25"/>
      <c r="D23" s="53" t="s">
        <v>50</v>
      </c>
      <c r="E23" s="54" t="n">
        <v>210000</v>
      </c>
      <c r="F23" s="55" t="n">
        <v>4200</v>
      </c>
    </row>
    <row r="24" customFormat="false" ht="18.9" hidden="false" customHeight="true" outlineLevel="0" collapsed="false">
      <c r="B24" s="36" t="s">
        <v>9</v>
      </c>
      <c r="C24" s="36"/>
      <c r="D24" s="57" t="s">
        <v>52</v>
      </c>
      <c r="E24" s="58" t="n">
        <v>250000</v>
      </c>
      <c r="F24" s="59" t="n">
        <v>5020</v>
      </c>
    </row>
    <row r="25" customFormat="false" ht="12.85" hidden="false" customHeight="false" outlineLevel="0" collapsed="false"/>
    <row r="26" customFormat="false" ht="12.85" hidden="false" customHeight="false" outlineLevel="0" collapsed="false"/>
    <row r="27" customFormat="false" ht="15.25" hidden="false" customHeight="false" outlineLevel="0" collapsed="false">
      <c r="F27" s="60" t="s">
        <v>119</v>
      </c>
    </row>
    <row r="28" customFormat="false" ht="15.25" hidden="false" customHeight="false" outlineLevel="0" collapsed="false">
      <c r="F28" s="60" t="s">
        <v>120</v>
      </c>
    </row>
  </sheetData>
  <mergeCells count="15">
    <mergeCell ref="B10:F10"/>
    <mergeCell ref="B13:C14"/>
    <mergeCell ref="D13:D14"/>
    <mergeCell ref="E13:E14"/>
    <mergeCell ref="F13:F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449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2021-08-05T19:18:02Z</dcterms:modified>
  <cp:revision>18</cp:revision>
  <dc:subject/>
  <dc:title/>
</cp:coreProperties>
</file>