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hristianJohn.Banal\Desktop\Upload This\"/>
    </mc:Choice>
  </mc:AlternateContent>
  <bookViews>
    <workbookView xWindow="0" yWindow="0" windowWidth="20490" windowHeight="7470" tabRatio="878" firstSheet="12" activeTab="13"/>
  </bookViews>
  <sheets>
    <sheet name="Roster" sheetId="5" state="hidden" r:id="rId1"/>
    <sheet name="Dump_prod" sheetId="1" state="hidden" r:id="rId2"/>
    <sheet name="Dump_QA" sheetId="3" state="hidden" r:id="rId3"/>
    <sheet name="Dump_WPU" sheetId="2" state="hidden" r:id="rId4"/>
    <sheet name="Dump_Attendance_Agent" sheetId="4" state="hidden" r:id="rId5"/>
    <sheet name="Dump_Attendance_TL-Team" sheetId="17" state="hidden" r:id="rId6"/>
    <sheet name="Dump_Attendance_TL-Self" sheetId="8" state="hidden" r:id="rId7"/>
    <sheet name="Dump_Attrition_TL" sheetId="16" state="hidden" r:id="rId8"/>
    <sheet name="Dump_Coaching" sheetId="18" state="hidden" r:id="rId9"/>
    <sheet name="Dump_LMS" sheetId="19" state="hidden" r:id="rId10"/>
    <sheet name="Dump_Leadership" sheetId="20" state="hidden" r:id="rId11"/>
    <sheet name="AGENT_raw" sheetId="6" state="hidden" r:id="rId12"/>
    <sheet name="Agent - Orphan" sheetId="10" r:id="rId13"/>
    <sheet name="dump" sheetId="23" r:id="rId14"/>
    <sheet name="Agent - BU-KP-PICKUP" sheetId="22" r:id="rId15"/>
    <sheet name="TL_raw" sheetId="15" state="hidden" r:id="rId16"/>
    <sheet name="TL Scorecard" sheetId="14" r:id="rId17"/>
  </sheets>
  <definedNames>
    <definedName name="_xlnm._FilterDatabase" localSheetId="14" hidden="1">'Agent - BU-KP-PICKUP'!$A$9:$V$12</definedName>
    <definedName name="_xlnm._FilterDatabase" localSheetId="12" hidden="1">'Agent - Orphan'!$A$9:$V$12</definedName>
    <definedName name="_xlnm._FilterDatabase" localSheetId="11" hidden="1">AGENT_raw!$A$1:$AB$16</definedName>
    <definedName name="_xlnm._FilterDatabase" localSheetId="4" hidden="1">Dump_Attendance_Agent!$A$1:$R$1</definedName>
    <definedName name="_xlnm._FilterDatabase" localSheetId="6" hidden="1">'Dump_Attendance_TL-Self'!$A$1:$J$1</definedName>
    <definedName name="_xlnm._FilterDatabase" localSheetId="5" hidden="1">'Dump_Attendance_TL-Team'!#REF!</definedName>
    <definedName name="_xlnm._FilterDatabase" localSheetId="9" hidden="1">Dump_LMS!$L$1:$P$43</definedName>
    <definedName name="_xlnm._FilterDatabase" localSheetId="1" hidden="1">Dump_prod!$A$1:$G$17</definedName>
    <definedName name="_xlnm._FilterDatabase" localSheetId="2" hidden="1">Dump_QA!$A$1:$AD$39</definedName>
    <definedName name="_xlnm._FilterDatabase" localSheetId="3" hidden="1">Dump_WPU!$A$1:$R$228</definedName>
    <definedName name="_xlnm._FilterDatabase" localSheetId="0" hidden="1">Roster!$A$1:$M$18</definedName>
    <definedName name="_xlnm._FilterDatabase" localSheetId="16" hidden="1">'TL Scorecard'!$A$11:$C$12</definedName>
    <definedName name="_xlnm._FilterDatabase" localSheetId="15" hidden="1">TL_raw!$A$1:$V$2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0" l="1"/>
  <c r="C13" i="10"/>
  <c r="D13" i="10"/>
  <c r="E13" i="10"/>
  <c r="F13" i="10"/>
  <c r="I13" i="10"/>
  <c r="J13" i="10" s="1"/>
  <c r="K13" i="10"/>
  <c r="L13" i="10" s="1"/>
  <c r="M13" i="10"/>
  <c r="N13" i="10" s="1"/>
  <c r="Q13" i="10"/>
  <c r="R13" i="10" s="1"/>
  <c r="S13" i="10"/>
  <c r="T13" i="10" s="1"/>
  <c r="D42" i="20" l="1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C3" i="6" l="1"/>
  <c r="D3" i="6"/>
  <c r="E3" i="6"/>
  <c r="F3" i="6"/>
  <c r="G3" i="6"/>
  <c r="H3" i="6"/>
  <c r="AA3" i="6" s="1"/>
  <c r="I3" i="6"/>
  <c r="L3" i="6"/>
  <c r="M3" i="6"/>
  <c r="O3" i="6"/>
  <c r="P3" i="6"/>
  <c r="R3" i="6"/>
  <c r="S3" i="6"/>
  <c r="T3" i="6"/>
  <c r="U3" i="6"/>
  <c r="V3" i="6"/>
  <c r="W3" i="6"/>
  <c r="X3" i="6"/>
  <c r="Y3" i="6"/>
  <c r="Q3" i="6" s="1"/>
  <c r="Z3" i="6"/>
  <c r="C4" i="6"/>
  <c r="D4" i="6"/>
  <c r="E4" i="6"/>
  <c r="F4" i="6"/>
  <c r="G4" i="6"/>
  <c r="H4" i="6"/>
  <c r="AA4" i="6" s="1"/>
  <c r="I4" i="6"/>
  <c r="L4" i="6"/>
  <c r="M4" i="6"/>
  <c r="O4" i="6"/>
  <c r="P4" i="6"/>
  <c r="R4" i="6"/>
  <c r="S4" i="6"/>
  <c r="T4" i="6"/>
  <c r="U4" i="6"/>
  <c r="V4" i="6"/>
  <c r="W4" i="6"/>
  <c r="X4" i="6"/>
  <c r="Y4" i="6"/>
  <c r="Q4" i="6" s="1"/>
  <c r="Z4" i="6"/>
  <c r="C5" i="6"/>
  <c r="D5" i="6"/>
  <c r="E5" i="6"/>
  <c r="F5" i="6"/>
  <c r="G5" i="6"/>
  <c r="H5" i="6"/>
  <c r="AA5" i="6" s="1"/>
  <c r="I5" i="6"/>
  <c r="L5" i="6"/>
  <c r="M5" i="6"/>
  <c r="O5" i="6"/>
  <c r="P5" i="6"/>
  <c r="R5" i="6"/>
  <c r="S5" i="6"/>
  <c r="T5" i="6"/>
  <c r="U5" i="6"/>
  <c r="V5" i="6"/>
  <c r="W5" i="6"/>
  <c r="X5" i="6"/>
  <c r="Y5" i="6"/>
  <c r="Q5" i="6" s="1"/>
  <c r="Z5" i="6"/>
  <c r="C6" i="6"/>
  <c r="D6" i="6"/>
  <c r="E6" i="6"/>
  <c r="F6" i="6"/>
  <c r="G6" i="6"/>
  <c r="H6" i="6"/>
  <c r="AB6" i="6" s="1"/>
  <c r="I6" i="6"/>
  <c r="L6" i="6"/>
  <c r="M6" i="6"/>
  <c r="O6" i="6"/>
  <c r="P6" i="6"/>
  <c r="R6" i="6"/>
  <c r="S6" i="6"/>
  <c r="T6" i="6"/>
  <c r="U6" i="6"/>
  <c r="V6" i="6"/>
  <c r="W6" i="6"/>
  <c r="X6" i="6"/>
  <c r="Y6" i="6"/>
  <c r="Q6" i="6" s="1"/>
  <c r="Z6" i="6"/>
  <c r="N6" i="6" s="1"/>
  <c r="C7" i="6"/>
  <c r="D7" i="6"/>
  <c r="E7" i="6"/>
  <c r="F7" i="6"/>
  <c r="G7" i="6"/>
  <c r="H7" i="6"/>
  <c r="I7" i="6"/>
  <c r="L7" i="6"/>
  <c r="M7" i="6"/>
  <c r="O7" i="6"/>
  <c r="P7" i="6"/>
  <c r="R7" i="6"/>
  <c r="S7" i="6"/>
  <c r="T7" i="6"/>
  <c r="U7" i="6"/>
  <c r="V7" i="6"/>
  <c r="W7" i="6"/>
  <c r="X7" i="6"/>
  <c r="Y7" i="6"/>
  <c r="Q7" i="6" s="1"/>
  <c r="Z7" i="6"/>
  <c r="N7" i="6" s="1"/>
  <c r="AA7" i="6"/>
  <c r="AB7" i="6"/>
  <c r="C8" i="6"/>
  <c r="D8" i="6"/>
  <c r="E8" i="6"/>
  <c r="F8" i="6"/>
  <c r="G8" i="6"/>
  <c r="H8" i="6"/>
  <c r="AA8" i="6" s="1"/>
  <c r="I8" i="6"/>
  <c r="L8" i="6"/>
  <c r="M8" i="6"/>
  <c r="O8" i="6"/>
  <c r="P8" i="6"/>
  <c r="R8" i="6"/>
  <c r="S8" i="6"/>
  <c r="T8" i="6"/>
  <c r="U8" i="6"/>
  <c r="V8" i="6"/>
  <c r="W8" i="6"/>
  <c r="X8" i="6"/>
  <c r="Y8" i="6"/>
  <c r="Q8" i="6" s="1"/>
  <c r="Z8" i="6"/>
  <c r="N8" i="6" s="1"/>
  <c r="C9" i="6"/>
  <c r="D9" i="6"/>
  <c r="E9" i="6"/>
  <c r="F9" i="6"/>
  <c r="G9" i="6"/>
  <c r="H9" i="6"/>
  <c r="AA9" i="6" s="1"/>
  <c r="I9" i="6"/>
  <c r="L9" i="6"/>
  <c r="M9" i="6"/>
  <c r="O9" i="6"/>
  <c r="P9" i="6"/>
  <c r="R9" i="6"/>
  <c r="S9" i="6"/>
  <c r="T9" i="6"/>
  <c r="U9" i="6"/>
  <c r="V9" i="6"/>
  <c r="W9" i="6"/>
  <c r="X9" i="6"/>
  <c r="Y9" i="6"/>
  <c r="Q9" i="6" s="1"/>
  <c r="Z9" i="6"/>
  <c r="N9" i="6" s="1"/>
  <c r="AB9" i="6"/>
  <c r="C10" i="6"/>
  <c r="D10" i="6"/>
  <c r="E10" i="6"/>
  <c r="F10" i="6"/>
  <c r="G10" i="6"/>
  <c r="H10" i="6"/>
  <c r="AB10" i="6" s="1"/>
  <c r="I10" i="6"/>
  <c r="L10" i="6"/>
  <c r="M10" i="6"/>
  <c r="O10" i="6"/>
  <c r="P10" i="6"/>
  <c r="R10" i="6"/>
  <c r="S10" i="6"/>
  <c r="T10" i="6"/>
  <c r="U10" i="6"/>
  <c r="V10" i="6"/>
  <c r="W10" i="6"/>
  <c r="X10" i="6"/>
  <c r="Y10" i="6"/>
  <c r="Q10" i="6" s="1"/>
  <c r="Z10" i="6"/>
  <c r="N10" i="6" s="1"/>
  <c r="C11" i="6"/>
  <c r="D11" i="6"/>
  <c r="E11" i="6"/>
  <c r="F11" i="6"/>
  <c r="G11" i="6"/>
  <c r="H11" i="6"/>
  <c r="I11" i="6"/>
  <c r="L11" i="6"/>
  <c r="M11" i="6"/>
  <c r="O11" i="6"/>
  <c r="P11" i="6"/>
  <c r="R11" i="6"/>
  <c r="S11" i="6"/>
  <c r="T11" i="6"/>
  <c r="U11" i="6"/>
  <c r="V11" i="6"/>
  <c r="W11" i="6"/>
  <c r="X11" i="6"/>
  <c r="Y11" i="6"/>
  <c r="Q11" i="6" s="1"/>
  <c r="Z11" i="6"/>
  <c r="N11" i="6" s="1"/>
  <c r="AA11" i="6"/>
  <c r="AB11" i="6"/>
  <c r="C12" i="6"/>
  <c r="D12" i="6"/>
  <c r="E12" i="6"/>
  <c r="F12" i="6"/>
  <c r="G12" i="6"/>
  <c r="H12" i="6"/>
  <c r="AA12" i="6" s="1"/>
  <c r="I12" i="6"/>
  <c r="L12" i="6"/>
  <c r="M12" i="6"/>
  <c r="O12" i="6"/>
  <c r="P12" i="6"/>
  <c r="R12" i="6"/>
  <c r="S12" i="6"/>
  <c r="T12" i="6"/>
  <c r="U12" i="6"/>
  <c r="V12" i="6"/>
  <c r="W12" i="6"/>
  <c r="X12" i="6"/>
  <c r="Y12" i="6"/>
  <c r="Q12" i="6" s="1"/>
  <c r="Z12" i="6"/>
  <c r="N12" i="6" s="1"/>
  <c r="C13" i="6"/>
  <c r="D13" i="6"/>
  <c r="E13" i="6"/>
  <c r="F13" i="6"/>
  <c r="G13" i="6"/>
  <c r="H13" i="6"/>
  <c r="AA13" i="6" s="1"/>
  <c r="I13" i="6"/>
  <c r="L13" i="6"/>
  <c r="M13" i="6"/>
  <c r="O13" i="6"/>
  <c r="P13" i="6"/>
  <c r="R13" i="6"/>
  <c r="S13" i="6"/>
  <c r="T13" i="6"/>
  <c r="U13" i="6"/>
  <c r="V13" i="6"/>
  <c r="W13" i="6"/>
  <c r="X13" i="6"/>
  <c r="Y13" i="6"/>
  <c r="Q13" i="6" s="1"/>
  <c r="Z13" i="6"/>
  <c r="N13" i="6" s="1"/>
  <c r="C14" i="6"/>
  <c r="D14" i="6"/>
  <c r="E14" i="6"/>
  <c r="F14" i="6"/>
  <c r="G14" i="6"/>
  <c r="H14" i="6"/>
  <c r="AB14" i="6" s="1"/>
  <c r="I14" i="6"/>
  <c r="L14" i="6"/>
  <c r="M14" i="6"/>
  <c r="O14" i="6"/>
  <c r="P14" i="6"/>
  <c r="R14" i="6"/>
  <c r="S14" i="6"/>
  <c r="T14" i="6"/>
  <c r="U14" i="6"/>
  <c r="O13" i="10" s="1"/>
  <c r="P13" i="10" s="1"/>
  <c r="V14" i="6"/>
  <c r="W14" i="6"/>
  <c r="X14" i="6"/>
  <c r="Y14" i="6"/>
  <c r="Q14" i="6" s="1"/>
  <c r="Z14" i="6"/>
  <c r="N14" i="6" s="1"/>
  <c r="C15" i="6"/>
  <c r="D15" i="6"/>
  <c r="E15" i="6"/>
  <c r="F15" i="6"/>
  <c r="G15" i="6"/>
  <c r="H15" i="6"/>
  <c r="I15" i="6"/>
  <c r="L15" i="6"/>
  <c r="M15" i="6"/>
  <c r="O15" i="6"/>
  <c r="P15" i="6"/>
  <c r="R15" i="6"/>
  <c r="S15" i="6"/>
  <c r="T15" i="6"/>
  <c r="U15" i="6"/>
  <c r="V15" i="6"/>
  <c r="W15" i="6"/>
  <c r="X15" i="6"/>
  <c r="Y15" i="6"/>
  <c r="Q15" i="6" s="1"/>
  <c r="Z15" i="6"/>
  <c r="N15" i="6" s="1"/>
  <c r="AA15" i="6"/>
  <c r="AB15" i="6"/>
  <c r="C16" i="6"/>
  <c r="D16" i="6"/>
  <c r="E16" i="6"/>
  <c r="F16" i="6"/>
  <c r="G16" i="6"/>
  <c r="H16" i="6"/>
  <c r="AA16" i="6" s="1"/>
  <c r="I16" i="6"/>
  <c r="L16" i="6"/>
  <c r="M16" i="6"/>
  <c r="O16" i="6"/>
  <c r="P16" i="6"/>
  <c r="R16" i="6"/>
  <c r="S16" i="6"/>
  <c r="T16" i="6"/>
  <c r="U16" i="6"/>
  <c r="V16" i="6"/>
  <c r="W16" i="6"/>
  <c r="X16" i="6"/>
  <c r="Y16" i="6"/>
  <c r="Q16" i="6" s="1"/>
  <c r="Z16" i="6"/>
  <c r="N16" i="6" s="1"/>
  <c r="AB13" i="6" l="1"/>
  <c r="AB5" i="6"/>
  <c r="AB3" i="6"/>
  <c r="AB16" i="6"/>
  <c r="AB12" i="6"/>
  <c r="AB8" i="6"/>
  <c r="AB4" i="6"/>
  <c r="AA14" i="6"/>
  <c r="G13" i="10" s="1"/>
  <c r="H13" i="10" s="1"/>
  <c r="U13" i="10" s="1"/>
  <c r="AA10" i="6"/>
  <c r="AA6" i="6"/>
  <c r="N5" i="6"/>
  <c r="N4" i="6"/>
  <c r="N3" i="6"/>
  <c r="E17" i="18" l="1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  <c r="J3" i="2" l="1"/>
  <c r="K3" i="2"/>
  <c r="L3" i="2"/>
  <c r="M3" i="2"/>
  <c r="N3" i="2"/>
  <c r="O3" i="2"/>
  <c r="J4" i="2"/>
  <c r="K4" i="2"/>
  <c r="L4" i="2"/>
  <c r="Q4" i="2" s="1"/>
  <c r="M4" i="2"/>
  <c r="N4" i="2"/>
  <c r="O4" i="2"/>
  <c r="P4" i="2"/>
  <c r="R4" i="2" s="1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P7" i="2" s="1"/>
  <c r="N7" i="2"/>
  <c r="O7" i="2"/>
  <c r="J8" i="2"/>
  <c r="K8" i="2"/>
  <c r="L8" i="2"/>
  <c r="Q8" i="2" s="1"/>
  <c r="M8" i="2"/>
  <c r="N8" i="2"/>
  <c r="O8" i="2"/>
  <c r="P8" i="2"/>
  <c r="R8" i="2" s="1"/>
  <c r="J9" i="2"/>
  <c r="K9" i="2"/>
  <c r="L9" i="2"/>
  <c r="M9" i="2"/>
  <c r="N9" i="2"/>
  <c r="O9" i="2"/>
  <c r="J10" i="2"/>
  <c r="K10" i="2"/>
  <c r="L10" i="2"/>
  <c r="M10" i="2"/>
  <c r="N10" i="2"/>
  <c r="O10" i="2"/>
  <c r="J11" i="2"/>
  <c r="K11" i="2"/>
  <c r="L11" i="2"/>
  <c r="M11" i="2"/>
  <c r="P11" i="2" s="1"/>
  <c r="N11" i="2"/>
  <c r="O11" i="2"/>
  <c r="Q11" i="2"/>
  <c r="J12" i="2"/>
  <c r="K12" i="2"/>
  <c r="L12" i="2"/>
  <c r="Q12" i="2" s="1"/>
  <c r="M12" i="2"/>
  <c r="N12" i="2"/>
  <c r="O12" i="2"/>
  <c r="P12" i="2"/>
  <c r="R12" i="2" s="1"/>
  <c r="J13" i="2"/>
  <c r="K13" i="2"/>
  <c r="L13" i="2"/>
  <c r="M13" i="2"/>
  <c r="N13" i="2"/>
  <c r="O13" i="2"/>
  <c r="J14" i="2"/>
  <c r="K14" i="2"/>
  <c r="P14" i="2" s="1"/>
  <c r="L14" i="2"/>
  <c r="M14" i="2"/>
  <c r="N14" i="2"/>
  <c r="O14" i="2"/>
  <c r="J15" i="2"/>
  <c r="K15" i="2"/>
  <c r="L15" i="2"/>
  <c r="M15" i="2"/>
  <c r="P15" i="2" s="1"/>
  <c r="N15" i="2"/>
  <c r="O15" i="2"/>
  <c r="Q15" i="2"/>
  <c r="J16" i="2"/>
  <c r="K16" i="2"/>
  <c r="L16" i="2"/>
  <c r="Q16" i="2" s="1"/>
  <c r="M16" i="2"/>
  <c r="N16" i="2"/>
  <c r="O16" i="2"/>
  <c r="P16" i="2"/>
  <c r="R16" i="2" s="1"/>
  <c r="J17" i="2"/>
  <c r="K17" i="2"/>
  <c r="L17" i="2"/>
  <c r="M17" i="2"/>
  <c r="N17" i="2"/>
  <c r="O17" i="2"/>
  <c r="J18" i="2"/>
  <c r="K18" i="2"/>
  <c r="P18" i="2" s="1"/>
  <c r="L18" i="2"/>
  <c r="M18" i="2"/>
  <c r="N18" i="2"/>
  <c r="Q18" i="2" s="1"/>
  <c r="O18" i="2"/>
  <c r="R18" i="2"/>
  <c r="J19" i="2"/>
  <c r="K19" i="2"/>
  <c r="L19" i="2"/>
  <c r="M19" i="2"/>
  <c r="N19" i="2"/>
  <c r="O19" i="2"/>
  <c r="J20" i="2"/>
  <c r="K20" i="2"/>
  <c r="L20" i="2"/>
  <c r="Q20" i="2" s="1"/>
  <c r="M20" i="2"/>
  <c r="N20" i="2"/>
  <c r="O20" i="2"/>
  <c r="P20" i="2"/>
  <c r="R20" i="2" s="1"/>
  <c r="J21" i="2"/>
  <c r="K21" i="2"/>
  <c r="L21" i="2"/>
  <c r="M21" i="2"/>
  <c r="N21" i="2"/>
  <c r="O21" i="2"/>
  <c r="J22" i="2"/>
  <c r="K22" i="2"/>
  <c r="P22" i="2" s="1"/>
  <c r="R22" i="2" s="1"/>
  <c r="L22" i="2"/>
  <c r="M22" i="2"/>
  <c r="N22" i="2"/>
  <c r="Q22" i="2" s="1"/>
  <c r="O22" i="2"/>
  <c r="J23" i="2"/>
  <c r="K23" i="2"/>
  <c r="L23" i="2"/>
  <c r="M23" i="2"/>
  <c r="P23" i="2" s="1"/>
  <c r="N23" i="2"/>
  <c r="O23" i="2"/>
  <c r="Q23" i="2"/>
  <c r="J24" i="2"/>
  <c r="K24" i="2"/>
  <c r="L24" i="2"/>
  <c r="Q24" i="2" s="1"/>
  <c r="M24" i="2"/>
  <c r="N24" i="2"/>
  <c r="O24" i="2"/>
  <c r="P24" i="2"/>
  <c r="R24" i="2" s="1"/>
  <c r="J25" i="2"/>
  <c r="K25" i="2"/>
  <c r="L25" i="2"/>
  <c r="M25" i="2"/>
  <c r="N25" i="2"/>
  <c r="O25" i="2"/>
  <c r="J26" i="2"/>
  <c r="K26" i="2"/>
  <c r="L26" i="2"/>
  <c r="M26" i="2"/>
  <c r="N26" i="2"/>
  <c r="Q26" i="2" s="1"/>
  <c r="O26" i="2"/>
  <c r="J27" i="2"/>
  <c r="K27" i="2"/>
  <c r="L27" i="2"/>
  <c r="M27" i="2"/>
  <c r="P27" i="2" s="1"/>
  <c r="N27" i="2"/>
  <c r="O27" i="2"/>
  <c r="J28" i="2"/>
  <c r="K28" i="2"/>
  <c r="L28" i="2"/>
  <c r="Q28" i="2" s="1"/>
  <c r="M28" i="2"/>
  <c r="N28" i="2"/>
  <c r="O28" i="2"/>
  <c r="P28" i="2"/>
  <c r="R28" i="2" s="1"/>
  <c r="J29" i="2"/>
  <c r="K29" i="2"/>
  <c r="L29" i="2"/>
  <c r="M29" i="2"/>
  <c r="N29" i="2"/>
  <c r="O29" i="2"/>
  <c r="J30" i="2"/>
  <c r="K30" i="2"/>
  <c r="P30" i="2" s="1"/>
  <c r="R30" i="2" s="1"/>
  <c r="L30" i="2"/>
  <c r="M30" i="2"/>
  <c r="N30" i="2"/>
  <c r="Q30" i="2" s="1"/>
  <c r="O30" i="2"/>
  <c r="J31" i="2"/>
  <c r="K31" i="2"/>
  <c r="L31" i="2"/>
  <c r="M31" i="2"/>
  <c r="P31" i="2" s="1"/>
  <c r="N31" i="2"/>
  <c r="O31" i="2"/>
  <c r="Q31" i="2"/>
  <c r="J32" i="2"/>
  <c r="K32" i="2"/>
  <c r="L32" i="2"/>
  <c r="Q32" i="2" s="1"/>
  <c r="M32" i="2"/>
  <c r="N32" i="2"/>
  <c r="O32" i="2"/>
  <c r="P32" i="2"/>
  <c r="R32" i="2" s="1"/>
  <c r="J33" i="2"/>
  <c r="K33" i="2"/>
  <c r="L33" i="2"/>
  <c r="M33" i="2"/>
  <c r="N33" i="2"/>
  <c r="O33" i="2"/>
  <c r="J34" i="2"/>
  <c r="K34" i="2"/>
  <c r="P34" i="2" s="1"/>
  <c r="L34" i="2"/>
  <c r="M34" i="2"/>
  <c r="N34" i="2"/>
  <c r="Q34" i="2" s="1"/>
  <c r="O34" i="2"/>
  <c r="R34" i="2"/>
  <c r="J35" i="2"/>
  <c r="K35" i="2"/>
  <c r="L35" i="2"/>
  <c r="M35" i="2"/>
  <c r="N35" i="2"/>
  <c r="O35" i="2"/>
  <c r="J36" i="2"/>
  <c r="K36" i="2"/>
  <c r="L36" i="2"/>
  <c r="Q36" i="2" s="1"/>
  <c r="M36" i="2"/>
  <c r="N36" i="2"/>
  <c r="O36" i="2"/>
  <c r="P36" i="2"/>
  <c r="R36" i="2" s="1"/>
  <c r="J37" i="2"/>
  <c r="K37" i="2"/>
  <c r="L37" i="2"/>
  <c r="M37" i="2"/>
  <c r="N37" i="2"/>
  <c r="O37" i="2"/>
  <c r="J38" i="2"/>
  <c r="K38" i="2"/>
  <c r="P38" i="2" s="1"/>
  <c r="R38" i="2" s="1"/>
  <c r="L38" i="2"/>
  <c r="M38" i="2"/>
  <c r="N38" i="2"/>
  <c r="Q38" i="2" s="1"/>
  <c r="O38" i="2"/>
  <c r="J39" i="2"/>
  <c r="K39" i="2"/>
  <c r="L39" i="2"/>
  <c r="M39" i="2"/>
  <c r="P39" i="2" s="1"/>
  <c r="N39" i="2"/>
  <c r="O39" i="2"/>
  <c r="J40" i="2"/>
  <c r="K40" i="2"/>
  <c r="L40" i="2"/>
  <c r="Q40" i="2" s="1"/>
  <c r="M40" i="2"/>
  <c r="N40" i="2"/>
  <c r="O40" i="2"/>
  <c r="P40" i="2"/>
  <c r="R40" i="2" s="1"/>
  <c r="J41" i="2"/>
  <c r="K41" i="2"/>
  <c r="L41" i="2"/>
  <c r="M41" i="2"/>
  <c r="N41" i="2"/>
  <c r="O41" i="2"/>
  <c r="J42" i="2"/>
  <c r="K42" i="2"/>
  <c r="L42" i="2"/>
  <c r="M42" i="2"/>
  <c r="N42" i="2"/>
  <c r="Q42" i="2" s="1"/>
  <c r="O42" i="2"/>
  <c r="J43" i="2"/>
  <c r="K43" i="2"/>
  <c r="L43" i="2"/>
  <c r="M43" i="2"/>
  <c r="P43" i="2" s="1"/>
  <c r="N43" i="2"/>
  <c r="O43" i="2"/>
  <c r="J44" i="2"/>
  <c r="K44" i="2"/>
  <c r="L44" i="2"/>
  <c r="Q44" i="2" s="1"/>
  <c r="M44" i="2"/>
  <c r="N44" i="2"/>
  <c r="O44" i="2"/>
  <c r="P44" i="2"/>
  <c r="R44" i="2" s="1"/>
  <c r="J45" i="2"/>
  <c r="K45" i="2"/>
  <c r="L45" i="2"/>
  <c r="M45" i="2"/>
  <c r="N45" i="2"/>
  <c r="O45" i="2"/>
  <c r="J46" i="2"/>
  <c r="K46" i="2"/>
  <c r="P46" i="2" s="1"/>
  <c r="R46" i="2" s="1"/>
  <c r="L46" i="2"/>
  <c r="M46" i="2"/>
  <c r="N46" i="2"/>
  <c r="Q46" i="2" s="1"/>
  <c r="O46" i="2"/>
  <c r="J47" i="2"/>
  <c r="K47" i="2"/>
  <c r="L47" i="2"/>
  <c r="M47" i="2"/>
  <c r="P47" i="2" s="1"/>
  <c r="N47" i="2"/>
  <c r="O47" i="2"/>
  <c r="Q47" i="2"/>
  <c r="J48" i="2"/>
  <c r="K48" i="2"/>
  <c r="L48" i="2"/>
  <c r="Q48" i="2" s="1"/>
  <c r="M48" i="2"/>
  <c r="N48" i="2"/>
  <c r="O48" i="2"/>
  <c r="P48" i="2"/>
  <c r="R48" i="2" s="1"/>
  <c r="J49" i="2"/>
  <c r="K49" i="2"/>
  <c r="L49" i="2"/>
  <c r="M49" i="2"/>
  <c r="N49" i="2"/>
  <c r="O49" i="2"/>
  <c r="J50" i="2"/>
  <c r="K50" i="2"/>
  <c r="P50" i="2" s="1"/>
  <c r="L50" i="2"/>
  <c r="M50" i="2"/>
  <c r="N50" i="2"/>
  <c r="Q50" i="2" s="1"/>
  <c r="O50" i="2"/>
  <c r="R50" i="2"/>
  <c r="J51" i="2"/>
  <c r="K51" i="2"/>
  <c r="L51" i="2"/>
  <c r="M51" i="2"/>
  <c r="N51" i="2"/>
  <c r="O51" i="2"/>
  <c r="J52" i="2"/>
  <c r="K52" i="2"/>
  <c r="L52" i="2"/>
  <c r="Q52" i="2" s="1"/>
  <c r="M52" i="2"/>
  <c r="N52" i="2"/>
  <c r="O52" i="2"/>
  <c r="P52" i="2"/>
  <c r="R52" i="2" s="1"/>
  <c r="J53" i="2"/>
  <c r="K53" i="2"/>
  <c r="L53" i="2"/>
  <c r="M53" i="2"/>
  <c r="N53" i="2"/>
  <c r="O53" i="2"/>
  <c r="J54" i="2"/>
  <c r="K54" i="2"/>
  <c r="P54" i="2" s="1"/>
  <c r="L54" i="2"/>
  <c r="M54" i="2"/>
  <c r="N54" i="2"/>
  <c r="Q54" i="2" s="1"/>
  <c r="O54" i="2"/>
  <c r="R54" i="2"/>
  <c r="J55" i="2"/>
  <c r="K55" i="2"/>
  <c r="L55" i="2"/>
  <c r="M55" i="2"/>
  <c r="P55" i="2" s="1"/>
  <c r="N55" i="2"/>
  <c r="O55" i="2"/>
  <c r="J56" i="2"/>
  <c r="K56" i="2"/>
  <c r="L56" i="2"/>
  <c r="Q56" i="2" s="1"/>
  <c r="M56" i="2"/>
  <c r="N56" i="2"/>
  <c r="O56" i="2"/>
  <c r="P56" i="2"/>
  <c r="R56" i="2" s="1"/>
  <c r="J57" i="2"/>
  <c r="K57" i="2"/>
  <c r="L57" i="2"/>
  <c r="M57" i="2"/>
  <c r="N57" i="2"/>
  <c r="O57" i="2"/>
  <c r="J58" i="2"/>
  <c r="K58" i="2"/>
  <c r="L58" i="2"/>
  <c r="M58" i="2"/>
  <c r="N58" i="2"/>
  <c r="Q58" i="2" s="1"/>
  <c r="O58" i="2"/>
  <c r="J59" i="2"/>
  <c r="K59" i="2"/>
  <c r="L59" i="2"/>
  <c r="M59" i="2"/>
  <c r="P59" i="2" s="1"/>
  <c r="N59" i="2"/>
  <c r="O59" i="2"/>
  <c r="J60" i="2"/>
  <c r="K60" i="2"/>
  <c r="L60" i="2"/>
  <c r="Q60" i="2" s="1"/>
  <c r="M60" i="2"/>
  <c r="N60" i="2"/>
  <c r="O60" i="2"/>
  <c r="J61" i="2"/>
  <c r="K61" i="2"/>
  <c r="L61" i="2"/>
  <c r="M61" i="2"/>
  <c r="N61" i="2"/>
  <c r="O61" i="2"/>
  <c r="J62" i="2"/>
  <c r="K62" i="2"/>
  <c r="P62" i="2" s="1"/>
  <c r="R62" i="2" s="1"/>
  <c r="L62" i="2"/>
  <c r="M62" i="2"/>
  <c r="N62" i="2"/>
  <c r="Q62" i="2" s="1"/>
  <c r="O62" i="2"/>
  <c r="J63" i="2"/>
  <c r="K63" i="2"/>
  <c r="L63" i="2"/>
  <c r="M63" i="2"/>
  <c r="P63" i="2" s="1"/>
  <c r="N63" i="2"/>
  <c r="O63" i="2"/>
  <c r="Q63" i="2"/>
  <c r="J64" i="2"/>
  <c r="K64" i="2"/>
  <c r="L64" i="2"/>
  <c r="Q64" i="2" s="1"/>
  <c r="M64" i="2"/>
  <c r="N64" i="2"/>
  <c r="O64" i="2"/>
  <c r="P64" i="2"/>
  <c r="R64" i="2" s="1"/>
  <c r="J65" i="2"/>
  <c r="K65" i="2"/>
  <c r="L65" i="2"/>
  <c r="M65" i="2"/>
  <c r="N65" i="2"/>
  <c r="O65" i="2"/>
  <c r="J66" i="2"/>
  <c r="K66" i="2"/>
  <c r="P66" i="2" s="1"/>
  <c r="L66" i="2"/>
  <c r="M66" i="2"/>
  <c r="N66" i="2"/>
  <c r="Q66" i="2" s="1"/>
  <c r="O66" i="2"/>
  <c r="R66" i="2"/>
  <c r="J67" i="2"/>
  <c r="K67" i="2"/>
  <c r="L67" i="2"/>
  <c r="M67" i="2"/>
  <c r="N67" i="2"/>
  <c r="O67" i="2"/>
  <c r="J68" i="2"/>
  <c r="K68" i="2"/>
  <c r="L68" i="2"/>
  <c r="M68" i="2"/>
  <c r="N68" i="2"/>
  <c r="O68" i="2"/>
  <c r="P68" i="2"/>
  <c r="J69" i="2"/>
  <c r="K69" i="2"/>
  <c r="L69" i="2"/>
  <c r="M69" i="2"/>
  <c r="N69" i="2"/>
  <c r="O69" i="2"/>
  <c r="J70" i="2"/>
  <c r="K70" i="2"/>
  <c r="P70" i="2" s="1"/>
  <c r="L70" i="2"/>
  <c r="M70" i="2"/>
  <c r="N70" i="2"/>
  <c r="Q70" i="2" s="1"/>
  <c r="O70" i="2"/>
  <c r="R70" i="2"/>
  <c r="J71" i="2"/>
  <c r="K71" i="2"/>
  <c r="L71" i="2"/>
  <c r="M71" i="2"/>
  <c r="P71" i="2" s="1"/>
  <c r="N71" i="2"/>
  <c r="O71" i="2"/>
  <c r="J72" i="2"/>
  <c r="K72" i="2"/>
  <c r="Q72" i="2" s="1"/>
  <c r="L72" i="2"/>
  <c r="M72" i="2"/>
  <c r="N72" i="2"/>
  <c r="O72" i="2"/>
  <c r="P72" i="2"/>
  <c r="J73" i="2"/>
  <c r="K73" i="2"/>
  <c r="L73" i="2"/>
  <c r="M73" i="2"/>
  <c r="N73" i="2"/>
  <c r="O73" i="2"/>
  <c r="J74" i="2"/>
  <c r="K74" i="2"/>
  <c r="L74" i="2"/>
  <c r="M74" i="2"/>
  <c r="N74" i="2"/>
  <c r="Q74" i="2" s="1"/>
  <c r="O74" i="2"/>
  <c r="J75" i="2"/>
  <c r="K75" i="2"/>
  <c r="L75" i="2"/>
  <c r="M75" i="2"/>
  <c r="P75" i="2" s="1"/>
  <c r="N75" i="2"/>
  <c r="O75" i="2"/>
  <c r="J76" i="2"/>
  <c r="K76" i="2"/>
  <c r="L76" i="2"/>
  <c r="M76" i="2"/>
  <c r="N76" i="2"/>
  <c r="O76" i="2"/>
  <c r="P76" i="2"/>
  <c r="J77" i="2"/>
  <c r="K77" i="2"/>
  <c r="L77" i="2"/>
  <c r="M77" i="2"/>
  <c r="N77" i="2"/>
  <c r="O77" i="2"/>
  <c r="J78" i="2"/>
  <c r="K78" i="2"/>
  <c r="P78" i="2" s="1"/>
  <c r="R78" i="2" s="1"/>
  <c r="L78" i="2"/>
  <c r="M78" i="2"/>
  <c r="N78" i="2"/>
  <c r="Q78" i="2" s="1"/>
  <c r="O78" i="2"/>
  <c r="J79" i="2"/>
  <c r="K79" i="2"/>
  <c r="L79" i="2"/>
  <c r="M79" i="2"/>
  <c r="P79" i="2" s="1"/>
  <c r="N79" i="2"/>
  <c r="O79" i="2"/>
  <c r="Q79" i="2"/>
  <c r="J80" i="2"/>
  <c r="K80" i="2"/>
  <c r="L80" i="2"/>
  <c r="M80" i="2"/>
  <c r="N80" i="2"/>
  <c r="O80" i="2"/>
  <c r="P80" i="2"/>
  <c r="J81" i="2"/>
  <c r="K81" i="2"/>
  <c r="L81" i="2"/>
  <c r="M81" i="2"/>
  <c r="N81" i="2"/>
  <c r="O81" i="2"/>
  <c r="J82" i="2"/>
  <c r="K82" i="2"/>
  <c r="P82" i="2" s="1"/>
  <c r="L82" i="2"/>
  <c r="M82" i="2"/>
  <c r="N82" i="2"/>
  <c r="Q82" i="2" s="1"/>
  <c r="O82" i="2"/>
  <c r="R82" i="2"/>
  <c r="J83" i="2"/>
  <c r="K83" i="2"/>
  <c r="L83" i="2"/>
  <c r="M83" i="2"/>
  <c r="N83" i="2"/>
  <c r="O83" i="2"/>
  <c r="J84" i="2"/>
  <c r="K84" i="2"/>
  <c r="L84" i="2"/>
  <c r="M84" i="2"/>
  <c r="N84" i="2"/>
  <c r="O84" i="2"/>
  <c r="P84" i="2"/>
  <c r="J85" i="2"/>
  <c r="K85" i="2"/>
  <c r="L85" i="2"/>
  <c r="M85" i="2"/>
  <c r="N85" i="2"/>
  <c r="O85" i="2"/>
  <c r="J86" i="2"/>
  <c r="K86" i="2"/>
  <c r="P86" i="2" s="1"/>
  <c r="L86" i="2"/>
  <c r="M86" i="2"/>
  <c r="N86" i="2"/>
  <c r="Q86" i="2" s="1"/>
  <c r="O86" i="2"/>
  <c r="R86" i="2"/>
  <c r="J87" i="2"/>
  <c r="K87" i="2"/>
  <c r="L87" i="2"/>
  <c r="M87" i="2"/>
  <c r="P87" i="2" s="1"/>
  <c r="N87" i="2"/>
  <c r="O87" i="2"/>
  <c r="J88" i="2"/>
  <c r="K88" i="2"/>
  <c r="Q88" i="2" s="1"/>
  <c r="L88" i="2"/>
  <c r="M88" i="2"/>
  <c r="N88" i="2"/>
  <c r="O88" i="2"/>
  <c r="P88" i="2"/>
  <c r="J89" i="2"/>
  <c r="K89" i="2"/>
  <c r="L89" i="2"/>
  <c r="M89" i="2"/>
  <c r="N89" i="2"/>
  <c r="O89" i="2"/>
  <c r="J90" i="2"/>
  <c r="K90" i="2"/>
  <c r="L90" i="2"/>
  <c r="M90" i="2"/>
  <c r="N90" i="2"/>
  <c r="Q90" i="2" s="1"/>
  <c r="O90" i="2"/>
  <c r="J91" i="2"/>
  <c r="K91" i="2"/>
  <c r="L91" i="2"/>
  <c r="M91" i="2"/>
  <c r="P91" i="2" s="1"/>
  <c r="R91" i="2" s="1"/>
  <c r="N91" i="2"/>
  <c r="O91" i="2"/>
  <c r="Q91" i="2"/>
  <c r="J92" i="2"/>
  <c r="K92" i="2"/>
  <c r="L92" i="2"/>
  <c r="M92" i="2"/>
  <c r="N92" i="2"/>
  <c r="O92" i="2"/>
  <c r="P92" i="2"/>
  <c r="J93" i="2"/>
  <c r="K93" i="2"/>
  <c r="L93" i="2"/>
  <c r="M93" i="2"/>
  <c r="N93" i="2"/>
  <c r="O93" i="2"/>
  <c r="J94" i="2"/>
  <c r="K94" i="2"/>
  <c r="P94" i="2" s="1"/>
  <c r="R94" i="2" s="1"/>
  <c r="L94" i="2"/>
  <c r="M94" i="2"/>
  <c r="N94" i="2"/>
  <c r="Q94" i="2" s="1"/>
  <c r="O94" i="2"/>
  <c r="J95" i="2"/>
  <c r="K95" i="2"/>
  <c r="L95" i="2"/>
  <c r="M95" i="2"/>
  <c r="P95" i="2" s="1"/>
  <c r="N95" i="2"/>
  <c r="O95" i="2"/>
  <c r="Q95" i="2"/>
  <c r="J96" i="2"/>
  <c r="K96" i="2"/>
  <c r="L96" i="2"/>
  <c r="M96" i="2"/>
  <c r="N96" i="2"/>
  <c r="O96" i="2"/>
  <c r="P96" i="2"/>
  <c r="J97" i="2"/>
  <c r="K97" i="2"/>
  <c r="L97" i="2"/>
  <c r="M97" i="2"/>
  <c r="N97" i="2"/>
  <c r="O97" i="2"/>
  <c r="J98" i="2"/>
  <c r="K98" i="2"/>
  <c r="P98" i="2" s="1"/>
  <c r="L98" i="2"/>
  <c r="M98" i="2"/>
  <c r="N98" i="2"/>
  <c r="Q98" i="2" s="1"/>
  <c r="O98" i="2"/>
  <c r="R98" i="2"/>
  <c r="J99" i="2"/>
  <c r="K99" i="2"/>
  <c r="L99" i="2"/>
  <c r="M99" i="2"/>
  <c r="N99" i="2"/>
  <c r="O99" i="2"/>
  <c r="J100" i="2"/>
  <c r="K100" i="2"/>
  <c r="L100" i="2"/>
  <c r="M100" i="2"/>
  <c r="N100" i="2"/>
  <c r="O100" i="2"/>
  <c r="P100" i="2"/>
  <c r="J101" i="2"/>
  <c r="K101" i="2"/>
  <c r="L101" i="2"/>
  <c r="M101" i="2"/>
  <c r="N101" i="2"/>
  <c r="O101" i="2"/>
  <c r="J102" i="2"/>
  <c r="K102" i="2"/>
  <c r="P102" i="2" s="1"/>
  <c r="L102" i="2"/>
  <c r="M102" i="2"/>
  <c r="N102" i="2"/>
  <c r="Q102" i="2" s="1"/>
  <c r="O102" i="2"/>
  <c r="R102" i="2"/>
  <c r="J103" i="2"/>
  <c r="K103" i="2"/>
  <c r="L103" i="2"/>
  <c r="M103" i="2"/>
  <c r="P103" i="2" s="1"/>
  <c r="N103" i="2"/>
  <c r="O103" i="2"/>
  <c r="J104" i="2"/>
  <c r="K104" i="2"/>
  <c r="Q104" i="2" s="1"/>
  <c r="L104" i="2"/>
  <c r="M104" i="2"/>
  <c r="N104" i="2"/>
  <c r="O104" i="2"/>
  <c r="P104" i="2"/>
  <c r="J105" i="2"/>
  <c r="K105" i="2"/>
  <c r="L105" i="2"/>
  <c r="M105" i="2"/>
  <c r="N105" i="2"/>
  <c r="O105" i="2"/>
  <c r="J106" i="2"/>
  <c r="K106" i="2"/>
  <c r="L106" i="2"/>
  <c r="M106" i="2"/>
  <c r="N106" i="2"/>
  <c r="Q106" i="2" s="1"/>
  <c r="O106" i="2"/>
  <c r="J107" i="2"/>
  <c r="K107" i="2"/>
  <c r="L107" i="2"/>
  <c r="M107" i="2"/>
  <c r="P107" i="2" s="1"/>
  <c r="N107" i="2"/>
  <c r="O107" i="2"/>
  <c r="Q107" i="2"/>
  <c r="J108" i="2"/>
  <c r="K108" i="2"/>
  <c r="L108" i="2"/>
  <c r="M108" i="2"/>
  <c r="N108" i="2"/>
  <c r="O108" i="2"/>
  <c r="P108" i="2"/>
  <c r="J109" i="2"/>
  <c r="K109" i="2"/>
  <c r="L109" i="2"/>
  <c r="M109" i="2"/>
  <c r="N109" i="2"/>
  <c r="O109" i="2"/>
  <c r="J110" i="2"/>
  <c r="K110" i="2"/>
  <c r="P110" i="2" s="1"/>
  <c r="R110" i="2" s="1"/>
  <c r="L110" i="2"/>
  <c r="M110" i="2"/>
  <c r="N110" i="2"/>
  <c r="Q110" i="2" s="1"/>
  <c r="O110" i="2"/>
  <c r="J111" i="2"/>
  <c r="K111" i="2"/>
  <c r="L111" i="2"/>
  <c r="M111" i="2"/>
  <c r="P111" i="2" s="1"/>
  <c r="R111" i="2" s="1"/>
  <c r="N111" i="2"/>
  <c r="O111" i="2"/>
  <c r="Q111" i="2"/>
  <c r="J112" i="2"/>
  <c r="K112" i="2"/>
  <c r="L112" i="2"/>
  <c r="M112" i="2"/>
  <c r="P112" i="2" s="1"/>
  <c r="R112" i="2" s="1"/>
  <c r="N112" i="2"/>
  <c r="O112" i="2"/>
  <c r="Q112" i="2"/>
  <c r="J113" i="2"/>
  <c r="K113" i="2"/>
  <c r="L113" i="2"/>
  <c r="M113" i="2"/>
  <c r="N113" i="2"/>
  <c r="P113" i="2" s="1"/>
  <c r="O113" i="2"/>
  <c r="J114" i="2"/>
  <c r="K114" i="2"/>
  <c r="L114" i="2"/>
  <c r="M114" i="2"/>
  <c r="N114" i="2"/>
  <c r="O114" i="2"/>
  <c r="J115" i="2"/>
  <c r="K115" i="2"/>
  <c r="L115" i="2"/>
  <c r="M115" i="2"/>
  <c r="N115" i="2"/>
  <c r="Q115" i="2" s="1"/>
  <c r="O115" i="2"/>
  <c r="J116" i="2"/>
  <c r="K116" i="2"/>
  <c r="L116" i="2"/>
  <c r="M116" i="2"/>
  <c r="P116" i="2" s="1"/>
  <c r="N116" i="2"/>
  <c r="O116" i="2"/>
  <c r="J117" i="2"/>
  <c r="K117" i="2"/>
  <c r="L117" i="2"/>
  <c r="M117" i="2"/>
  <c r="P117" i="2" s="1"/>
  <c r="N117" i="2"/>
  <c r="O117" i="2"/>
  <c r="J118" i="2"/>
  <c r="K118" i="2"/>
  <c r="Q118" i="2" s="1"/>
  <c r="L118" i="2"/>
  <c r="M118" i="2"/>
  <c r="N118" i="2"/>
  <c r="O118" i="2"/>
  <c r="P118" i="2"/>
  <c r="J119" i="2"/>
  <c r="K119" i="2"/>
  <c r="L119" i="2"/>
  <c r="M119" i="2"/>
  <c r="N119" i="2"/>
  <c r="O119" i="2"/>
  <c r="J120" i="2"/>
  <c r="K120" i="2"/>
  <c r="L120" i="2"/>
  <c r="M120" i="2"/>
  <c r="N120" i="2"/>
  <c r="Q120" i="2" s="1"/>
  <c r="O120" i="2"/>
  <c r="J121" i="2"/>
  <c r="K121" i="2"/>
  <c r="L121" i="2"/>
  <c r="M121" i="2"/>
  <c r="P121" i="2" s="1"/>
  <c r="N121" i="2"/>
  <c r="O121" i="2"/>
  <c r="J122" i="2"/>
  <c r="K122" i="2"/>
  <c r="L122" i="2"/>
  <c r="P122" i="2" s="1"/>
  <c r="M122" i="2"/>
  <c r="N122" i="2"/>
  <c r="O122" i="2"/>
  <c r="J123" i="2"/>
  <c r="K123" i="2"/>
  <c r="L123" i="2"/>
  <c r="M123" i="2"/>
  <c r="N123" i="2"/>
  <c r="O123" i="2"/>
  <c r="J124" i="2"/>
  <c r="K124" i="2"/>
  <c r="L124" i="2"/>
  <c r="M124" i="2"/>
  <c r="N124" i="2"/>
  <c r="Q124" i="2" s="1"/>
  <c r="O124" i="2"/>
  <c r="J125" i="2"/>
  <c r="K125" i="2"/>
  <c r="L125" i="2"/>
  <c r="M125" i="2"/>
  <c r="P125" i="2" s="1"/>
  <c r="N125" i="2"/>
  <c r="O125" i="2"/>
  <c r="Q125" i="2"/>
  <c r="J126" i="2"/>
  <c r="K126" i="2"/>
  <c r="L126" i="2"/>
  <c r="M126" i="2"/>
  <c r="N126" i="2"/>
  <c r="O126" i="2"/>
  <c r="P126" i="2"/>
  <c r="J127" i="2"/>
  <c r="K127" i="2"/>
  <c r="L127" i="2"/>
  <c r="M127" i="2"/>
  <c r="N127" i="2"/>
  <c r="O127" i="2"/>
  <c r="J128" i="2"/>
  <c r="K128" i="2"/>
  <c r="L128" i="2"/>
  <c r="M128" i="2"/>
  <c r="N128" i="2"/>
  <c r="Q128" i="2" s="1"/>
  <c r="O128" i="2"/>
  <c r="J129" i="2"/>
  <c r="K129" i="2"/>
  <c r="L129" i="2"/>
  <c r="M129" i="2"/>
  <c r="P129" i="2" s="1"/>
  <c r="N129" i="2"/>
  <c r="O129" i="2"/>
  <c r="J130" i="2"/>
  <c r="K130" i="2"/>
  <c r="L130" i="2"/>
  <c r="M130" i="2"/>
  <c r="N130" i="2"/>
  <c r="O130" i="2"/>
  <c r="P130" i="2"/>
  <c r="J131" i="2"/>
  <c r="K131" i="2"/>
  <c r="L131" i="2"/>
  <c r="M131" i="2"/>
  <c r="N131" i="2"/>
  <c r="O131" i="2"/>
  <c r="J132" i="2"/>
  <c r="K132" i="2"/>
  <c r="L132" i="2"/>
  <c r="M132" i="2"/>
  <c r="P132" i="2" s="1"/>
  <c r="R132" i="2" s="1"/>
  <c r="N132" i="2"/>
  <c r="Q132" i="2" s="1"/>
  <c r="O132" i="2"/>
  <c r="J133" i="2"/>
  <c r="K133" i="2"/>
  <c r="L133" i="2"/>
  <c r="M133" i="2"/>
  <c r="P133" i="2" s="1"/>
  <c r="N133" i="2"/>
  <c r="O133" i="2"/>
  <c r="J134" i="2"/>
  <c r="K134" i="2"/>
  <c r="Q134" i="2" s="1"/>
  <c r="L134" i="2"/>
  <c r="M134" i="2"/>
  <c r="N134" i="2"/>
  <c r="O134" i="2"/>
  <c r="P134" i="2"/>
  <c r="J135" i="2"/>
  <c r="K135" i="2"/>
  <c r="L135" i="2"/>
  <c r="M135" i="2"/>
  <c r="N135" i="2"/>
  <c r="O135" i="2"/>
  <c r="J136" i="2"/>
  <c r="K136" i="2"/>
  <c r="L136" i="2"/>
  <c r="M136" i="2"/>
  <c r="N136" i="2"/>
  <c r="Q136" i="2" s="1"/>
  <c r="O136" i="2"/>
  <c r="J137" i="2"/>
  <c r="K137" i="2"/>
  <c r="L137" i="2"/>
  <c r="M137" i="2"/>
  <c r="P137" i="2" s="1"/>
  <c r="N137" i="2"/>
  <c r="O137" i="2"/>
  <c r="J138" i="2"/>
  <c r="K138" i="2"/>
  <c r="L138" i="2"/>
  <c r="M138" i="2"/>
  <c r="N138" i="2"/>
  <c r="O138" i="2"/>
  <c r="P138" i="2"/>
  <c r="J139" i="2"/>
  <c r="K139" i="2"/>
  <c r="L139" i="2"/>
  <c r="M139" i="2"/>
  <c r="N139" i="2"/>
  <c r="O139" i="2"/>
  <c r="J140" i="2"/>
  <c r="K140" i="2"/>
  <c r="L140" i="2"/>
  <c r="M140" i="2"/>
  <c r="N140" i="2"/>
  <c r="O140" i="2"/>
  <c r="J141" i="2"/>
  <c r="K141" i="2"/>
  <c r="L141" i="2"/>
  <c r="M141" i="2"/>
  <c r="P141" i="2" s="1"/>
  <c r="N141" i="2"/>
  <c r="O141" i="2"/>
  <c r="Q141" i="2"/>
  <c r="K142" i="2"/>
  <c r="L142" i="2"/>
  <c r="M142" i="2"/>
  <c r="N142" i="2"/>
  <c r="O142" i="2"/>
  <c r="P142" i="2"/>
  <c r="K143" i="2"/>
  <c r="L143" i="2"/>
  <c r="M143" i="2"/>
  <c r="N143" i="2"/>
  <c r="O143" i="2"/>
  <c r="K144" i="2"/>
  <c r="L144" i="2"/>
  <c r="M144" i="2"/>
  <c r="N144" i="2"/>
  <c r="O144" i="2"/>
  <c r="K145" i="2"/>
  <c r="L145" i="2"/>
  <c r="M145" i="2"/>
  <c r="P145" i="2" s="1"/>
  <c r="N145" i="2"/>
  <c r="O145" i="2"/>
  <c r="K146" i="2"/>
  <c r="L146" i="2"/>
  <c r="M146" i="2"/>
  <c r="N146" i="2"/>
  <c r="O146" i="2"/>
  <c r="P146" i="2"/>
  <c r="K147" i="2"/>
  <c r="L147" i="2"/>
  <c r="M147" i="2"/>
  <c r="N147" i="2"/>
  <c r="O147" i="2"/>
  <c r="K148" i="2"/>
  <c r="L148" i="2"/>
  <c r="M148" i="2"/>
  <c r="N148" i="2"/>
  <c r="O148" i="2"/>
  <c r="K149" i="2"/>
  <c r="L149" i="2"/>
  <c r="M149" i="2"/>
  <c r="P149" i="2" s="1"/>
  <c r="N149" i="2"/>
  <c r="O149" i="2"/>
  <c r="K150" i="2"/>
  <c r="Q150" i="2" s="1"/>
  <c r="L150" i="2"/>
  <c r="M150" i="2"/>
  <c r="N150" i="2"/>
  <c r="O150" i="2"/>
  <c r="P150" i="2"/>
  <c r="K151" i="2"/>
  <c r="L151" i="2"/>
  <c r="M151" i="2"/>
  <c r="N151" i="2"/>
  <c r="O151" i="2"/>
  <c r="K152" i="2"/>
  <c r="L152" i="2"/>
  <c r="M152" i="2"/>
  <c r="N152" i="2"/>
  <c r="O152" i="2"/>
  <c r="K153" i="2"/>
  <c r="L153" i="2"/>
  <c r="M153" i="2"/>
  <c r="P153" i="2" s="1"/>
  <c r="N153" i="2"/>
  <c r="O153" i="2"/>
  <c r="K154" i="2"/>
  <c r="L154" i="2"/>
  <c r="P154" i="2" s="1"/>
  <c r="M154" i="2"/>
  <c r="N154" i="2"/>
  <c r="O154" i="2"/>
  <c r="K155" i="2"/>
  <c r="L155" i="2"/>
  <c r="M155" i="2"/>
  <c r="N155" i="2"/>
  <c r="O155" i="2"/>
  <c r="K156" i="2"/>
  <c r="L156" i="2"/>
  <c r="M156" i="2"/>
  <c r="N156" i="2"/>
  <c r="O156" i="2"/>
  <c r="J157" i="2"/>
  <c r="K157" i="2"/>
  <c r="P157" i="2" s="1"/>
  <c r="L157" i="2"/>
  <c r="M157" i="2"/>
  <c r="N157" i="2"/>
  <c r="O157" i="2"/>
  <c r="Q157" i="2"/>
  <c r="J158" i="2"/>
  <c r="K158" i="2"/>
  <c r="L158" i="2"/>
  <c r="M158" i="2"/>
  <c r="N158" i="2"/>
  <c r="O158" i="2"/>
  <c r="P158" i="2"/>
  <c r="J159" i="2"/>
  <c r="K159" i="2"/>
  <c r="L159" i="2"/>
  <c r="M159" i="2"/>
  <c r="N159" i="2"/>
  <c r="O159" i="2"/>
  <c r="J160" i="2"/>
  <c r="K160" i="2"/>
  <c r="L160" i="2"/>
  <c r="Q160" i="2" s="1"/>
  <c r="R160" i="2" s="1"/>
  <c r="M160" i="2"/>
  <c r="N160" i="2"/>
  <c r="P160" i="2" s="1"/>
  <c r="O160" i="2"/>
  <c r="J161" i="2"/>
  <c r="K161" i="2"/>
  <c r="L161" i="2"/>
  <c r="M161" i="2"/>
  <c r="Q161" i="2" s="1"/>
  <c r="N161" i="2"/>
  <c r="O161" i="2"/>
  <c r="J162" i="2"/>
  <c r="K162" i="2"/>
  <c r="L162" i="2"/>
  <c r="M162" i="2"/>
  <c r="N162" i="2"/>
  <c r="O162" i="2"/>
  <c r="P162" i="2"/>
  <c r="J163" i="2"/>
  <c r="K163" i="2"/>
  <c r="L163" i="2"/>
  <c r="M163" i="2"/>
  <c r="N163" i="2"/>
  <c r="O163" i="2"/>
  <c r="J164" i="2"/>
  <c r="K164" i="2"/>
  <c r="L164" i="2"/>
  <c r="Q164" i="2" s="1"/>
  <c r="M164" i="2"/>
  <c r="N164" i="2"/>
  <c r="P164" i="2" s="1"/>
  <c r="O164" i="2"/>
  <c r="R164" i="2"/>
  <c r="J165" i="2"/>
  <c r="K165" i="2"/>
  <c r="L165" i="2"/>
  <c r="M165" i="2"/>
  <c r="Q165" i="2" s="1"/>
  <c r="N165" i="2"/>
  <c r="O165" i="2"/>
  <c r="J166" i="2"/>
  <c r="K166" i="2"/>
  <c r="Q166" i="2" s="1"/>
  <c r="L166" i="2"/>
  <c r="M166" i="2"/>
  <c r="N166" i="2"/>
  <c r="O166" i="2"/>
  <c r="P166" i="2"/>
  <c r="J167" i="2"/>
  <c r="K167" i="2"/>
  <c r="L167" i="2"/>
  <c r="M167" i="2"/>
  <c r="N167" i="2"/>
  <c r="O167" i="2"/>
  <c r="J168" i="2"/>
  <c r="K168" i="2"/>
  <c r="L168" i="2"/>
  <c r="M168" i="2"/>
  <c r="N168" i="2"/>
  <c r="P168" i="2" s="1"/>
  <c r="O168" i="2"/>
  <c r="J169" i="2"/>
  <c r="K169" i="2"/>
  <c r="P169" i="2" s="1"/>
  <c r="L169" i="2"/>
  <c r="M169" i="2"/>
  <c r="Q169" i="2" s="1"/>
  <c r="N169" i="2"/>
  <c r="O169" i="2"/>
  <c r="J170" i="2"/>
  <c r="K170" i="2"/>
  <c r="L170" i="2"/>
  <c r="P170" i="2" s="1"/>
  <c r="M170" i="2"/>
  <c r="N170" i="2"/>
  <c r="O170" i="2"/>
  <c r="J171" i="2"/>
  <c r="K171" i="2"/>
  <c r="L171" i="2"/>
  <c r="M171" i="2"/>
  <c r="N171" i="2"/>
  <c r="O171" i="2"/>
  <c r="J172" i="2"/>
  <c r="K172" i="2"/>
  <c r="L172" i="2"/>
  <c r="M172" i="2"/>
  <c r="N172" i="2"/>
  <c r="P172" i="2" s="1"/>
  <c r="O172" i="2"/>
  <c r="J173" i="2"/>
  <c r="K173" i="2"/>
  <c r="P173" i="2" s="1"/>
  <c r="L173" i="2"/>
  <c r="M173" i="2"/>
  <c r="N173" i="2"/>
  <c r="O173" i="2"/>
  <c r="Q173" i="2"/>
  <c r="J174" i="2"/>
  <c r="K174" i="2"/>
  <c r="L174" i="2"/>
  <c r="M174" i="2"/>
  <c r="N174" i="2"/>
  <c r="O174" i="2"/>
  <c r="P174" i="2"/>
  <c r="J175" i="2"/>
  <c r="K175" i="2"/>
  <c r="L175" i="2"/>
  <c r="M175" i="2"/>
  <c r="N175" i="2"/>
  <c r="O175" i="2"/>
  <c r="J176" i="2"/>
  <c r="K176" i="2"/>
  <c r="L176" i="2"/>
  <c r="Q176" i="2" s="1"/>
  <c r="R176" i="2" s="1"/>
  <c r="M176" i="2"/>
  <c r="N176" i="2"/>
  <c r="P176" i="2" s="1"/>
  <c r="O176" i="2"/>
  <c r="J177" i="2"/>
  <c r="K177" i="2"/>
  <c r="L177" i="2"/>
  <c r="M177" i="2"/>
  <c r="Q177" i="2" s="1"/>
  <c r="N177" i="2"/>
  <c r="O177" i="2"/>
  <c r="J178" i="2"/>
  <c r="K178" i="2"/>
  <c r="L178" i="2"/>
  <c r="M178" i="2"/>
  <c r="N178" i="2"/>
  <c r="P178" i="2" s="1"/>
  <c r="O178" i="2"/>
  <c r="J179" i="2"/>
  <c r="K179" i="2"/>
  <c r="L179" i="2"/>
  <c r="M179" i="2"/>
  <c r="Q179" i="2" s="1"/>
  <c r="N179" i="2"/>
  <c r="O179" i="2"/>
  <c r="J180" i="2"/>
  <c r="K180" i="2"/>
  <c r="L180" i="2"/>
  <c r="M180" i="2"/>
  <c r="P180" i="2" s="1"/>
  <c r="N180" i="2"/>
  <c r="Q180" i="2" s="1"/>
  <c r="O180" i="2"/>
  <c r="J181" i="2"/>
  <c r="K181" i="2"/>
  <c r="L181" i="2"/>
  <c r="M181" i="2"/>
  <c r="Q181" i="2" s="1"/>
  <c r="N181" i="2"/>
  <c r="O181" i="2"/>
  <c r="J182" i="2"/>
  <c r="K182" i="2"/>
  <c r="L182" i="2"/>
  <c r="M182" i="2"/>
  <c r="N182" i="2"/>
  <c r="O182" i="2"/>
  <c r="P182" i="2"/>
  <c r="J183" i="2"/>
  <c r="K183" i="2"/>
  <c r="L183" i="2"/>
  <c r="M183" i="2"/>
  <c r="Q183" i="2" s="1"/>
  <c r="N183" i="2"/>
  <c r="O183" i="2"/>
  <c r="J184" i="2"/>
  <c r="K184" i="2"/>
  <c r="Q184" i="2" s="1"/>
  <c r="L184" i="2"/>
  <c r="P184" i="2" s="1"/>
  <c r="R184" i="2" s="1"/>
  <c r="M184" i="2"/>
  <c r="N184" i="2"/>
  <c r="O184" i="2"/>
  <c r="J185" i="2"/>
  <c r="K185" i="2"/>
  <c r="P185" i="2" s="1"/>
  <c r="L185" i="2"/>
  <c r="M185" i="2"/>
  <c r="N185" i="2"/>
  <c r="O185" i="2"/>
  <c r="J186" i="2"/>
  <c r="K186" i="2"/>
  <c r="L186" i="2"/>
  <c r="M186" i="2"/>
  <c r="P186" i="2" s="1"/>
  <c r="R186" i="2" s="1"/>
  <c r="N186" i="2"/>
  <c r="Q186" i="2" s="1"/>
  <c r="O186" i="2"/>
  <c r="J187" i="2"/>
  <c r="K187" i="2"/>
  <c r="L187" i="2"/>
  <c r="M187" i="2"/>
  <c r="P187" i="2" s="1"/>
  <c r="R187" i="2" s="1"/>
  <c r="N187" i="2"/>
  <c r="O187" i="2"/>
  <c r="Q187" i="2"/>
  <c r="J188" i="2"/>
  <c r="K188" i="2"/>
  <c r="Q188" i="2" s="1"/>
  <c r="L188" i="2"/>
  <c r="P188" i="2" s="1"/>
  <c r="R188" i="2" s="1"/>
  <c r="M188" i="2"/>
  <c r="N188" i="2"/>
  <c r="O188" i="2"/>
  <c r="J189" i="2"/>
  <c r="K189" i="2"/>
  <c r="P189" i="2" s="1"/>
  <c r="L189" i="2"/>
  <c r="M189" i="2"/>
  <c r="N189" i="2"/>
  <c r="O189" i="2"/>
  <c r="J190" i="2"/>
  <c r="K190" i="2"/>
  <c r="L190" i="2"/>
  <c r="M190" i="2"/>
  <c r="P190" i="2" s="1"/>
  <c r="N190" i="2"/>
  <c r="Q190" i="2" s="1"/>
  <c r="O190" i="2"/>
  <c r="J191" i="2"/>
  <c r="K191" i="2"/>
  <c r="L191" i="2"/>
  <c r="M191" i="2"/>
  <c r="P191" i="2" s="1"/>
  <c r="R191" i="2" s="1"/>
  <c r="N191" i="2"/>
  <c r="O191" i="2"/>
  <c r="Q191" i="2"/>
  <c r="J192" i="2"/>
  <c r="K192" i="2"/>
  <c r="Q192" i="2" s="1"/>
  <c r="L192" i="2"/>
  <c r="P192" i="2" s="1"/>
  <c r="M192" i="2"/>
  <c r="N192" i="2"/>
  <c r="O192" i="2"/>
  <c r="J193" i="2"/>
  <c r="K193" i="2"/>
  <c r="P193" i="2" s="1"/>
  <c r="L193" i="2"/>
  <c r="M193" i="2"/>
  <c r="N193" i="2"/>
  <c r="O193" i="2"/>
  <c r="J194" i="2"/>
  <c r="K194" i="2"/>
  <c r="L194" i="2"/>
  <c r="M194" i="2"/>
  <c r="P194" i="2" s="1"/>
  <c r="N194" i="2"/>
  <c r="Q194" i="2" s="1"/>
  <c r="O194" i="2"/>
  <c r="J195" i="2"/>
  <c r="K195" i="2"/>
  <c r="L195" i="2"/>
  <c r="M195" i="2"/>
  <c r="P195" i="2" s="1"/>
  <c r="R195" i="2" s="1"/>
  <c r="N195" i="2"/>
  <c r="O195" i="2"/>
  <c r="Q195" i="2"/>
  <c r="J196" i="2"/>
  <c r="K196" i="2"/>
  <c r="Q196" i="2" s="1"/>
  <c r="L196" i="2"/>
  <c r="P196" i="2" s="1"/>
  <c r="R196" i="2" s="1"/>
  <c r="M196" i="2"/>
  <c r="N196" i="2"/>
  <c r="O196" i="2"/>
  <c r="J197" i="2"/>
  <c r="K197" i="2"/>
  <c r="P197" i="2" s="1"/>
  <c r="L197" i="2"/>
  <c r="M197" i="2"/>
  <c r="N197" i="2"/>
  <c r="O197" i="2"/>
  <c r="J198" i="2"/>
  <c r="K198" i="2"/>
  <c r="L198" i="2"/>
  <c r="M198" i="2"/>
  <c r="P198" i="2" s="1"/>
  <c r="N198" i="2"/>
  <c r="Q198" i="2" s="1"/>
  <c r="O198" i="2"/>
  <c r="J199" i="2"/>
  <c r="K199" i="2"/>
  <c r="L199" i="2"/>
  <c r="M199" i="2"/>
  <c r="P199" i="2" s="1"/>
  <c r="R199" i="2" s="1"/>
  <c r="N199" i="2"/>
  <c r="O199" i="2"/>
  <c r="Q199" i="2"/>
  <c r="J200" i="2"/>
  <c r="K200" i="2"/>
  <c r="Q200" i="2" s="1"/>
  <c r="L200" i="2"/>
  <c r="M200" i="2"/>
  <c r="N200" i="2"/>
  <c r="O200" i="2"/>
  <c r="P200" i="2"/>
  <c r="R200" i="2" s="1"/>
  <c r="J201" i="2"/>
  <c r="K201" i="2"/>
  <c r="P201" i="2" s="1"/>
  <c r="L201" i="2"/>
  <c r="M201" i="2"/>
  <c r="N201" i="2"/>
  <c r="O201" i="2"/>
  <c r="J202" i="2"/>
  <c r="K202" i="2"/>
  <c r="L202" i="2"/>
  <c r="M202" i="2"/>
  <c r="P202" i="2" s="1"/>
  <c r="N202" i="2"/>
  <c r="Q202" i="2" s="1"/>
  <c r="O202" i="2"/>
  <c r="J203" i="2"/>
  <c r="K203" i="2"/>
  <c r="L203" i="2"/>
  <c r="M203" i="2"/>
  <c r="Q203" i="2" s="1"/>
  <c r="N203" i="2"/>
  <c r="O203" i="2"/>
  <c r="J204" i="2"/>
  <c r="K204" i="2"/>
  <c r="Q204" i="2" s="1"/>
  <c r="L204" i="2"/>
  <c r="P204" i="2" s="1"/>
  <c r="R204" i="2" s="1"/>
  <c r="M204" i="2"/>
  <c r="N204" i="2"/>
  <c r="O204" i="2"/>
  <c r="J205" i="2"/>
  <c r="K205" i="2"/>
  <c r="P205" i="2" s="1"/>
  <c r="L205" i="2"/>
  <c r="M205" i="2"/>
  <c r="N205" i="2"/>
  <c r="O205" i="2"/>
  <c r="J206" i="2"/>
  <c r="K206" i="2"/>
  <c r="L206" i="2"/>
  <c r="M206" i="2"/>
  <c r="P206" i="2" s="1"/>
  <c r="N206" i="2"/>
  <c r="Q206" i="2" s="1"/>
  <c r="O206" i="2"/>
  <c r="J207" i="2"/>
  <c r="K207" i="2"/>
  <c r="L207" i="2"/>
  <c r="M207" i="2"/>
  <c r="P207" i="2" s="1"/>
  <c r="R207" i="2" s="1"/>
  <c r="N207" i="2"/>
  <c r="O207" i="2"/>
  <c r="Q207" i="2"/>
  <c r="J208" i="2"/>
  <c r="K208" i="2"/>
  <c r="Q208" i="2" s="1"/>
  <c r="L208" i="2"/>
  <c r="P208" i="2" s="1"/>
  <c r="M208" i="2"/>
  <c r="N208" i="2"/>
  <c r="O208" i="2"/>
  <c r="J209" i="2"/>
  <c r="K209" i="2"/>
  <c r="P209" i="2" s="1"/>
  <c r="L209" i="2"/>
  <c r="M209" i="2"/>
  <c r="N209" i="2"/>
  <c r="O209" i="2"/>
  <c r="J210" i="2"/>
  <c r="K210" i="2"/>
  <c r="L210" i="2"/>
  <c r="M210" i="2"/>
  <c r="P210" i="2" s="1"/>
  <c r="N210" i="2"/>
  <c r="Q210" i="2" s="1"/>
  <c r="O210" i="2"/>
  <c r="J211" i="2"/>
  <c r="K211" i="2"/>
  <c r="L211" i="2"/>
  <c r="M211" i="2"/>
  <c r="P211" i="2" s="1"/>
  <c r="R211" i="2" s="1"/>
  <c r="N211" i="2"/>
  <c r="O211" i="2"/>
  <c r="Q211" i="2"/>
  <c r="J212" i="2"/>
  <c r="K212" i="2"/>
  <c r="Q212" i="2" s="1"/>
  <c r="L212" i="2"/>
  <c r="P212" i="2" s="1"/>
  <c r="R212" i="2" s="1"/>
  <c r="M212" i="2"/>
  <c r="N212" i="2"/>
  <c r="O212" i="2"/>
  <c r="J213" i="2"/>
  <c r="K213" i="2"/>
  <c r="P213" i="2" s="1"/>
  <c r="L213" i="2"/>
  <c r="M213" i="2"/>
  <c r="N213" i="2"/>
  <c r="O213" i="2"/>
  <c r="J214" i="2"/>
  <c r="K214" i="2"/>
  <c r="L214" i="2"/>
  <c r="M214" i="2"/>
  <c r="P214" i="2" s="1"/>
  <c r="N214" i="2"/>
  <c r="Q214" i="2" s="1"/>
  <c r="O214" i="2"/>
  <c r="J215" i="2"/>
  <c r="K215" i="2"/>
  <c r="L215" i="2"/>
  <c r="M215" i="2"/>
  <c r="P215" i="2" s="1"/>
  <c r="N215" i="2"/>
  <c r="O215" i="2"/>
  <c r="J216" i="2"/>
  <c r="K216" i="2"/>
  <c r="Q216" i="2" s="1"/>
  <c r="L216" i="2"/>
  <c r="P216" i="2" s="1"/>
  <c r="R216" i="2" s="1"/>
  <c r="M216" i="2"/>
  <c r="N216" i="2"/>
  <c r="O216" i="2"/>
  <c r="J217" i="2"/>
  <c r="K217" i="2"/>
  <c r="P217" i="2" s="1"/>
  <c r="L217" i="2"/>
  <c r="M217" i="2"/>
  <c r="N217" i="2"/>
  <c r="O217" i="2"/>
  <c r="J218" i="2"/>
  <c r="K218" i="2"/>
  <c r="L218" i="2"/>
  <c r="M218" i="2"/>
  <c r="P218" i="2" s="1"/>
  <c r="N218" i="2"/>
  <c r="Q218" i="2" s="1"/>
  <c r="O218" i="2"/>
  <c r="J219" i="2"/>
  <c r="K219" i="2"/>
  <c r="L219" i="2"/>
  <c r="M219" i="2"/>
  <c r="P219" i="2" s="1"/>
  <c r="N219" i="2"/>
  <c r="O219" i="2"/>
  <c r="J220" i="2"/>
  <c r="K220" i="2"/>
  <c r="Q220" i="2" s="1"/>
  <c r="L220" i="2"/>
  <c r="P220" i="2" s="1"/>
  <c r="M220" i="2"/>
  <c r="N220" i="2"/>
  <c r="O220" i="2"/>
  <c r="J221" i="2"/>
  <c r="K221" i="2"/>
  <c r="P221" i="2" s="1"/>
  <c r="L221" i="2"/>
  <c r="M221" i="2"/>
  <c r="N221" i="2"/>
  <c r="O221" i="2"/>
  <c r="J222" i="2"/>
  <c r="K222" i="2"/>
  <c r="L222" i="2"/>
  <c r="M222" i="2"/>
  <c r="P222" i="2" s="1"/>
  <c r="N222" i="2"/>
  <c r="Q222" i="2" s="1"/>
  <c r="O222" i="2"/>
  <c r="J223" i="2"/>
  <c r="K223" i="2"/>
  <c r="L223" i="2"/>
  <c r="P223" i="2" s="1"/>
  <c r="R223" i="2" s="1"/>
  <c r="M223" i="2"/>
  <c r="Q223" i="2" s="1"/>
  <c r="N223" i="2"/>
  <c r="O223" i="2"/>
  <c r="J224" i="2"/>
  <c r="K224" i="2"/>
  <c r="Q224" i="2" s="1"/>
  <c r="L224" i="2"/>
  <c r="P224" i="2" s="1"/>
  <c r="M224" i="2"/>
  <c r="N224" i="2"/>
  <c r="O224" i="2"/>
  <c r="J225" i="2"/>
  <c r="K225" i="2"/>
  <c r="P225" i="2" s="1"/>
  <c r="L225" i="2"/>
  <c r="M225" i="2"/>
  <c r="N225" i="2"/>
  <c r="O225" i="2"/>
  <c r="J226" i="2"/>
  <c r="K226" i="2"/>
  <c r="L226" i="2"/>
  <c r="M226" i="2"/>
  <c r="P226" i="2" s="1"/>
  <c r="N226" i="2"/>
  <c r="Q226" i="2" s="1"/>
  <c r="O226" i="2"/>
  <c r="J227" i="2"/>
  <c r="K227" i="2"/>
  <c r="L227" i="2"/>
  <c r="P227" i="2" s="1"/>
  <c r="R227" i="2" s="1"/>
  <c r="M227" i="2"/>
  <c r="Q227" i="2" s="1"/>
  <c r="N227" i="2"/>
  <c r="O227" i="2"/>
  <c r="J228" i="2"/>
  <c r="K228" i="2"/>
  <c r="Q228" i="2" s="1"/>
  <c r="L228" i="2"/>
  <c r="P228" i="2" s="1"/>
  <c r="M228" i="2"/>
  <c r="N228" i="2"/>
  <c r="O228" i="2"/>
  <c r="J229" i="2"/>
  <c r="K229" i="2"/>
  <c r="P229" i="2" s="1"/>
  <c r="L229" i="2"/>
  <c r="M229" i="2"/>
  <c r="N229" i="2"/>
  <c r="O229" i="2"/>
  <c r="J230" i="2"/>
  <c r="K230" i="2"/>
  <c r="L230" i="2"/>
  <c r="M230" i="2"/>
  <c r="P230" i="2" s="1"/>
  <c r="N230" i="2"/>
  <c r="Q230" i="2" s="1"/>
  <c r="O230" i="2"/>
  <c r="J231" i="2"/>
  <c r="K231" i="2"/>
  <c r="L231" i="2"/>
  <c r="M231" i="2"/>
  <c r="P231" i="2" s="1"/>
  <c r="N231" i="2"/>
  <c r="O231" i="2"/>
  <c r="J232" i="2"/>
  <c r="K232" i="2"/>
  <c r="Q232" i="2" s="1"/>
  <c r="L232" i="2"/>
  <c r="P232" i="2" s="1"/>
  <c r="M232" i="2"/>
  <c r="N232" i="2"/>
  <c r="O232" i="2"/>
  <c r="J233" i="2"/>
  <c r="K233" i="2"/>
  <c r="P233" i="2" s="1"/>
  <c r="L233" i="2"/>
  <c r="M233" i="2"/>
  <c r="N233" i="2"/>
  <c r="O233" i="2"/>
  <c r="J234" i="2"/>
  <c r="K234" i="2"/>
  <c r="L234" i="2"/>
  <c r="M234" i="2"/>
  <c r="P234" i="2" s="1"/>
  <c r="N234" i="2"/>
  <c r="Q234" i="2" s="1"/>
  <c r="O234" i="2"/>
  <c r="J235" i="2"/>
  <c r="K235" i="2"/>
  <c r="L235" i="2"/>
  <c r="P235" i="2" s="1"/>
  <c r="R235" i="2" s="1"/>
  <c r="M235" i="2"/>
  <c r="N235" i="2"/>
  <c r="O235" i="2"/>
  <c r="Q235" i="2"/>
  <c r="J236" i="2"/>
  <c r="K236" i="2"/>
  <c r="Q236" i="2" s="1"/>
  <c r="L236" i="2"/>
  <c r="M236" i="2"/>
  <c r="N236" i="2"/>
  <c r="O236" i="2"/>
  <c r="P236" i="2"/>
  <c r="R236" i="2" s="1"/>
  <c r="J237" i="2"/>
  <c r="K237" i="2"/>
  <c r="P237" i="2" s="1"/>
  <c r="L237" i="2"/>
  <c r="M237" i="2"/>
  <c r="N237" i="2"/>
  <c r="O237" i="2"/>
  <c r="R226" i="2" l="1"/>
  <c r="R222" i="2"/>
  <c r="R221" i="2"/>
  <c r="R218" i="2"/>
  <c r="R214" i="2"/>
  <c r="R198" i="2"/>
  <c r="R180" i="2"/>
  <c r="R154" i="2"/>
  <c r="R234" i="2"/>
  <c r="R230" i="2"/>
  <c r="R232" i="2"/>
  <c r="R228" i="2"/>
  <c r="R224" i="2"/>
  <c r="R220" i="2"/>
  <c r="R210" i="2"/>
  <c r="R194" i="2"/>
  <c r="R172" i="2"/>
  <c r="R231" i="2"/>
  <c r="R208" i="2"/>
  <c r="R206" i="2"/>
  <c r="R202" i="2"/>
  <c r="R192" i="2"/>
  <c r="R190" i="2"/>
  <c r="Q231" i="2"/>
  <c r="Q219" i="2"/>
  <c r="R219" i="2" s="1"/>
  <c r="Q215" i="2"/>
  <c r="R215" i="2" s="1"/>
  <c r="P147" i="2"/>
  <c r="Q147" i="2"/>
  <c r="P51" i="2"/>
  <c r="R51" i="2" s="1"/>
  <c r="Q51" i="2"/>
  <c r="P3" i="2"/>
  <c r="Q3" i="2"/>
  <c r="P203" i="2"/>
  <c r="R203" i="2" s="1"/>
  <c r="P183" i="2"/>
  <c r="R183" i="2" s="1"/>
  <c r="P181" i="2"/>
  <c r="R181" i="2" s="1"/>
  <c r="R174" i="2"/>
  <c r="R173" i="2"/>
  <c r="Q170" i="2"/>
  <c r="R170" i="2" s="1"/>
  <c r="P167" i="2"/>
  <c r="Q167" i="2"/>
  <c r="R157" i="2"/>
  <c r="P156" i="2"/>
  <c r="Q156" i="2"/>
  <c r="Q154" i="2"/>
  <c r="P151" i="2"/>
  <c r="Q151" i="2"/>
  <c r="Q145" i="2"/>
  <c r="P140" i="2"/>
  <c r="Q140" i="2"/>
  <c r="Q138" i="2"/>
  <c r="P136" i="2"/>
  <c r="R136" i="2" s="1"/>
  <c r="P135" i="2"/>
  <c r="Q135" i="2"/>
  <c r="Q129" i="2"/>
  <c r="Q122" i="2"/>
  <c r="R122" i="2" s="1"/>
  <c r="P120" i="2"/>
  <c r="R120" i="2" s="1"/>
  <c r="P119" i="2"/>
  <c r="Q119" i="2"/>
  <c r="R117" i="2"/>
  <c r="Q116" i="2"/>
  <c r="Q114" i="2"/>
  <c r="R92" i="2"/>
  <c r="P67" i="2"/>
  <c r="Q67" i="2"/>
  <c r="P53" i="2"/>
  <c r="R53" i="2" s="1"/>
  <c r="Q53" i="2"/>
  <c r="P19" i="2"/>
  <c r="Q19" i="2"/>
  <c r="P5" i="2"/>
  <c r="R5" i="2" s="1"/>
  <c r="Q5" i="2"/>
  <c r="R169" i="2"/>
  <c r="P163" i="2"/>
  <c r="Q163" i="2"/>
  <c r="P152" i="2"/>
  <c r="Q152" i="2"/>
  <c r="R145" i="2"/>
  <c r="R138" i="2"/>
  <c r="R129" i="2"/>
  <c r="Q237" i="2"/>
  <c r="R237" i="2" s="1"/>
  <c r="Q233" i="2"/>
  <c r="R233" i="2" s="1"/>
  <c r="Q229" i="2"/>
  <c r="R229" i="2" s="1"/>
  <c r="Q225" i="2"/>
  <c r="R225" i="2" s="1"/>
  <c r="Q221" i="2"/>
  <c r="Q217" i="2"/>
  <c r="R217" i="2" s="1"/>
  <c r="Q213" i="2"/>
  <c r="R213" i="2" s="1"/>
  <c r="Q209" i="2"/>
  <c r="R209" i="2" s="1"/>
  <c r="Q205" i="2"/>
  <c r="R205" i="2" s="1"/>
  <c r="Q201" i="2"/>
  <c r="R201" i="2" s="1"/>
  <c r="Q197" i="2"/>
  <c r="R197" i="2" s="1"/>
  <c r="Q193" i="2"/>
  <c r="R193" i="2" s="1"/>
  <c r="Q189" i="2"/>
  <c r="R189" i="2" s="1"/>
  <c r="Q185" i="2"/>
  <c r="R185" i="2" s="1"/>
  <c r="Q182" i="2"/>
  <c r="R182" i="2" s="1"/>
  <c r="P177" i="2"/>
  <c r="R177" i="2" s="1"/>
  <c r="Q174" i="2"/>
  <c r="P171" i="2"/>
  <c r="Q171" i="2"/>
  <c r="Q168" i="2"/>
  <c r="R168" i="2" s="1"/>
  <c r="P161" i="2"/>
  <c r="R161" i="2" s="1"/>
  <c r="Q158" i="2"/>
  <c r="R158" i="2" s="1"/>
  <c r="P155" i="2"/>
  <c r="R155" i="2" s="1"/>
  <c r="Q155" i="2"/>
  <c r="R153" i="2"/>
  <c r="Q149" i="2"/>
  <c r="R149" i="2" s="1"/>
  <c r="P144" i="2"/>
  <c r="Q144" i="2"/>
  <c r="Q142" i="2"/>
  <c r="R142" i="2" s="1"/>
  <c r="P139" i="2"/>
  <c r="R139" i="2" s="1"/>
  <c r="Q139" i="2"/>
  <c r="R137" i="2"/>
  <c r="Q133" i="2"/>
  <c r="R133" i="2" s="1"/>
  <c r="Q126" i="2"/>
  <c r="R126" i="2" s="1"/>
  <c r="P124" i="2"/>
  <c r="R124" i="2" s="1"/>
  <c r="P123" i="2"/>
  <c r="R123" i="2" s="1"/>
  <c r="Q123" i="2"/>
  <c r="Q117" i="2"/>
  <c r="P99" i="2"/>
  <c r="R99" i="2" s="1"/>
  <c r="Q99" i="2"/>
  <c r="P83" i="2"/>
  <c r="Q83" i="2"/>
  <c r="P69" i="2"/>
  <c r="R69" i="2" s="1"/>
  <c r="Q69" i="2"/>
  <c r="P35" i="2"/>
  <c r="Q35" i="2"/>
  <c r="P21" i="2"/>
  <c r="R21" i="2" s="1"/>
  <c r="Q21" i="2"/>
  <c r="P131" i="2"/>
  <c r="Q131" i="2"/>
  <c r="R116" i="2"/>
  <c r="P60" i="2"/>
  <c r="R60" i="2" s="1"/>
  <c r="P179" i="2"/>
  <c r="R179" i="2" s="1"/>
  <c r="Q178" i="2"/>
  <c r="R178" i="2" s="1"/>
  <c r="P175" i="2"/>
  <c r="R175" i="2" s="1"/>
  <c r="Q175" i="2"/>
  <c r="Q172" i="2"/>
  <c r="R166" i="2"/>
  <c r="P165" i="2"/>
  <c r="R165" i="2" s="1"/>
  <c r="Q162" i="2"/>
  <c r="R162" i="2" s="1"/>
  <c r="P159" i="2"/>
  <c r="Q159" i="2"/>
  <c r="Q153" i="2"/>
  <c r="R150" i="2"/>
  <c r="P148" i="2"/>
  <c r="Q148" i="2"/>
  <c r="Q146" i="2"/>
  <c r="R146" i="2" s="1"/>
  <c r="P143" i="2"/>
  <c r="Q143" i="2"/>
  <c r="R141" i="2"/>
  <c r="Q137" i="2"/>
  <c r="R134" i="2"/>
  <c r="Q130" i="2"/>
  <c r="R130" i="2" s="1"/>
  <c r="P128" i="2"/>
  <c r="R128" i="2" s="1"/>
  <c r="P127" i="2"/>
  <c r="R127" i="2" s="1"/>
  <c r="Q127" i="2"/>
  <c r="R125" i="2"/>
  <c r="Q121" i="2"/>
  <c r="R121" i="2" s="1"/>
  <c r="R118" i="2"/>
  <c r="P115" i="2"/>
  <c r="R115" i="2" s="1"/>
  <c r="P101" i="2"/>
  <c r="Q101" i="2"/>
  <c r="P85" i="2"/>
  <c r="R85" i="2" s="1"/>
  <c r="Q85" i="2"/>
  <c r="P37" i="2"/>
  <c r="Q37" i="2"/>
  <c r="Q108" i="2"/>
  <c r="R108" i="2" s="1"/>
  <c r="P105" i="2"/>
  <c r="Q105" i="2"/>
  <c r="R103" i="2"/>
  <c r="Q92" i="2"/>
  <c r="P89" i="2"/>
  <c r="Q89" i="2"/>
  <c r="Q76" i="2"/>
  <c r="R76" i="2" s="1"/>
  <c r="P73" i="2"/>
  <c r="R73" i="2" s="1"/>
  <c r="Q73" i="2"/>
  <c r="P57" i="2"/>
  <c r="Q57" i="2"/>
  <c r="P41" i="2"/>
  <c r="Q41" i="2"/>
  <c r="R39" i="2"/>
  <c r="P25" i="2"/>
  <c r="R25" i="2" s="1"/>
  <c r="Q25" i="2"/>
  <c r="R23" i="2"/>
  <c r="P9" i="2"/>
  <c r="R9" i="2" s="1"/>
  <c r="Q9" i="2"/>
  <c r="P109" i="2"/>
  <c r="Q109" i="2"/>
  <c r="R107" i="2"/>
  <c r="Q103" i="2"/>
  <c r="Q96" i="2"/>
  <c r="R96" i="2" s="1"/>
  <c r="P93" i="2"/>
  <c r="R93" i="2" s="1"/>
  <c r="Q93" i="2"/>
  <c r="Q87" i="2"/>
  <c r="R87" i="2" s="1"/>
  <c r="R84" i="2"/>
  <c r="Q80" i="2"/>
  <c r="R80" i="2" s="1"/>
  <c r="P77" i="2"/>
  <c r="Q77" i="2"/>
  <c r="R75" i="2"/>
  <c r="Q71" i="2"/>
  <c r="R71" i="2" s="1"/>
  <c r="P61" i="2"/>
  <c r="Q61" i="2"/>
  <c r="Q55" i="2"/>
  <c r="R55" i="2" s="1"/>
  <c r="P45" i="2"/>
  <c r="Q45" i="2"/>
  <c r="Q39" i="2"/>
  <c r="P29" i="2"/>
  <c r="Q29" i="2"/>
  <c r="P13" i="2"/>
  <c r="Q13" i="2"/>
  <c r="R11" i="2"/>
  <c r="Q7" i="2"/>
  <c r="R7" i="2" s="1"/>
  <c r="P6" i="2"/>
  <c r="P114" i="2"/>
  <c r="R114" i="2" s="1"/>
  <c r="Q113" i="2"/>
  <c r="R113" i="2" s="1"/>
  <c r="P106" i="2"/>
  <c r="R106" i="2" s="1"/>
  <c r="R104" i="2"/>
  <c r="Q100" i="2"/>
  <c r="R100" i="2" s="1"/>
  <c r="P97" i="2"/>
  <c r="R97" i="2" s="1"/>
  <c r="Q97" i="2"/>
  <c r="R95" i="2"/>
  <c r="P90" i="2"/>
  <c r="R90" i="2" s="1"/>
  <c r="R88" i="2"/>
  <c r="Q84" i="2"/>
  <c r="P81" i="2"/>
  <c r="Q81" i="2"/>
  <c r="R79" i="2"/>
  <c r="Q75" i="2"/>
  <c r="P74" i="2"/>
  <c r="R74" i="2" s="1"/>
  <c r="R72" i="2"/>
  <c r="Q68" i="2"/>
  <c r="R68" i="2" s="1"/>
  <c r="P65" i="2"/>
  <c r="Q65" i="2"/>
  <c r="R63" i="2"/>
  <c r="Q59" i="2"/>
  <c r="R59" i="2" s="1"/>
  <c r="P58" i="2"/>
  <c r="R58" i="2" s="1"/>
  <c r="P49" i="2"/>
  <c r="Q49" i="2"/>
  <c r="R47" i="2"/>
  <c r="Q43" i="2"/>
  <c r="R43" i="2" s="1"/>
  <c r="P42" i="2"/>
  <c r="R42" i="2" s="1"/>
  <c r="P33" i="2"/>
  <c r="Q33" i="2"/>
  <c r="R31" i="2"/>
  <c r="Q27" i="2"/>
  <c r="R27" i="2" s="1"/>
  <c r="P26" i="2"/>
  <c r="R26" i="2" s="1"/>
  <c r="P17" i="2"/>
  <c r="R17" i="2" s="1"/>
  <c r="Q17" i="2"/>
  <c r="R15" i="2"/>
  <c r="P10" i="2"/>
  <c r="R10" i="2" s="1"/>
  <c r="Q14" i="2"/>
  <c r="R14" i="2" s="1"/>
  <c r="Q10" i="2"/>
  <c r="Q6" i="2"/>
  <c r="R61" i="2" l="1"/>
  <c r="R57" i="2"/>
  <c r="R89" i="2"/>
  <c r="R37" i="2"/>
  <c r="R101" i="2"/>
  <c r="R148" i="2"/>
  <c r="R159" i="2"/>
  <c r="R131" i="2"/>
  <c r="R35" i="2"/>
  <c r="R83" i="2"/>
  <c r="R171" i="2"/>
  <c r="R163" i="2"/>
  <c r="R135" i="2"/>
  <c r="R140" i="2"/>
  <c r="R156" i="2"/>
  <c r="R167" i="2"/>
  <c r="R3" i="2"/>
  <c r="R29" i="2"/>
  <c r="R49" i="2"/>
  <c r="R81" i="2"/>
  <c r="R6" i="2"/>
  <c r="R13" i="2"/>
  <c r="R77" i="2"/>
  <c r="R41" i="2"/>
  <c r="R105" i="2"/>
  <c r="R143" i="2"/>
  <c r="R144" i="2"/>
  <c r="R19" i="2"/>
  <c r="R67" i="2"/>
  <c r="R119" i="2"/>
  <c r="R151" i="2"/>
  <c r="R147" i="2"/>
  <c r="R33" i="2"/>
  <c r="R45" i="2"/>
  <c r="R109" i="2"/>
  <c r="R65" i="2"/>
  <c r="R152" i="2"/>
  <c r="D17" i="22" l="1"/>
  <c r="E17" i="22"/>
  <c r="F17" i="22"/>
  <c r="S17" i="22"/>
  <c r="T17" i="22" s="1"/>
  <c r="D18" i="22"/>
  <c r="E18" i="22"/>
  <c r="F18" i="22"/>
  <c r="S18" i="22"/>
  <c r="T18" i="22" s="1"/>
  <c r="D19" i="22"/>
  <c r="E19" i="22"/>
  <c r="F19" i="22"/>
  <c r="S19" i="22"/>
  <c r="T19" i="22" s="1"/>
  <c r="D20" i="22"/>
  <c r="E20" i="22"/>
  <c r="F20" i="22"/>
  <c r="S20" i="22"/>
  <c r="T20" i="22" s="1"/>
  <c r="B3" i="6"/>
  <c r="J149" i="2"/>
  <c r="B4" i="6"/>
  <c r="J142" i="2"/>
  <c r="B5" i="6"/>
  <c r="J155" i="2"/>
  <c r="B6" i="6"/>
  <c r="J151" i="2"/>
  <c r="B7" i="6"/>
  <c r="J156" i="2"/>
  <c r="B8" i="6"/>
  <c r="J143" i="2"/>
  <c r="B9" i="6"/>
  <c r="J152" i="2"/>
  <c r="B10" i="6"/>
  <c r="J144" i="2"/>
  <c r="B11" i="6"/>
  <c r="B17" i="22" s="1"/>
  <c r="J145" i="2"/>
  <c r="C17" i="22"/>
  <c r="O17" i="22"/>
  <c r="P17" i="22" s="1"/>
  <c r="Q17" i="22"/>
  <c r="R17" i="22" s="1"/>
  <c r="G17" i="22"/>
  <c r="H17" i="22" s="1"/>
  <c r="B12" i="6"/>
  <c r="J153" i="2"/>
  <c r="B13" i="6"/>
  <c r="B18" i="22" s="1"/>
  <c r="J146" i="2"/>
  <c r="C18" i="22"/>
  <c r="O18" i="22"/>
  <c r="P18" i="22" s="1"/>
  <c r="Q18" i="22"/>
  <c r="R18" i="22" s="1"/>
  <c r="B14" i="6"/>
  <c r="J147" i="2"/>
  <c r="B15" i="6"/>
  <c r="B19" i="22" s="1"/>
  <c r="J148" i="2"/>
  <c r="C19" i="22"/>
  <c r="O19" i="22"/>
  <c r="P19" i="22" s="1"/>
  <c r="Q19" i="22"/>
  <c r="R19" i="22" s="1"/>
  <c r="B16" i="6"/>
  <c r="B20" i="22" s="1"/>
  <c r="J150" i="2"/>
  <c r="C20" i="22"/>
  <c r="O20" i="22"/>
  <c r="P20" i="22" s="1"/>
  <c r="Q20" i="22"/>
  <c r="R20" i="22" s="1"/>
  <c r="M19" i="22" l="1"/>
  <c r="N19" i="22" s="1"/>
  <c r="I18" i="22"/>
  <c r="J18" i="22" s="1"/>
  <c r="G19" i="22"/>
  <c r="H19" i="22" s="1"/>
  <c r="G20" i="22"/>
  <c r="H20" i="22" s="1"/>
  <c r="M17" i="22"/>
  <c r="N17" i="22" s="1"/>
  <c r="M20" i="22"/>
  <c r="N20" i="22" s="1"/>
  <c r="K19" i="22"/>
  <c r="L19" i="22" s="1"/>
  <c r="K18" i="22"/>
  <c r="L18" i="22" s="1"/>
  <c r="K20" i="22"/>
  <c r="L20" i="22" s="1"/>
  <c r="I19" i="22"/>
  <c r="J19" i="22" s="1"/>
  <c r="G18" i="22"/>
  <c r="H18" i="22" s="1"/>
  <c r="M18" i="22"/>
  <c r="N18" i="22" s="1"/>
  <c r="I17" i="22"/>
  <c r="J17" i="22" s="1"/>
  <c r="I20" i="22"/>
  <c r="J20" i="22" s="1"/>
  <c r="K17" i="22"/>
  <c r="L17" i="22" s="1"/>
  <c r="U18" i="22" l="1"/>
  <c r="U19" i="22"/>
  <c r="U20" i="22"/>
  <c r="U17" i="22"/>
  <c r="R2" i="15"/>
  <c r="AD64" i="3" l="1"/>
  <c r="AE64" i="3"/>
  <c r="AF64" i="3"/>
  <c r="AG64" i="3"/>
  <c r="AH64" i="3"/>
  <c r="AI64" i="3"/>
  <c r="AD65" i="3"/>
  <c r="AE65" i="3"/>
  <c r="AF65" i="3"/>
  <c r="AG65" i="3"/>
  <c r="AH65" i="3"/>
  <c r="AI65" i="3"/>
  <c r="AD66" i="3"/>
  <c r="AE66" i="3"/>
  <c r="AF66" i="3"/>
  <c r="AG66" i="3"/>
  <c r="AH66" i="3"/>
  <c r="AI66" i="3"/>
  <c r="AD67" i="3"/>
  <c r="AE67" i="3"/>
  <c r="AF67" i="3"/>
  <c r="AG67" i="3"/>
  <c r="AH67" i="3"/>
  <c r="AI67" i="3"/>
  <c r="F12" i="14" l="1"/>
  <c r="D12" i="14"/>
  <c r="D13" i="22" l="1"/>
  <c r="F13" i="22"/>
  <c r="D14" i="22"/>
  <c r="F14" i="22"/>
  <c r="D15" i="22"/>
  <c r="F15" i="22"/>
  <c r="D16" i="22"/>
  <c r="F16" i="22"/>
  <c r="F12" i="22"/>
  <c r="D12" i="22"/>
  <c r="F11" i="22"/>
  <c r="D11" i="22"/>
  <c r="F10" i="22"/>
  <c r="D10" i="22"/>
  <c r="G3" i="1"/>
  <c r="G4" i="1"/>
  <c r="G5" i="1"/>
  <c r="G6" i="1"/>
  <c r="G7" i="1"/>
  <c r="G8" i="1"/>
  <c r="G9" i="1"/>
  <c r="G10" i="1"/>
  <c r="G11" i="1"/>
  <c r="G12" i="1"/>
  <c r="Z2" i="6" s="1"/>
  <c r="G13" i="1"/>
  <c r="G14" i="1"/>
  <c r="G15" i="1"/>
  <c r="G16" i="1"/>
  <c r="G17" i="1"/>
  <c r="G2" i="1"/>
  <c r="F3" i="1"/>
  <c r="F4" i="1"/>
  <c r="F5" i="1"/>
  <c r="F6" i="1"/>
  <c r="F7" i="1"/>
  <c r="F8" i="1"/>
  <c r="F9" i="1"/>
  <c r="F10" i="1"/>
  <c r="F11" i="1"/>
  <c r="F12" i="1"/>
  <c r="Y2" i="6" s="1"/>
  <c r="F13" i="1"/>
  <c r="F14" i="1"/>
  <c r="F15" i="1"/>
  <c r="F16" i="1"/>
  <c r="F17" i="1"/>
  <c r="F2" i="1"/>
  <c r="U2" i="15" l="1"/>
  <c r="Q13" i="22" l="1"/>
  <c r="R13" i="22" s="1"/>
  <c r="O12" i="22"/>
  <c r="P12" i="22" s="1"/>
  <c r="B14" i="22"/>
  <c r="C14" i="22"/>
  <c r="E14" i="22"/>
  <c r="O14" i="22"/>
  <c r="P14" i="22" s="1"/>
  <c r="Q14" i="22"/>
  <c r="R14" i="22" s="1"/>
  <c r="S14" i="22"/>
  <c r="T14" i="22" s="1"/>
  <c r="B15" i="22"/>
  <c r="C15" i="22"/>
  <c r="E15" i="22"/>
  <c r="O15" i="22"/>
  <c r="P15" i="22" s="1"/>
  <c r="Q15" i="22"/>
  <c r="R15" i="22" s="1"/>
  <c r="S15" i="22"/>
  <c r="T15" i="22" s="1"/>
  <c r="B16" i="22"/>
  <c r="C16" i="22"/>
  <c r="E16" i="22"/>
  <c r="O16" i="22"/>
  <c r="P16" i="22" s="1"/>
  <c r="Q16" i="22"/>
  <c r="R16" i="22" s="1"/>
  <c r="S16" i="22"/>
  <c r="T16" i="22" s="1"/>
  <c r="O13" i="22" l="1"/>
  <c r="P13" i="22" s="1"/>
  <c r="C13" i="22"/>
  <c r="S11" i="22"/>
  <c r="T11" i="22" s="1"/>
  <c r="E11" i="22"/>
  <c r="B11" i="22"/>
  <c r="Q11" i="22"/>
  <c r="R11" i="22" s="1"/>
  <c r="S13" i="22"/>
  <c r="T13" i="22" s="1"/>
  <c r="E13" i="22"/>
  <c r="B13" i="22"/>
  <c r="O11" i="22"/>
  <c r="P11" i="22" s="1"/>
  <c r="C11" i="22"/>
  <c r="C12" i="22"/>
  <c r="S12" i="22"/>
  <c r="T12" i="22" s="1"/>
  <c r="E12" i="22"/>
  <c r="B12" i="22"/>
  <c r="Q12" i="22"/>
  <c r="R12" i="22" s="1"/>
  <c r="K13" i="22"/>
  <c r="L13" i="22" s="1"/>
  <c r="M16" i="22"/>
  <c r="N16" i="22" s="1"/>
  <c r="I16" i="22"/>
  <c r="J16" i="22" s="1"/>
  <c r="K15" i="22"/>
  <c r="L15" i="22" s="1"/>
  <c r="M14" i="22"/>
  <c r="N14" i="22" s="1"/>
  <c r="I14" i="22"/>
  <c r="J14" i="22" s="1"/>
  <c r="K14" i="22"/>
  <c r="L14" i="22" s="1"/>
  <c r="M12" i="22"/>
  <c r="N12" i="22" s="1"/>
  <c r="K16" i="22"/>
  <c r="L16" i="22" s="1"/>
  <c r="M15" i="22"/>
  <c r="N15" i="22" s="1"/>
  <c r="I15" i="22"/>
  <c r="J15" i="22" s="1"/>
  <c r="I12" i="22"/>
  <c r="J12" i="22" s="1"/>
  <c r="G16" i="22"/>
  <c r="H16" i="22" s="1"/>
  <c r="G15" i="22"/>
  <c r="H15" i="22" s="1"/>
  <c r="G14" i="22"/>
  <c r="H14" i="22" s="1"/>
  <c r="G12" i="22"/>
  <c r="H12" i="22" s="1"/>
  <c r="K11" i="22" l="1"/>
  <c r="L11" i="22" s="1"/>
  <c r="G11" i="22"/>
  <c r="H11" i="22" s="1"/>
  <c r="I13" i="22"/>
  <c r="J13" i="22" s="1"/>
  <c r="G13" i="22"/>
  <c r="H13" i="22" s="1"/>
  <c r="M13" i="22"/>
  <c r="N13" i="22" s="1"/>
  <c r="U15" i="22"/>
  <c r="I11" i="22"/>
  <c r="J11" i="22" s="1"/>
  <c r="M11" i="22"/>
  <c r="N11" i="22" s="1"/>
  <c r="U14" i="22"/>
  <c r="U16" i="22"/>
  <c r="K12" i="22"/>
  <c r="L12" i="22" s="1"/>
  <c r="G10" i="10"/>
  <c r="H10" i="10" s="1"/>
  <c r="G11" i="10"/>
  <c r="H11" i="10" s="1"/>
  <c r="G12" i="10"/>
  <c r="H12" i="10" s="1"/>
  <c r="B11" i="10"/>
  <c r="C11" i="10"/>
  <c r="D11" i="10"/>
  <c r="E11" i="10"/>
  <c r="F11" i="10"/>
  <c r="I11" i="10"/>
  <c r="J11" i="10" s="1"/>
  <c r="K11" i="10"/>
  <c r="L11" i="10" s="1"/>
  <c r="M11" i="10"/>
  <c r="N11" i="10" s="1"/>
  <c r="O11" i="10"/>
  <c r="P11" i="10" s="1"/>
  <c r="Q11" i="10"/>
  <c r="R11" i="10" s="1"/>
  <c r="S11" i="10"/>
  <c r="T11" i="10" s="1"/>
  <c r="B12" i="10"/>
  <c r="C12" i="10"/>
  <c r="D12" i="10"/>
  <c r="E12" i="10"/>
  <c r="F12" i="10"/>
  <c r="I12" i="10"/>
  <c r="J12" i="10" s="1"/>
  <c r="K12" i="10"/>
  <c r="L12" i="10" s="1"/>
  <c r="M12" i="10"/>
  <c r="N12" i="10" s="1"/>
  <c r="O12" i="10"/>
  <c r="P12" i="10" s="1"/>
  <c r="Q12" i="10"/>
  <c r="R12" i="10" s="1"/>
  <c r="S12" i="10"/>
  <c r="T12" i="10" s="1"/>
  <c r="U13" i="22" l="1"/>
  <c r="U11" i="22"/>
  <c r="U12" i="22"/>
  <c r="U11" i="10"/>
  <c r="U12" i="10"/>
  <c r="J2" i="2"/>
  <c r="K2" i="2"/>
  <c r="L2" i="2"/>
  <c r="M2" i="2"/>
  <c r="N2" i="2"/>
  <c r="O2" i="2"/>
  <c r="AD5" i="3"/>
  <c r="AE5" i="3"/>
  <c r="AF5" i="3"/>
  <c r="AG5" i="3"/>
  <c r="AH5" i="3"/>
  <c r="AI5" i="3"/>
  <c r="AD6" i="3"/>
  <c r="AE6" i="3"/>
  <c r="AF6" i="3"/>
  <c r="AG6" i="3"/>
  <c r="AH6" i="3"/>
  <c r="AI6" i="3"/>
  <c r="AD7" i="3"/>
  <c r="AE7" i="3"/>
  <c r="AF7" i="3"/>
  <c r="AG7" i="3"/>
  <c r="AH7" i="3"/>
  <c r="AI7" i="3"/>
  <c r="AD8" i="3"/>
  <c r="AE8" i="3"/>
  <c r="AF8" i="3"/>
  <c r="AG8" i="3"/>
  <c r="AH8" i="3"/>
  <c r="AI8" i="3"/>
  <c r="AD9" i="3"/>
  <c r="AE9" i="3"/>
  <c r="AF9" i="3"/>
  <c r="AG9" i="3"/>
  <c r="AH9" i="3"/>
  <c r="AI9" i="3"/>
  <c r="AD10" i="3"/>
  <c r="AE10" i="3"/>
  <c r="AF10" i="3"/>
  <c r="AG10" i="3"/>
  <c r="AH10" i="3"/>
  <c r="AI10" i="3"/>
  <c r="AD11" i="3"/>
  <c r="AE11" i="3"/>
  <c r="AF11" i="3"/>
  <c r="AG11" i="3"/>
  <c r="AH11" i="3"/>
  <c r="AI11" i="3"/>
  <c r="AD12" i="3"/>
  <c r="AE12" i="3"/>
  <c r="AF12" i="3"/>
  <c r="AG12" i="3"/>
  <c r="AH12" i="3"/>
  <c r="AI12" i="3"/>
  <c r="AD13" i="3"/>
  <c r="AE13" i="3"/>
  <c r="AF13" i="3"/>
  <c r="AG13" i="3"/>
  <c r="AH13" i="3"/>
  <c r="AI13" i="3"/>
  <c r="AD14" i="3"/>
  <c r="AE14" i="3"/>
  <c r="AF14" i="3"/>
  <c r="AG14" i="3"/>
  <c r="AH14" i="3"/>
  <c r="AI14" i="3"/>
  <c r="AD15" i="3"/>
  <c r="AE15" i="3"/>
  <c r="AF15" i="3"/>
  <c r="AG15" i="3"/>
  <c r="AH15" i="3"/>
  <c r="AI15" i="3"/>
  <c r="AD16" i="3"/>
  <c r="AE16" i="3"/>
  <c r="AF16" i="3"/>
  <c r="AG16" i="3"/>
  <c r="AH16" i="3"/>
  <c r="AI16" i="3"/>
  <c r="AD17" i="3"/>
  <c r="AE17" i="3"/>
  <c r="AF17" i="3"/>
  <c r="AG17" i="3"/>
  <c r="AH17" i="3"/>
  <c r="AI17" i="3"/>
  <c r="AD18" i="3"/>
  <c r="AE18" i="3"/>
  <c r="AF18" i="3"/>
  <c r="AG18" i="3"/>
  <c r="AH18" i="3"/>
  <c r="AI18" i="3"/>
  <c r="AD19" i="3"/>
  <c r="AE19" i="3"/>
  <c r="AF19" i="3"/>
  <c r="AG19" i="3"/>
  <c r="AH19" i="3"/>
  <c r="AI19" i="3"/>
  <c r="AD20" i="3"/>
  <c r="AE20" i="3"/>
  <c r="AF20" i="3"/>
  <c r="AG20" i="3"/>
  <c r="AH20" i="3"/>
  <c r="AI20" i="3"/>
  <c r="AD21" i="3"/>
  <c r="AE21" i="3"/>
  <c r="AF21" i="3"/>
  <c r="AG21" i="3"/>
  <c r="AH21" i="3"/>
  <c r="AI21" i="3"/>
  <c r="AD22" i="3"/>
  <c r="AE22" i="3"/>
  <c r="AF22" i="3"/>
  <c r="AG22" i="3"/>
  <c r="AH22" i="3"/>
  <c r="AI22" i="3"/>
  <c r="AD23" i="3"/>
  <c r="AE23" i="3"/>
  <c r="AF23" i="3"/>
  <c r="AG23" i="3"/>
  <c r="AH23" i="3"/>
  <c r="AI23" i="3"/>
  <c r="AD24" i="3"/>
  <c r="AE24" i="3"/>
  <c r="AF24" i="3"/>
  <c r="AG24" i="3"/>
  <c r="AH24" i="3"/>
  <c r="AI24" i="3"/>
  <c r="AD25" i="3"/>
  <c r="AE25" i="3"/>
  <c r="AF25" i="3"/>
  <c r="AG25" i="3"/>
  <c r="AH25" i="3"/>
  <c r="AI25" i="3"/>
  <c r="AD26" i="3"/>
  <c r="AE26" i="3"/>
  <c r="AF26" i="3"/>
  <c r="AG26" i="3"/>
  <c r="AH26" i="3"/>
  <c r="AI26" i="3"/>
  <c r="AD27" i="3"/>
  <c r="AE27" i="3"/>
  <c r="AF27" i="3"/>
  <c r="AG27" i="3"/>
  <c r="AH27" i="3"/>
  <c r="AI27" i="3"/>
  <c r="AD28" i="3"/>
  <c r="AE28" i="3"/>
  <c r="AF28" i="3"/>
  <c r="AG28" i="3"/>
  <c r="AH28" i="3"/>
  <c r="AI28" i="3"/>
  <c r="AD29" i="3"/>
  <c r="AE29" i="3"/>
  <c r="AF29" i="3"/>
  <c r="AG29" i="3"/>
  <c r="AH29" i="3"/>
  <c r="AI29" i="3"/>
  <c r="AD30" i="3"/>
  <c r="AE30" i="3"/>
  <c r="AF30" i="3"/>
  <c r="AG30" i="3"/>
  <c r="AH30" i="3"/>
  <c r="AI30" i="3"/>
  <c r="AD31" i="3"/>
  <c r="AE31" i="3"/>
  <c r="AF31" i="3"/>
  <c r="AG31" i="3"/>
  <c r="AH31" i="3"/>
  <c r="AI31" i="3"/>
  <c r="AD32" i="3"/>
  <c r="AE32" i="3"/>
  <c r="AF32" i="3"/>
  <c r="AG32" i="3"/>
  <c r="AH32" i="3"/>
  <c r="AI32" i="3"/>
  <c r="AD33" i="3"/>
  <c r="AE33" i="3"/>
  <c r="AF33" i="3"/>
  <c r="AG33" i="3"/>
  <c r="AH33" i="3"/>
  <c r="AI33" i="3"/>
  <c r="AD34" i="3"/>
  <c r="AE34" i="3"/>
  <c r="AF34" i="3"/>
  <c r="AG34" i="3"/>
  <c r="AH34" i="3"/>
  <c r="AI34" i="3"/>
  <c r="AD35" i="3"/>
  <c r="AE35" i="3"/>
  <c r="AF35" i="3"/>
  <c r="AG35" i="3"/>
  <c r="AH35" i="3"/>
  <c r="AI35" i="3"/>
  <c r="AD36" i="3"/>
  <c r="AE36" i="3"/>
  <c r="AF36" i="3"/>
  <c r="AG36" i="3"/>
  <c r="AH36" i="3"/>
  <c r="AI36" i="3"/>
  <c r="AD37" i="3"/>
  <c r="AE37" i="3"/>
  <c r="AF37" i="3"/>
  <c r="AG37" i="3"/>
  <c r="AH37" i="3"/>
  <c r="AI37" i="3"/>
  <c r="AD38" i="3"/>
  <c r="AE38" i="3"/>
  <c r="AF38" i="3"/>
  <c r="AG38" i="3"/>
  <c r="AH38" i="3"/>
  <c r="AI38" i="3"/>
  <c r="AD39" i="3"/>
  <c r="AE39" i="3"/>
  <c r="AF39" i="3"/>
  <c r="AG39" i="3"/>
  <c r="AH39" i="3"/>
  <c r="AI39" i="3"/>
  <c r="AD40" i="3"/>
  <c r="AE40" i="3"/>
  <c r="AF40" i="3"/>
  <c r="AG40" i="3"/>
  <c r="AH40" i="3"/>
  <c r="AI40" i="3"/>
  <c r="AD41" i="3"/>
  <c r="AE41" i="3"/>
  <c r="AF41" i="3"/>
  <c r="AG41" i="3"/>
  <c r="AH41" i="3"/>
  <c r="AI41" i="3"/>
  <c r="AD42" i="3"/>
  <c r="AE42" i="3"/>
  <c r="AF42" i="3"/>
  <c r="AG42" i="3"/>
  <c r="AH42" i="3"/>
  <c r="AI42" i="3"/>
  <c r="AD43" i="3"/>
  <c r="AE43" i="3"/>
  <c r="AF43" i="3"/>
  <c r="AG43" i="3"/>
  <c r="AH43" i="3"/>
  <c r="AI43" i="3"/>
  <c r="AD44" i="3"/>
  <c r="AE44" i="3"/>
  <c r="AF44" i="3"/>
  <c r="AG44" i="3"/>
  <c r="AH44" i="3"/>
  <c r="AI44" i="3"/>
  <c r="AD45" i="3"/>
  <c r="AE45" i="3"/>
  <c r="AF45" i="3"/>
  <c r="AG45" i="3"/>
  <c r="AH45" i="3"/>
  <c r="AI45" i="3"/>
  <c r="AD46" i="3"/>
  <c r="AE46" i="3"/>
  <c r="AF46" i="3"/>
  <c r="AG46" i="3"/>
  <c r="AH46" i="3"/>
  <c r="AI46" i="3"/>
  <c r="AD47" i="3"/>
  <c r="AE47" i="3"/>
  <c r="AF47" i="3"/>
  <c r="AG47" i="3"/>
  <c r="AH47" i="3"/>
  <c r="AI47" i="3"/>
  <c r="AD48" i="3"/>
  <c r="AE48" i="3"/>
  <c r="AF48" i="3"/>
  <c r="AG48" i="3"/>
  <c r="AH48" i="3"/>
  <c r="AI48" i="3"/>
  <c r="AD49" i="3"/>
  <c r="AE49" i="3"/>
  <c r="AF49" i="3"/>
  <c r="AG49" i="3"/>
  <c r="AH49" i="3"/>
  <c r="AI49" i="3"/>
  <c r="AD50" i="3"/>
  <c r="AE50" i="3"/>
  <c r="AF50" i="3"/>
  <c r="AG50" i="3"/>
  <c r="AH50" i="3"/>
  <c r="AI50" i="3"/>
  <c r="AD51" i="3"/>
  <c r="AE51" i="3"/>
  <c r="AF51" i="3"/>
  <c r="AG51" i="3"/>
  <c r="AH51" i="3"/>
  <c r="AI51" i="3"/>
  <c r="AD52" i="3"/>
  <c r="AE52" i="3"/>
  <c r="AF52" i="3"/>
  <c r="AG52" i="3"/>
  <c r="AH52" i="3"/>
  <c r="AI52" i="3"/>
  <c r="AD53" i="3"/>
  <c r="AE53" i="3"/>
  <c r="AF53" i="3"/>
  <c r="AG53" i="3"/>
  <c r="AH53" i="3"/>
  <c r="AI53" i="3"/>
  <c r="AD54" i="3"/>
  <c r="AE54" i="3"/>
  <c r="AF54" i="3"/>
  <c r="AG54" i="3"/>
  <c r="AH54" i="3"/>
  <c r="AI54" i="3"/>
  <c r="AD55" i="3"/>
  <c r="AE55" i="3"/>
  <c r="AF55" i="3"/>
  <c r="AG55" i="3"/>
  <c r="AH55" i="3"/>
  <c r="AI55" i="3"/>
  <c r="AD56" i="3"/>
  <c r="AE56" i="3"/>
  <c r="AF56" i="3"/>
  <c r="AG56" i="3"/>
  <c r="AH56" i="3"/>
  <c r="AI56" i="3"/>
  <c r="AD57" i="3"/>
  <c r="AE57" i="3"/>
  <c r="AF57" i="3"/>
  <c r="AG57" i="3"/>
  <c r="AH57" i="3"/>
  <c r="AI57" i="3"/>
  <c r="AD58" i="3"/>
  <c r="AE58" i="3"/>
  <c r="AF58" i="3"/>
  <c r="AG58" i="3"/>
  <c r="AH58" i="3"/>
  <c r="AI58" i="3"/>
  <c r="AD59" i="3"/>
  <c r="AE59" i="3"/>
  <c r="AF59" i="3"/>
  <c r="AG59" i="3"/>
  <c r="AH59" i="3"/>
  <c r="AI59" i="3"/>
  <c r="AD60" i="3"/>
  <c r="AE60" i="3"/>
  <c r="AF60" i="3"/>
  <c r="AG60" i="3"/>
  <c r="AH60" i="3"/>
  <c r="AI60" i="3"/>
  <c r="AD61" i="3"/>
  <c r="AE61" i="3"/>
  <c r="AF61" i="3"/>
  <c r="AG61" i="3"/>
  <c r="AH61" i="3"/>
  <c r="AI61" i="3"/>
  <c r="AD62" i="3"/>
  <c r="AE62" i="3"/>
  <c r="AF62" i="3"/>
  <c r="AG62" i="3"/>
  <c r="AH62" i="3"/>
  <c r="AI62" i="3"/>
  <c r="AD63" i="3"/>
  <c r="AE63" i="3"/>
  <c r="AF63" i="3"/>
  <c r="AG63" i="3"/>
  <c r="AH63" i="3"/>
  <c r="AI63" i="3"/>
  <c r="Q2" i="2" l="1"/>
  <c r="P2" i="2"/>
  <c r="X2" i="6"/>
  <c r="R2" i="2" l="1"/>
  <c r="Q2" i="15"/>
  <c r="V2" i="15"/>
  <c r="N11" i="19" l="1"/>
  <c r="P11" i="19" s="1"/>
  <c r="O11" i="19"/>
  <c r="N12" i="19"/>
  <c r="P12" i="19" s="1"/>
  <c r="O12" i="19"/>
  <c r="L11" i="19"/>
  <c r="L12" i="19"/>
  <c r="D2" i="15" l="1"/>
  <c r="B2" i="15"/>
  <c r="L10" i="19" l="1"/>
  <c r="L5" i="19"/>
  <c r="L8" i="19"/>
  <c r="L4" i="19"/>
  <c r="L7" i="19"/>
  <c r="L3" i="19"/>
  <c r="L9" i="19"/>
  <c r="L6" i="19"/>
  <c r="D2" i="6" l="1"/>
  <c r="C10" i="22" s="1"/>
  <c r="C2" i="6"/>
  <c r="J154" i="2" s="1"/>
  <c r="J2" i="15" l="1"/>
  <c r="L2" i="19"/>
  <c r="F10" i="10"/>
  <c r="D10" i="10"/>
  <c r="E2" i="6" l="1"/>
  <c r="AI4" i="3" l="1"/>
  <c r="AH4" i="3"/>
  <c r="AG4" i="3"/>
  <c r="AF4" i="3"/>
  <c r="AE4" i="3"/>
  <c r="AD4" i="3"/>
  <c r="O10" i="19" l="1"/>
  <c r="N10" i="19"/>
  <c r="P10" i="19" s="1"/>
  <c r="O9" i="19"/>
  <c r="N9" i="19"/>
  <c r="P9" i="19" s="1"/>
  <c r="O8" i="19"/>
  <c r="N8" i="19"/>
  <c r="P8" i="19" s="1"/>
  <c r="O7" i="19"/>
  <c r="N7" i="19"/>
  <c r="P7" i="19" s="1"/>
  <c r="O6" i="19"/>
  <c r="N6" i="19"/>
  <c r="P6" i="19" s="1"/>
  <c r="O5" i="19"/>
  <c r="N5" i="19"/>
  <c r="O4" i="19"/>
  <c r="N4" i="19"/>
  <c r="P4" i="19" s="1"/>
  <c r="O3" i="19"/>
  <c r="N3" i="19"/>
  <c r="P3" i="19" s="1"/>
  <c r="O2" i="19"/>
  <c r="N2" i="19"/>
  <c r="P2" i="19" l="1"/>
  <c r="W2" i="6" s="1"/>
  <c r="S10" i="22" s="1"/>
  <c r="T10" i="22" s="1"/>
  <c r="P5" i="19"/>
  <c r="T2" i="15"/>
  <c r="W12" i="14" s="1"/>
  <c r="X12" i="14" s="1"/>
  <c r="AA12" i="14" l="1"/>
  <c r="S2" i="15" l="1"/>
  <c r="U12" i="14" s="1"/>
  <c r="V12" i="14" s="1"/>
  <c r="V2" i="6" l="1"/>
  <c r="Q10" i="22" s="1"/>
  <c r="R10" i="22" s="1"/>
  <c r="S10" i="10"/>
  <c r="T10" i="10" s="1"/>
  <c r="AB12" i="14" l="1"/>
  <c r="Z12" i="14"/>
  <c r="S12" i="14"/>
  <c r="T12" i="14" s="1"/>
  <c r="Q12" i="14" l="1"/>
  <c r="R12" i="14" s="1"/>
  <c r="G2" i="15" l="1"/>
  <c r="F2" i="15"/>
  <c r="E2" i="15"/>
  <c r="O2" i="6" l="1"/>
  <c r="P2" i="6"/>
  <c r="S2" i="6"/>
  <c r="P2" i="15"/>
  <c r="O12" i="14" s="1"/>
  <c r="P12" i="14" s="1"/>
  <c r="O2" i="15"/>
  <c r="M12" i="14" s="1"/>
  <c r="N12" i="14" s="1"/>
  <c r="R2" i="6"/>
  <c r="M2" i="6"/>
  <c r="L2" i="6"/>
  <c r="T2" i="6" l="1"/>
  <c r="M10" i="22" s="1"/>
  <c r="N10" i="22" s="1"/>
  <c r="N2" i="6"/>
  <c r="I10" i="22" s="1"/>
  <c r="J10" i="22" s="1"/>
  <c r="Q2" i="6"/>
  <c r="K10" i="22" s="1"/>
  <c r="L10" i="22" s="1"/>
  <c r="I10" i="10"/>
  <c r="M10" i="10"/>
  <c r="K10" i="10"/>
  <c r="C10" i="10" l="1"/>
  <c r="N2" i="15" l="1"/>
  <c r="K12" i="14" s="1"/>
  <c r="L12" i="14" s="1"/>
  <c r="M2" i="15"/>
  <c r="I12" i="14" s="1"/>
  <c r="J12" i="14" s="1"/>
  <c r="L2" i="15"/>
  <c r="G12" i="14" s="1"/>
  <c r="H12" i="14" s="1"/>
  <c r="B12" i="14"/>
  <c r="U2" i="6"/>
  <c r="I2" i="6"/>
  <c r="H2" i="6"/>
  <c r="J10" i="10"/>
  <c r="AC12" i="14" l="1"/>
  <c r="O10" i="10"/>
  <c r="P10" i="10" s="1"/>
  <c r="O10" i="22"/>
  <c r="P10" i="22" s="1"/>
  <c r="AB2" i="6"/>
  <c r="G10" i="22" s="1"/>
  <c r="H10" i="22" s="1"/>
  <c r="AA2" i="6"/>
  <c r="H2" i="15"/>
  <c r="K2" i="15" s="1"/>
  <c r="I2" i="15"/>
  <c r="L10" i="10"/>
  <c r="N10" i="10"/>
  <c r="U10" i="22" l="1"/>
  <c r="Q10" i="10"/>
  <c r="R10" i="10" s="1"/>
  <c r="U10" i="10" s="1"/>
  <c r="G2" i="6"/>
  <c r="F2" i="6"/>
  <c r="V10" i="10" l="1"/>
  <c r="V13" i="10"/>
  <c r="V11" i="10"/>
  <c r="V12" i="10"/>
  <c r="V13" i="22"/>
  <c r="V17" i="22"/>
  <c r="V20" i="22"/>
  <c r="V11" i="22"/>
  <c r="V16" i="22"/>
  <c r="V14" i="22"/>
  <c r="V18" i="22"/>
  <c r="V10" i="22"/>
  <c r="V15" i="22"/>
  <c r="V12" i="22"/>
  <c r="V19" i="22"/>
  <c r="E10" i="10"/>
  <c r="E10" i="22"/>
  <c r="B2" i="6"/>
  <c r="B10" i="10" l="1"/>
  <c r="B10" i="22"/>
  <c r="AD12" i="14"/>
</calcChain>
</file>

<file path=xl/sharedStrings.xml><?xml version="1.0" encoding="utf-8"?>
<sst xmlns="http://schemas.openxmlformats.org/spreadsheetml/2006/main" count="1650" uniqueCount="739">
  <si>
    <t>SAP ID</t>
  </si>
  <si>
    <t>Track</t>
  </si>
  <si>
    <t>SAP</t>
  </si>
  <si>
    <t>Name</t>
  </si>
  <si>
    <t>WEEK 1</t>
  </si>
  <si>
    <t>WEEK 2</t>
  </si>
  <si>
    <t>WEEK 3</t>
  </si>
  <si>
    <t>WEEK 4</t>
  </si>
  <si>
    <t>MTD</t>
  </si>
  <si>
    <t>Remarks</t>
  </si>
  <si>
    <t>Emp Name</t>
  </si>
  <si>
    <t>Wave</t>
  </si>
  <si>
    <t>Designation</t>
  </si>
  <si>
    <t>Employee ID</t>
  </si>
  <si>
    <t>Last Name, First Name M.I</t>
  </si>
  <si>
    <t>Sup ID</t>
  </si>
  <si>
    <t>Supervisor</t>
  </si>
  <si>
    <t>RM ID</t>
  </si>
  <si>
    <t>Reporting Manager</t>
  </si>
  <si>
    <t>DIVISION</t>
  </si>
  <si>
    <t>Status</t>
  </si>
  <si>
    <t>SUB Department</t>
  </si>
  <si>
    <t>Phase</t>
  </si>
  <si>
    <t>CITRIX</t>
  </si>
  <si>
    <t>Training</t>
  </si>
  <si>
    <t>WFM</t>
  </si>
  <si>
    <t>Manager</t>
  </si>
  <si>
    <t>Scheduled</t>
  </si>
  <si>
    <t>Present</t>
  </si>
  <si>
    <t>Ave.prod</t>
  </si>
  <si>
    <t>BCEA%</t>
  </si>
  <si>
    <t>EUCEA%</t>
  </si>
  <si>
    <t>CCEA%</t>
  </si>
  <si>
    <t>Unplanned Abs %</t>
  </si>
  <si>
    <t>WPU</t>
  </si>
  <si>
    <t>LMS</t>
  </si>
  <si>
    <t>BCEA</t>
  </si>
  <si>
    <t>EUCEA</t>
  </si>
  <si>
    <t>CCEA</t>
  </si>
  <si>
    <t>SLA</t>
  </si>
  <si>
    <t>Non SLA</t>
  </si>
  <si>
    <t>Overall</t>
  </si>
  <si>
    <t>Pass</t>
  </si>
  <si>
    <t>Fail</t>
  </si>
  <si>
    <t>Total</t>
  </si>
  <si>
    <t>BCEA %</t>
  </si>
  <si>
    <t>EUCEA %</t>
  </si>
  <si>
    <t>CCEA %</t>
  </si>
  <si>
    <t>Sched Mins</t>
  </si>
  <si>
    <t>RDOTMins</t>
  </si>
  <si>
    <t>PoOTMins</t>
  </si>
  <si>
    <t xml:space="preserve"> PrOT Mins</t>
  </si>
  <si>
    <t xml:space="preserve"> OT Lunch Mins</t>
  </si>
  <si>
    <t xml:space="preserve"> OFF</t>
  </si>
  <si>
    <t xml:space="preserve"> Late Mins</t>
  </si>
  <si>
    <t>Other-Unplanned mins</t>
  </si>
  <si>
    <t xml:space="preserve"> Absent Mins</t>
  </si>
  <si>
    <t xml:space="preserve">Under Time Mins </t>
  </si>
  <si>
    <t>UPA%</t>
  </si>
  <si>
    <t xml:space="preserve"> Planned Absenteeism %</t>
  </si>
  <si>
    <t xml:space="preserve"> Total Absenteeism %</t>
  </si>
  <si>
    <t>Sum of Scheduled</t>
  </si>
  <si>
    <t>Sum of Present</t>
  </si>
  <si>
    <t>WPU %</t>
  </si>
  <si>
    <t>WEEK 5</t>
  </si>
  <si>
    <t>SUPERVISOR</t>
  </si>
  <si>
    <t>Sup. SAP SID</t>
  </si>
  <si>
    <t>Productitvity</t>
  </si>
  <si>
    <t>Quality</t>
  </si>
  <si>
    <t>Behaviour</t>
  </si>
  <si>
    <t>Compilance</t>
  </si>
  <si>
    <t>Overall Weightage</t>
  </si>
  <si>
    <t>Weightage</t>
  </si>
  <si>
    <t>Source of information</t>
  </si>
  <si>
    <t>MIS</t>
  </si>
  <si>
    <t>Metric Measured</t>
  </si>
  <si>
    <t>BECA %</t>
  </si>
  <si>
    <t>Unplanned Leaves</t>
  </si>
  <si>
    <t>WPU%</t>
  </si>
  <si>
    <t>LMS Completion</t>
  </si>
  <si>
    <t>Passed</t>
  </si>
  <si>
    <t xml:space="preserve">Wave </t>
  </si>
  <si>
    <t>Score</t>
  </si>
  <si>
    <t>Unplanned</t>
  </si>
  <si>
    <t>Rank</t>
  </si>
  <si>
    <t>Task Distro</t>
  </si>
  <si>
    <t>EOM Score</t>
  </si>
  <si>
    <t>TL Name</t>
  </si>
  <si>
    <t>Agent Name</t>
  </si>
  <si>
    <t>BCEA PASS</t>
  </si>
  <si>
    <t>BCEA FAIL</t>
  </si>
  <si>
    <t>EUCEA PASS</t>
  </si>
  <si>
    <t>EUCEA FAIL</t>
  </si>
  <si>
    <t>CCEA PASS</t>
  </si>
  <si>
    <t>CCEA FAIL</t>
  </si>
  <si>
    <t>TL SAP ID</t>
  </si>
  <si>
    <t>Scheduled Days</t>
  </si>
  <si>
    <t xml:space="preserve">Planned </t>
  </si>
  <si>
    <t>PL %</t>
  </si>
  <si>
    <t>UPL%</t>
  </si>
  <si>
    <t>Open HC</t>
  </si>
  <si>
    <t>Attrition</t>
  </si>
  <si>
    <t>Closing HC</t>
  </si>
  <si>
    <t>Attrition%</t>
  </si>
  <si>
    <t>Attrition %</t>
  </si>
  <si>
    <t>SUP ID</t>
  </si>
  <si>
    <t>Sum</t>
  </si>
  <si>
    <t>wk count</t>
  </si>
  <si>
    <t>Team Stats</t>
  </si>
  <si>
    <t>Gove mance</t>
  </si>
  <si>
    <t>Complaince</t>
  </si>
  <si>
    <t>Personal Attendance</t>
  </si>
  <si>
    <t>Personal Complaince</t>
  </si>
  <si>
    <t>Source of Information</t>
  </si>
  <si>
    <t>Ops</t>
  </si>
  <si>
    <t>Time Sheet From Ops</t>
  </si>
  <si>
    <t>Planned</t>
  </si>
  <si>
    <t>WPU Completion</t>
  </si>
  <si>
    <t>Leadership Role</t>
  </si>
  <si>
    <t>Coaching Compliance</t>
  </si>
  <si>
    <t>Target</t>
  </si>
  <si>
    <t>Unplanned-Self</t>
  </si>
  <si>
    <t>Planned-Team</t>
  </si>
  <si>
    <t>Unplanned-Personal Abs %</t>
  </si>
  <si>
    <t>Planned-Team Abs %</t>
  </si>
  <si>
    <t>Unplanned-Team Abs %</t>
  </si>
  <si>
    <t>Personal Stats</t>
  </si>
  <si>
    <t>Coaching</t>
  </si>
  <si>
    <t>TL NAME</t>
  </si>
  <si>
    <t xml:space="preserve">Assigned coaching </t>
  </si>
  <si>
    <t># coaching completed</t>
  </si>
  <si>
    <t>%</t>
  </si>
  <si>
    <t>USER</t>
  </si>
  <si>
    <t>TRACK</t>
  </si>
  <si>
    <t>REPORTING MANAGER</t>
  </si>
  <si>
    <t>LMS TITLE</t>
  </si>
  <si>
    <t>STATUS</t>
  </si>
  <si>
    <t>REGISTERED DATE</t>
  </si>
  <si>
    <t>DUE DATE</t>
  </si>
  <si>
    <t>COMPLETION DATE</t>
  </si>
  <si>
    <t>Agent SAP ID</t>
  </si>
  <si>
    <t>Total Completed</t>
  </si>
  <si>
    <t>Total Assigned</t>
  </si>
  <si>
    <t>LMS %</t>
  </si>
  <si>
    <t>Employee Name</t>
  </si>
  <si>
    <t>Utilization</t>
  </si>
  <si>
    <t>Task</t>
  </si>
  <si>
    <t>Exceed %</t>
  </si>
  <si>
    <t>Unplanned-Team</t>
  </si>
  <si>
    <t>`</t>
  </si>
  <si>
    <t>Azarcon, Lovely Marie</t>
  </si>
  <si>
    <t>Albor, April Mae</t>
  </si>
  <si>
    <t>Adove, Christian</t>
  </si>
  <si>
    <t>Acena, Bert Allan</t>
  </si>
  <si>
    <t>Pachica, Ma. Rose</t>
  </si>
  <si>
    <t>Alcantara, Charie Hope</t>
  </si>
  <si>
    <t>Venales, Marven</t>
  </si>
  <si>
    <t>Brazas, Enjel Damasco</t>
  </si>
  <si>
    <t>Bolaños, Joseph Del Agua</t>
  </si>
  <si>
    <t>Brinquez, Wian</t>
  </si>
  <si>
    <t>Alon, Amerodin</t>
  </si>
  <si>
    <t>Medrano, Evangeline</t>
  </si>
  <si>
    <t>Deyto, Joseph Ryan</t>
  </si>
  <si>
    <t>Bangloy, Regina Grace</t>
  </si>
  <si>
    <t>Golle, Jennifer</t>
  </si>
  <si>
    <t>Rodriguez, Ruth Ann</t>
  </si>
  <si>
    <t>Hengoyon, Ronald</t>
  </si>
  <si>
    <t>Aragones, Sean Rico</t>
  </si>
  <si>
    <t>Aspa, Sarah Jane</t>
  </si>
  <si>
    <t>Lombendencio, Alvie Joy</t>
  </si>
  <si>
    <t>Ocampo, Bienvenido III</t>
  </si>
  <si>
    <t>Orillo, Leodith Irene</t>
  </si>
  <si>
    <t>Saludares, Hans Christian</t>
  </si>
  <si>
    <t>Castillo, Mark Jackson</t>
  </si>
  <si>
    <t>Maniquis, Fonseneca Louise</t>
  </si>
  <si>
    <t>Olaguer, Adriana Leny</t>
  </si>
  <si>
    <t>Mia, Michael</t>
  </si>
  <si>
    <t>Veloso, Mariel</t>
  </si>
  <si>
    <t>Morales, John Edward</t>
  </si>
  <si>
    <t>Marasigan, Michael Victor</t>
  </si>
  <si>
    <t>Clar, Ian Jay</t>
  </si>
  <si>
    <t>Dela Cruz, Joanalyn</t>
  </si>
  <si>
    <t>Acupinpin, Ernesto Jr.</t>
  </si>
  <si>
    <t>Villaflores, Theresa</t>
  </si>
  <si>
    <t>Larioque, John Dale</t>
  </si>
  <si>
    <t>Oamil, Mary Ann Rose</t>
  </si>
  <si>
    <t>Esquivias, Roxanne</t>
  </si>
  <si>
    <t>Nacion, Yrvin</t>
  </si>
  <si>
    <t>Mascual, Darrel</t>
  </si>
  <si>
    <t>Agluba, Joyce Bernadette</t>
  </si>
  <si>
    <t>Tortosa, Deanmark</t>
  </si>
  <si>
    <t>Toreno, Joanne Mae</t>
  </si>
  <si>
    <t>Ignacio, Karen</t>
  </si>
  <si>
    <t>Quiling, Regie</t>
  </si>
  <si>
    <t>Tamon, Anthony</t>
  </si>
  <si>
    <t>Lagare, Maria Preciosa</t>
  </si>
  <si>
    <t>John Michael Vincent, Cruz</t>
  </si>
  <si>
    <t>Orfanel, Evelyn</t>
  </si>
  <si>
    <t>Cruz, Leovino</t>
  </si>
  <si>
    <t>Gernale, Jonachelle</t>
  </si>
  <si>
    <t>Maniago, Mary Ann</t>
  </si>
  <si>
    <t>Gonzales, Jeric</t>
  </si>
  <si>
    <t>Macabuhay, John</t>
  </si>
  <si>
    <t>Cabie, Mary Ann</t>
  </si>
  <si>
    <t>Fernandez, Rosanna Eslava</t>
  </si>
  <si>
    <t>Guinto, Frances Rean</t>
  </si>
  <si>
    <t>Santos, Christine Joyce</t>
  </si>
  <si>
    <t>Dedicatoria, Myco Oliver</t>
  </si>
  <si>
    <t>Defante, Richard</t>
  </si>
  <si>
    <t>Maddalora, Emmanuel</t>
  </si>
  <si>
    <t>Senior CSR</t>
  </si>
  <si>
    <t>PRODUCTION</t>
  </si>
  <si>
    <t>ACTIVE</t>
  </si>
  <si>
    <t>Kaiser SMC Resupply</t>
  </si>
  <si>
    <t>Kaiser Closet</t>
  </si>
  <si>
    <t>Wave 10</t>
  </si>
  <si>
    <t>Francisco, Patricia Anne</t>
  </si>
  <si>
    <t>Team Leader</t>
  </si>
  <si>
    <t>SUPPORT</t>
  </si>
  <si>
    <t>Wave 1</t>
  </si>
  <si>
    <t>Trainer</t>
  </si>
  <si>
    <t>Kaiser BU/AH</t>
  </si>
  <si>
    <t>Flores, Ma. Adelfa</t>
  </si>
  <si>
    <t>Quality Analyst</t>
  </si>
  <si>
    <t>Wave 2</t>
  </si>
  <si>
    <t>Kaiser Orphan EDI</t>
  </si>
  <si>
    <t>Wave 4</t>
  </si>
  <si>
    <t>Trainer RN</t>
  </si>
  <si>
    <t>Ma. Rose Pachica</t>
  </si>
  <si>
    <t>Hans Christian Saludares</t>
  </si>
  <si>
    <t>Christine Joyce Santos</t>
  </si>
  <si>
    <t>Evelyn Orfanel</t>
  </si>
  <si>
    <t>Mark Jackson Castillo</t>
  </si>
  <si>
    <t>Leodith Irene Orillo</t>
  </si>
  <si>
    <t>John Dale Larioque</t>
  </si>
  <si>
    <t>Mary Ann Rose Oamil</t>
  </si>
  <si>
    <t>Maria Preciosa Lagare</t>
  </si>
  <si>
    <t>Amerodin Alon</t>
  </si>
  <si>
    <t/>
  </si>
  <si>
    <t>Ruel Boado</t>
  </si>
  <si>
    <t>Maria Tiffany Cariño</t>
  </si>
  <si>
    <t>Paul Aries Catarbas</t>
  </si>
  <si>
    <t>Christine Joy Culala</t>
  </si>
  <si>
    <t>Darlina De Vera</t>
  </si>
  <si>
    <t>Josefina Simbajon Del Rosario</t>
  </si>
  <si>
    <t>Andie May Peralta  Dela Cruz</t>
  </si>
  <si>
    <t>James Kevin Deciaro  Erivera</t>
  </si>
  <si>
    <t>Kevin Anne Escobar</t>
  </si>
  <si>
    <t>Allain Flores</t>
  </si>
  <si>
    <t>Emerlyn Gorospe</t>
  </si>
  <si>
    <t>Norbert Arpy Latupan</t>
  </si>
  <si>
    <t>Anastacia Aina Cleveth Exconde  Linato</t>
  </si>
  <si>
    <t>Mechelle Asotea Lingon</t>
  </si>
  <si>
    <t>Rufmarie Lobaton</t>
  </si>
  <si>
    <t>Carlos Garces Macabenta III</t>
  </si>
  <si>
    <t>Marvin Malaca</t>
  </si>
  <si>
    <t>John Rickert Malte</t>
  </si>
  <si>
    <t>Steven Glenn Marquez</t>
  </si>
  <si>
    <t>Gabriel Mozo</t>
  </si>
  <si>
    <t>Al-Oliver Caido  Oliveros</t>
  </si>
  <si>
    <t>Maricar  Paculanang</t>
  </si>
  <si>
    <t>Mary Sherry Rose Jurena Pelias  Peñaflor</t>
  </si>
  <si>
    <t>Alyanna Marie Esquillo  Raymundo</t>
  </si>
  <si>
    <t>Gerald Allison Rico</t>
  </si>
  <si>
    <t>Kristine Rances Saman</t>
  </si>
  <si>
    <t>Roselyn Sotto Teves</t>
  </si>
  <si>
    <t>Lydia Mae  Tudlong</t>
  </si>
  <si>
    <t>Doris Donna Ventura</t>
  </si>
  <si>
    <t>Alyssa Nikka Dinoro  Villanueva</t>
  </si>
  <si>
    <t>CalyJack Philip Condeno</t>
  </si>
  <si>
    <t>Jethro Laranang Ibardaloza</t>
  </si>
  <si>
    <t>Theodolph Vera Advincula</t>
  </si>
  <si>
    <t>Nicole Joy Articona</t>
  </si>
  <si>
    <t>Jobert Austria</t>
  </si>
  <si>
    <t>Loida Tiongson Bahin</t>
  </si>
  <si>
    <t>Abdul Rahman Panganting Bato</t>
  </si>
  <si>
    <t>Eddie Bayanban</t>
  </si>
  <si>
    <t>Florife Bechayda</t>
  </si>
  <si>
    <t>Nanette Lacsamana Beltran</t>
  </si>
  <si>
    <t>Lene Rose Binamir Bernarte</t>
  </si>
  <si>
    <t>Rhiel Angelo Viloria Biscarra</t>
  </si>
  <si>
    <t>Mary Grace Botona</t>
  </si>
  <si>
    <t>Mark Jason Briones Brosas</t>
  </si>
  <si>
    <t>Kloyd Matthew Calicdan</t>
  </si>
  <si>
    <t>Honey Lyn Calvar</t>
  </si>
  <si>
    <t>Nerissa Camitan</t>
  </si>
  <si>
    <t>Jonalyn Casinao</t>
  </si>
  <si>
    <t>Honorato Oñate Catalan</t>
  </si>
  <si>
    <t>Rosemarie del Rosario</t>
  </si>
  <si>
    <t>Jemilly Dela Paz</t>
  </si>
  <si>
    <t>Kevin John Ducusin</t>
  </si>
  <si>
    <t>Mervin Derla Fajardo</t>
  </si>
  <si>
    <t>Chris-John Gregorio</t>
  </si>
  <si>
    <t>Sheryl Edradan Lagua</t>
  </si>
  <si>
    <t>Marvin Lanzar</t>
  </si>
  <si>
    <t>Angelie Mancera Luna</t>
  </si>
  <si>
    <t>Sandra Magcayang</t>
  </si>
  <si>
    <t>John Paulo Mariano</t>
  </si>
  <si>
    <t>Kaycee Mayangyang</t>
  </si>
  <si>
    <t>John Michael Bajo Narvasa</t>
  </si>
  <si>
    <t>Melissa Miles Niverba</t>
  </si>
  <si>
    <t>Joshua Michael Romero Ocampo</t>
  </si>
  <si>
    <t>Jezza Olivadez</t>
  </si>
  <si>
    <t>Vickilou Ordono</t>
  </si>
  <si>
    <t>Fernando Jr Apolonio Pansoy</t>
  </si>
  <si>
    <t>Armie Daz Parungo</t>
  </si>
  <si>
    <t>Maristella Pil</t>
  </si>
  <si>
    <t>Marian May Pilar</t>
  </si>
  <si>
    <t>Aileen Ramos</t>
  </si>
  <si>
    <t>Michelle Rempillo</t>
  </si>
  <si>
    <t>Melvin Sanchez</t>
  </si>
  <si>
    <t>Joy Maureen De Guzman Santos</t>
  </si>
  <si>
    <t>Mark Allen Sotelo</t>
  </si>
  <si>
    <t>Alma Delmundo Tanyag</t>
  </si>
  <si>
    <t>Jherwin Varona</t>
  </si>
  <si>
    <t>Rances Mae Ramos Vuelta</t>
  </si>
  <si>
    <t>Czarina Marie Yanto</t>
  </si>
  <si>
    <t>Ryan Solijon</t>
  </si>
  <si>
    <t>Gerald Acelejado</t>
  </si>
  <si>
    <t>Sidro Miguel Leyson Catina</t>
  </si>
  <si>
    <t>Ana Fila Florida</t>
  </si>
  <si>
    <t>Selina Parizal Guina</t>
  </si>
  <si>
    <t>Bienalyn Rose Ann Cuason Hamor</t>
  </si>
  <si>
    <t>Rolando Albor Jao</t>
  </si>
  <si>
    <t>Jo Anne Jolo</t>
  </si>
  <si>
    <t>Eurvene Mark Santiago Lozares</t>
  </si>
  <si>
    <t>Josefa Reyes</t>
  </si>
  <si>
    <t>Monica Ann Villarey Verdejo</t>
  </si>
  <si>
    <t>Majeed Antonio</t>
  </si>
  <si>
    <t>Naiza Almiñana Gojit</t>
  </si>
  <si>
    <t>Maricris Lacandula</t>
  </si>
  <si>
    <t xml:space="preserve">Rozzel Untalan Maralit </t>
  </si>
  <si>
    <t>Christopher John De Guzman Mercado</t>
  </si>
  <si>
    <t>Annie Nepomuceno</t>
  </si>
  <si>
    <t>Milliard Jayson Taan</t>
  </si>
  <si>
    <t>Geraldine Ticay</t>
  </si>
  <si>
    <t>Betsy Monterola</t>
  </si>
  <si>
    <t>Rowell Golloso Estaras</t>
  </si>
  <si>
    <t>Aura Cajurao</t>
  </si>
  <si>
    <t>Kristina Abogado Villaflor</t>
  </si>
  <si>
    <t>Fernel Lizardo</t>
  </si>
  <si>
    <t>Wallido Cundangan</t>
  </si>
  <si>
    <t>Giovanni Peque</t>
  </si>
  <si>
    <t>Mary Grace Andallo</t>
  </si>
  <si>
    <t>Janwen Madraga Bacalso</t>
  </si>
  <si>
    <t>Franny Vista Bergonia</t>
  </si>
  <si>
    <t>Nikki Almerino</t>
  </si>
  <si>
    <t>Michael Dumantay Luyas</t>
  </si>
  <si>
    <t>Quendolyn Dellova</t>
  </si>
  <si>
    <t>Melgie Sumalinog</t>
  </si>
  <si>
    <t>Saniata Dela Cruz Mentoya</t>
  </si>
  <si>
    <t>Memirena Domasig Daoa</t>
  </si>
  <si>
    <t>Johannez Andrei Chubong</t>
  </si>
  <si>
    <t>Mary Ann Manalo Pagadora</t>
  </si>
  <si>
    <t>John Alonzo Fernando</t>
  </si>
  <si>
    <t>Arlo Paligutan Bernales</t>
  </si>
  <si>
    <t>Mylene Gevero</t>
  </si>
  <si>
    <t>John Noel Jose Dinginbayan Jose</t>
  </si>
  <si>
    <t>Robin Rodrigo</t>
  </si>
  <si>
    <t>Leian Mae Mariano</t>
  </si>
  <si>
    <t>Ninio Angeles</t>
  </si>
  <si>
    <t>Miled Grace Austria</t>
  </si>
  <si>
    <t>Den Aldemar Berro</t>
  </si>
  <si>
    <t>Joy Refulgente</t>
  </si>
  <si>
    <t>Crizabel Flores</t>
  </si>
  <si>
    <t>Jhenesis  Abunagan</t>
  </si>
  <si>
    <t>Rhuan Abanes Serias</t>
  </si>
  <si>
    <t>Jhon Paul Atibula</t>
  </si>
  <si>
    <t>Melanie Urbano</t>
  </si>
  <si>
    <t>Ma. Monica Claro</t>
  </si>
  <si>
    <t>Melry Manalo Padua</t>
  </si>
  <si>
    <t>Carlo Miguel</t>
  </si>
  <si>
    <t>Christine Gonzalo</t>
  </si>
  <si>
    <t>Armando D Ancheta Jr.</t>
  </si>
  <si>
    <t>Esperanza  Bacene</t>
  </si>
  <si>
    <t>Joy Calayan</t>
  </si>
  <si>
    <t>Terrence Albert Jose Laconsa</t>
  </si>
  <si>
    <t>Kimberly Famisaran</t>
  </si>
  <si>
    <t>Manly Alcantara</t>
  </si>
  <si>
    <t>Kenneth Ben Albior</t>
  </si>
  <si>
    <t>Aiza Gay Pereira</t>
  </si>
  <si>
    <t>Mary Ann Cabie</t>
  </si>
  <si>
    <t>Joseph Ryan Deyto</t>
  </si>
  <si>
    <t>Jonachelle Gernale</t>
  </si>
  <si>
    <t>John Macabuhay</t>
  </si>
  <si>
    <t>Joanne Mae Toreno</t>
  </si>
  <si>
    <t>Jeric Gonzales</t>
  </si>
  <si>
    <t>Myco Oliver Dedicatoria</t>
  </si>
  <si>
    <t>Richard Defante</t>
  </si>
  <si>
    <t>Leovino Cruz</t>
  </si>
  <si>
    <t>Mary Ann Maniago</t>
  </si>
  <si>
    <t>Michael Mia</t>
  </si>
  <si>
    <t>Joyce Bernadette Agluba</t>
  </si>
  <si>
    <t>April Mae Albor</t>
  </si>
  <si>
    <t>Adriana Leny Olaguer</t>
  </si>
  <si>
    <t>Ronald Ong Hengoyon</t>
  </si>
  <si>
    <t>Ruth Ann Balabarcon Rodriguez</t>
  </si>
  <si>
    <t>Evangeline Medrano</t>
  </si>
  <si>
    <t>Joanalyn Dela Cruz</t>
  </si>
  <si>
    <t>Michael Victor Marasigan</t>
  </si>
  <si>
    <t>John Edward Morales</t>
  </si>
  <si>
    <t>Lovely Marie Ding Ding Azarcon</t>
  </si>
  <si>
    <t>Emmanuel Maddalora</t>
  </si>
  <si>
    <t>Anthony Tamon</t>
  </si>
  <si>
    <t>John Michael Vincent Cruz</t>
  </si>
  <si>
    <t>Karen Ignacio</t>
  </si>
  <si>
    <t>Sean Rico Lagrosa Aragones</t>
  </si>
  <si>
    <t>Fonseneca Louise Maniquis</t>
  </si>
  <si>
    <t>Regie Quiling</t>
  </si>
  <si>
    <t>Ernesto Jr. Acupinpin</t>
  </si>
  <si>
    <t>Dana Fae Villafuerte</t>
  </si>
  <si>
    <t>Theresa Villaflores</t>
  </si>
  <si>
    <t>Bert Allan Acena</t>
  </si>
  <si>
    <t>Christian Adove</t>
  </si>
  <si>
    <t>Charie Hope Alcantara</t>
  </si>
  <si>
    <t>Kevin Lois Ventilacion More</t>
  </si>
  <si>
    <t>Yrvin Nacion</t>
  </si>
  <si>
    <t>Jennifer Pasaporte Golle</t>
  </si>
  <si>
    <t>Ian Jay Clar</t>
  </si>
  <si>
    <t>Darrel Villanueva Mascual</t>
  </si>
  <si>
    <t>Deanmark Tortosa</t>
  </si>
  <si>
    <t>Jeffrey Monzones Jaurigue</t>
  </si>
  <si>
    <t>Abdulbasit Malawani</t>
  </si>
  <si>
    <t>Sabrina Marie Mariano</t>
  </si>
  <si>
    <t>Micko John Pausta Sanguyo</t>
  </si>
  <si>
    <t>Kim Edward Saway</t>
  </si>
  <si>
    <t>Jeffrey Manalo</t>
  </si>
  <si>
    <t>Sarah Jane Reyes  Aspa</t>
  </si>
  <si>
    <t>Wian Abordo Brinquez</t>
  </si>
  <si>
    <t>Bienvenido III Ocampo</t>
  </si>
  <si>
    <t>Marven Venales</t>
  </si>
  <si>
    <t>Roxanne Esquivias</t>
  </si>
  <si>
    <t>Cyrus Antoni</t>
  </si>
  <si>
    <t>Regine Sumayra Mantala</t>
  </si>
  <si>
    <t>Marvin Gabarda</t>
  </si>
  <si>
    <t>Marvin Morente</t>
  </si>
  <si>
    <t>Bernard Banares</t>
  </si>
  <si>
    <t>Ma Novilla Mantilla</t>
  </si>
  <si>
    <t>Lee Tolentino</t>
  </si>
  <si>
    <t>Marc Ioan Lacsamana</t>
  </si>
  <si>
    <t>Maristela Cristobal</t>
  </si>
  <si>
    <t>Melvin Sarmiento</t>
  </si>
  <si>
    <t>Rjay Rodelas</t>
  </si>
  <si>
    <t>Richard Anthony Lim</t>
  </si>
  <si>
    <t xml:space="preserve">Cariaso, Mary Erlynn </t>
  </si>
  <si>
    <t>Acelejado, Gerald</t>
  </si>
  <si>
    <t>Dellova, Quendolyn</t>
  </si>
  <si>
    <t>Mantala, Regine Sumayra</t>
  </si>
  <si>
    <t>Lacandula, Maricris</t>
  </si>
  <si>
    <t>Taan, Milliard Jayson</t>
  </si>
  <si>
    <t>Nepomuceno, Annie</t>
  </si>
  <si>
    <t>Dal, Jhun Albert L</t>
  </si>
  <si>
    <t>Marquez, Steven Glenn</t>
  </si>
  <si>
    <t>Casinao, Jonalyn</t>
  </si>
  <si>
    <t>Varona, Jherwin</t>
  </si>
  <si>
    <t>Botona, Mary Grace</t>
  </si>
  <si>
    <t>Dela Paz, Jemilly</t>
  </si>
  <si>
    <t>Bechayda, Florife</t>
  </si>
  <si>
    <t>Rempillo, Michelle</t>
  </si>
  <si>
    <t>Niverba, Melissa Miles</t>
  </si>
  <si>
    <t>Mariano, Leian Mae</t>
  </si>
  <si>
    <t>Vicencio, Cindy Kathleen</t>
  </si>
  <si>
    <t>Antonio, Majeed</t>
  </si>
  <si>
    <t>Florida, Ana Fila</t>
  </si>
  <si>
    <t>Alcantara, Manly</t>
  </si>
  <si>
    <t>Gevero, Mylene</t>
  </si>
  <si>
    <t>Aliga, Mark Lester</t>
  </si>
  <si>
    <t>de Jesus, Adelina</t>
  </si>
  <si>
    <t>Flores, Crizabel</t>
  </si>
  <si>
    <t>Ferrolino, Johnry Pacia</t>
  </si>
  <si>
    <t>Pilar, Marian May</t>
  </si>
  <si>
    <t>Candido, Mira Kristina</t>
  </si>
  <si>
    <t>Galam, Ma. Cristina</t>
  </si>
  <si>
    <t>Yanto, Czarina Marie</t>
  </si>
  <si>
    <t>Pagadora, Mary Ann Manalo</t>
  </si>
  <si>
    <t>Jose, John Noel Jose Dinginbayan</t>
  </si>
  <si>
    <t>Padua, Melry Manalo</t>
  </si>
  <si>
    <t>Ancheta, Armando D Jr.</t>
  </si>
  <si>
    <t>Serias, Rhuan</t>
  </si>
  <si>
    <t>Mentoya, Saniata Dela Cruz</t>
  </si>
  <si>
    <t>Bergonia, Franny Vista</t>
  </si>
  <si>
    <t>Bato, Abdul Rahman</t>
  </si>
  <si>
    <t>Gojit, Naiza Almiñana</t>
  </si>
  <si>
    <t>Fajardo, Mervin Derla</t>
  </si>
  <si>
    <t>Villaflor, Kristina</t>
  </si>
  <si>
    <t>Ramos, Aileen</t>
  </si>
  <si>
    <t>Catarbas, Paul Aries</t>
  </si>
  <si>
    <t>Austria, Miled Grace</t>
  </si>
  <si>
    <t>More, Kevin Lois</t>
  </si>
  <si>
    <t>Angeles, Ninio</t>
  </si>
  <si>
    <t>Velasco, Alvin</t>
  </si>
  <si>
    <t>Jaurigue, Jeffrey</t>
  </si>
  <si>
    <t>Lanzar, Marvin</t>
  </si>
  <si>
    <t>Mariano, John Paulo</t>
  </si>
  <si>
    <t>Pil, Maristella</t>
  </si>
  <si>
    <t>Laconsay, Terrence Albert</t>
  </si>
  <si>
    <t>Mercado, Christopher John</t>
  </si>
  <si>
    <t>Raymundo, Emerson</t>
  </si>
  <si>
    <t>Vuelta, Rances Mae</t>
  </si>
  <si>
    <t>Bernales, Arlo</t>
  </si>
  <si>
    <t>Pejer, Sheila Mae</t>
  </si>
  <si>
    <t>Bahin, Loida</t>
  </si>
  <si>
    <t>Guina, Selina</t>
  </si>
  <si>
    <t>Samante, Marben</t>
  </si>
  <si>
    <t>Gabarda, Marvin</t>
  </si>
  <si>
    <t>Cristobal, Maristela</t>
  </si>
  <si>
    <t>Gorospe, Emerlyn</t>
  </si>
  <si>
    <t>Sarmiento, Melvin</t>
  </si>
  <si>
    <t>Lobaton, Rufmarie</t>
  </si>
  <si>
    <t>De Vera, Darlina</t>
  </si>
  <si>
    <t>Rico, Gerald Allison</t>
  </si>
  <si>
    <t>Dakis, Nikka Yzabelle</t>
  </si>
  <si>
    <t>Andallo, Mary Grace</t>
  </si>
  <si>
    <t>Refulgente, Joy</t>
  </si>
  <si>
    <t>Santiago, Krisha</t>
  </si>
  <si>
    <t>Miguel, Carlo</t>
  </si>
  <si>
    <t>Bonoan, Aiza</t>
  </si>
  <si>
    <t>Monterola, Betsy</t>
  </si>
  <si>
    <t>Bergancia, Mary Grace</t>
  </si>
  <si>
    <t>Barruga, Jason</t>
  </si>
  <si>
    <t>Peque, Giovanni</t>
  </si>
  <si>
    <t>Manuel, Maria Elisa</t>
  </si>
  <si>
    <t>Urbano, Melanie</t>
  </si>
  <si>
    <t>Panes, Matthew Ivan</t>
  </si>
  <si>
    <t>Claro, Ma. Monica</t>
  </si>
  <si>
    <t>Calicdan, Kloyd Matthew</t>
  </si>
  <si>
    <t>Austria, Jobert</t>
  </si>
  <si>
    <t>Jolo, Jo Anne</t>
  </si>
  <si>
    <t>Mayangyang, Kaycee</t>
  </si>
  <si>
    <t>Ordono, Vickilou</t>
  </si>
  <si>
    <t>Camitan, Nerissa</t>
  </si>
  <si>
    <t>Calvar, Honey Lyn</t>
  </si>
  <si>
    <t>Sanchez, Melvin</t>
  </si>
  <si>
    <t>Reyes, Josefa</t>
  </si>
  <si>
    <t>Rodelas, Rjay</t>
  </si>
  <si>
    <t>Morente, Marvin</t>
  </si>
  <si>
    <t>Flores, Allain</t>
  </si>
  <si>
    <t>Lingon, Mechelle</t>
  </si>
  <si>
    <t>Narvasa, John Michael</t>
  </si>
  <si>
    <t>Jao, Rolando</t>
  </si>
  <si>
    <t>Biscarra, Rhiel Angelo</t>
  </si>
  <si>
    <t>Lim, Richard Anthony</t>
  </si>
  <si>
    <t>Saman, Kristine</t>
  </si>
  <si>
    <t>Macabenta III, Carlos</t>
  </si>
  <si>
    <t>Fernandez, Honey</t>
  </si>
  <si>
    <t>Tolentino, Lee</t>
  </si>
  <si>
    <t>Oba, Raquel</t>
  </si>
  <si>
    <t>Banares, Bernard</t>
  </si>
  <si>
    <t>Advincula, Theodolph</t>
  </si>
  <si>
    <t>Parungo, Armie</t>
  </si>
  <si>
    <t>Sanguyo, Micko John</t>
  </si>
  <si>
    <t>Santos, Joy Maureen</t>
  </si>
  <si>
    <t>Verdejo, Monica Ann</t>
  </si>
  <si>
    <t>Maralit, Rozzel</t>
  </si>
  <si>
    <t>Ocampo, Joshua Michael</t>
  </si>
  <si>
    <t>Beltran, Nanette</t>
  </si>
  <si>
    <t>Del Rosario, Josefina</t>
  </si>
  <si>
    <t>Precia, Rena Jean</t>
  </si>
  <si>
    <t>Tanyag, Alma</t>
  </si>
  <si>
    <t>Lagua, Sheryl</t>
  </si>
  <si>
    <t>Bernarte, Lene Rose</t>
  </si>
  <si>
    <t>Catina, Sidro Miguel</t>
  </si>
  <si>
    <t>Par, Aldrin</t>
  </si>
  <si>
    <t>Lizardo, Fernel</t>
  </si>
  <si>
    <t>Bacalso, Janwen</t>
  </si>
  <si>
    <t>Sotelo, Mark Allen</t>
  </si>
  <si>
    <t>Bada, Vernadine</t>
  </si>
  <si>
    <t>Ramos, Christian Joy</t>
  </si>
  <si>
    <t>Hernaez, Ma. Charlene</t>
  </si>
  <si>
    <t>Almerino, Nikki</t>
  </si>
  <si>
    <t>Bayotas, Bernie</t>
  </si>
  <si>
    <t>Bileta, Deoty</t>
  </si>
  <si>
    <t>Ortego, Vince Adinheil</t>
  </si>
  <si>
    <t>Fernando, John</t>
  </si>
  <si>
    <t>Daoa, Memirena</t>
  </si>
  <si>
    <t>Calayan, Joy</t>
  </si>
  <si>
    <t>Chubong, Johannez Andrei</t>
  </si>
  <si>
    <t>Bais, Maribel</t>
  </si>
  <si>
    <t>Articona, Nicole Joy</t>
  </si>
  <si>
    <t>Tangian, Noel Jr.</t>
  </si>
  <si>
    <t>Baquillos, Babes</t>
  </si>
  <si>
    <t>Uton, Jeorge</t>
  </si>
  <si>
    <t>Cajurao, Aura</t>
  </si>
  <si>
    <t>Hamor, Bienalyn Rose Ann</t>
  </si>
  <si>
    <t>Pansoy, Fernando Jr</t>
  </si>
  <si>
    <t>Luna, Angelie</t>
  </si>
  <si>
    <t>Brosas, Mark Jason</t>
  </si>
  <si>
    <t>Luyas, Michael</t>
  </si>
  <si>
    <t>Teves, Roselyn</t>
  </si>
  <si>
    <t>Boiser, Marie Johanne Pauline</t>
  </si>
  <si>
    <t>Cariño, Maria Tiffany</t>
  </si>
  <si>
    <t>Castor, Carmela</t>
  </si>
  <si>
    <t>Cundangan, Wallido</t>
  </si>
  <si>
    <t>Salvo, Zchaira Angel</t>
  </si>
  <si>
    <t>Gonzalo, Christine</t>
  </si>
  <si>
    <t xml:space="preserve">Abunagan, Jhenesis </t>
  </si>
  <si>
    <t>Latupan, Norbert Arpy</t>
  </si>
  <si>
    <t>Ventura, Doris Donna</t>
  </si>
  <si>
    <t>Antoni, Cyrus</t>
  </si>
  <si>
    <t>Magcayang, Sandra</t>
  </si>
  <si>
    <t>Gregorio, Chris-John</t>
  </si>
  <si>
    <t>Bayanban, Eddie</t>
  </si>
  <si>
    <t>Escobar, Kevin Anne</t>
  </si>
  <si>
    <t>Mozo, Gabriel</t>
  </si>
  <si>
    <t>Ticay, Geraldine</t>
  </si>
  <si>
    <t>Malte, John Rickert</t>
  </si>
  <si>
    <t>Malaca, Marvin</t>
  </si>
  <si>
    <t>Lacsamana, Marc Ioan</t>
  </si>
  <si>
    <t>Gob, Elisabelle</t>
  </si>
  <si>
    <t xml:space="preserve">Lumotac, Ferdinand Jr. </t>
  </si>
  <si>
    <t>Olaguer, Jacqueline</t>
  </si>
  <si>
    <t>Manuel, Elvira</t>
  </si>
  <si>
    <t>Berro, Den Aldemar</t>
  </si>
  <si>
    <t>Sumalinog, Melgie</t>
  </si>
  <si>
    <t>Mariano, Sabrina Marie</t>
  </si>
  <si>
    <t>Caspe, Katrina</t>
  </si>
  <si>
    <t>Culala, Christine Joy</t>
  </si>
  <si>
    <t>Mantilla, Ma Novilla</t>
  </si>
  <si>
    <t xml:space="preserve">Raymundo, Alyanna Marie Esquillo </t>
  </si>
  <si>
    <t xml:space="preserve">Dela Cruz, Andie May Peralta </t>
  </si>
  <si>
    <t xml:space="preserve">Linato, Anastacia Aina Cleveth Exconde </t>
  </si>
  <si>
    <t xml:space="preserve">Erivera, James Kevin Deciaro </t>
  </si>
  <si>
    <t xml:space="preserve">Praba, Alexis </t>
  </si>
  <si>
    <t xml:space="preserve">Bacene, Esperanza </t>
  </si>
  <si>
    <t>Bulanio, Zenith</t>
  </si>
  <si>
    <t xml:space="preserve">Rico, Abraham </t>
  </si>
  <si>
    <t>Ordoñez, Sarah Marie</t>
  </si>
  <si>
    <t xml:space="preserve">Atibula, Jhon Paul </t>
  </si>
  <si>
    <t xml:space="preserve">Paculanang, Maricar  </t>
  </si>
  <si>
    <t xml:space="preserve">Tudlong, Lydia Mae  </t>
  </si>
  <si>
    <t xml:space="preserve">Villanueva, Alyssa Nikka Dinoro  </t>
  </si>
  <si>
    <t xml:space="preserve">Oliveros, Al-Oliver Caido  </t>
  </si>
  <si>
    <t xml:space="preserve">Peñaflor, Mary Sherry Rose Jurena Pelias  </t>
  </si>
  <si>
    <t xml:space="preserve">Placido, Karen </t>
  </si>
  <si>
    <t xml:space="preserve">Malawani, Abdulbasit </t>
  </si>
  <si>
    <t xml:space="preserve">Calimosa, Marilyn </t>
  </si>
  <si>
    <t>Bautista, Monica</t>
  </si>
  <si>
    <t>Boado, Ruel</t>
  </si>
  <si>
    <t>Del Rosario, Rosemarie</t>
  </si>
  <si>
    <t>Famisaran, Kimberly</t>
  </si>
  <si>
    <t>Pereira, Aiza Gay</t>
  </si>
  <si>
    <t>Saway, Kim Edward</t>
  </si>
  <si>
    <t>Lozares, Eurvene Mark Santiago</t>
  </si>
  <si>
    <t>Rodrigo, Robin</t>
  </si>
  <si>
    <t>Catalan, Honorato</t>
  </si>
  <si>
    <t>Evangelista, Jose Roy</t>
  </si>
  <si>
    <t>Estaras, Rowell Golloso</t>
  </si>
  <si>
    <t>DME EQ</t>
  </si>
  <si>
    <t>Alcantara, Ma. Concepcion</t>
  </si>
  <si>
    <t>Oyando, Jayson</t>
  </si>
  <si>
    <t>Ronelle, Dalay</t>
  </si>
  <si>
    <t>Oliveros, Kristel Aissa</t>
  </si>
  <si>
    <t>Jalop, Mary Ann</t>
  </si>
  <si>
    <t>PPMC</t>
  </si>
  <si>
    <t>Cerrer, Catherine Mae</t>
  </si>
  <si>
    <t>Olivadez, Jezza</t>
  </si>
  <si>
    <t>PPMC BPM</t>
  </si>
  <si>
    <t>PPMC IB L2</t>
  </si>
  <si>
    <t>Ducusin, Kevin John</t>
  </si>
  <si>
    <t>Sleep EQ</t>
  </si>
  <si>
    <t>Rowel Estaras</t>
  </si>
  <si>
    <t>Honorato Catalan</t>
  </si>
  <si>
    <t>Eurvene Mark Lozares</t>
  </si>
  <si>
    <t>Kristel Aissa Oliveros</t>
  </si>
  <si>
    <t>Elmer Orfanel</t>
  </si>
  <si>
    <t>Jayson Oyando</t>
  </si>
  <si>
    <t>Condeno, CalyJack Philip</t>
  </si>
  <si>
    <t>Cruz, Michael</t>
  </si>
  <si>
    <t>Dominguez, Ann Princess</t>
  </si>
  <si>
    <t>SME</t>
  </si>
  <si>
    <t>Ibardaloza, Jethro</t>
  </si>
  <si>
    <t>Lazo II, Daniel</t>
  </si>
  <si>
    <t>Manalo, Jeffrey</t>
  </si>
  <si>
    <t>Reyes, Thea Marie</t>
  </si>
  <si>
    <t>Rosita, Gilbert</t>
  </si>
  <si>
    <t>Solijon, Ryan</t>
  </si>
  <si>
    <t>Tan, Annelyn</t>
  </si>
  <si>
    <t>Arizabal, Carlo Ar-ar</t>
  </si>
  <si>
    <t>Bautista, Rodolfo</t>
  </si>
  <si>
    <t>Albior, Kenneth Ben</t>
  </si>
  <si>
    <t>Antonio, Caryl Sarena</t>
  </si>
  <si>
    <t>Orbien, Louie Lee</t>
  </si>
  <si>
    <t>San Pascual, Kimberley</t>
  </si>
  <si>
    <t>Quality Lead</t>
  </si>
  <si>
    <t>Natividad, Henry Jr.</t>
  </si>
  <si>
    <t>Sapungan Jr, Reynaldo</t>
  </si>
  <si>
    <t>ORPHAN</t>
  </si>
  <si>
    <t xml:space="preserve">BU ENTRY </t>
  </si>
  <si>
    <t xml:space="preserve">KP RECOVERY </t>
  </si>
  <si>
    <t>Total Concludes(Orphan)</t>
  </si>
  <si>
    <t>Total Concludes(BU/KP/PICKUP)</t>
  </si>
  <si>
    <t>PICKUP</t>
  </si>
  <si>
    <t>Ave. Prod(Orphan)</t>
  </si>
  <si>
    <t>Ave. Prod(BU/KP/PICKUP)</t>
  </si>
  <si>
    <t>Ave. Prod</t>
  </si>
  <si>
    <t>Total Prod</t>
  </si>
  <si>
    <t>OTC %</t>
  </si>
  <si>
    <t>Handled vs Del.</t>
  </si>
  <si>
    <t>CSR</t>
  </si>
  <si>
    <t>Wave 11</t>
  </si>
  <si>
    <t>Wave 8</t>
  </si>
  <si>
    <t>Kaiser Pickup</t>
  </si>
  <si>
    <t>Wave 6</t>
  </si>
  <si>
    <t>Frances Rean Guinto</t>
  </si>
  <si>
    <t>Alvie Joy Rivas Lombendencio</t>
  </si>
  <si>
    <t>Krisha Santiago</t>
  </si>
  <si>
    <t>Noel Jr. Tangian</t>
  </si>
  <si>
    <t>Babes Baquillos</t>
  </si>
  <si>
    <t>Mariel Veloso</t>
  </si>
  <si>
    <t>Regina Grace Bangloy</t>
  </si>
  <si>
    <t>Joseph Del Agua Bolaños</t>
  </si>
  <si>
    <t>Enjel Damasco Brazas</t>
  </si>
  <si>
    <t>Rosanna Eslava Fernandez</t>
  </si>
  <si>
    <t>Celis, April</t>
  </si>
  <si>
    <t>Oblepias, Nenebeth Ann</t>
  </si>
  <si>
    <t>Quintos, Joan</t>
  </si>
  <si>
    <t>Gallenero, Danessa Tanael</t>
  </si>
  <si>
    <t>Sleep CS</t>
  </si>
  <si>
    <t xml:space="preserve">Raagas, Jake </t>
  </si>
  <si>
    <t>Associate Manager</t>
  </si>
  <si>
    <t>KAISER ORPHAN</t>
  </si>
  <si>
    <t>KAISER BU/KP/PICKUP</t>
  </si>
  <si>
    <t>Elisabelle Gob</t>
  </si>
  <si>
    <t>Johnry Pacia Ferrolino</t>
  </si>
  <si>
    <t>Jhun Albert L Dal</t>
  </si>
  <si>
    <t>Marie Johanne Pauline Tangonan Boiser</t>
  </si>
  <si>
    <t>Sarah Marie Ordoñez</t>
  </si>
  <si>
    <t>Nikka Yzabelle Dakis</t>
  </si>
  <si>
    <t>Mira Kristina Candido</t>
  </si>
  <si>
    <t>Aiza Bonoan</t>
  </si>
  <si>
    <t>Zchaira Angela Salvo</t>
  </si>
  <si>
    <t>Ferdinand Jr.  Lumotac</t>
  </si>
  <si>
    <t>Carlo Ar-ar Carlos Arizabal</t>
  </si>
  <si>
    <t xml:space="preserve">Ma. Charlene Ferrera Hernaez </t>
  </si>
  <si>
    <t>Deoty Tugade Bileta</t>
  </si>
  <si>
    <t>Conorado, John Michael</t>
  </si>
  <si>
    <t>Cruz, John Michael Vincent</t>
  </si>
  <si>
    <t>Cruz, John Michael</t>
  </si>
  <si>
    <t>Tudlong, Lydia 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</si>
</sst>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0.0%"/>
  </numFmts>
  <fonts count="2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name val="Tahoma"/>
      <family val="2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rgb="FF000000"/>
      <name val="Tahoma"/>
      <family val="2"/>
    </font>
    <font>
      <b/>
      <sz val="10.5"/>
      <color theme="0"/>
      <name val="Calibri"/>
      <family val="2"/>
      <scheme val="minor"/>
    </font>
    <font>
      <b/>
      <sz val="10.5"/>
      <color rgb="FFFFFFFF"/>
      <name val="Calibri"/>
      <family val="2"/>
    </font>
    <font>
      <b/>
      <sz val="10"/>
      <color theme="1"/>
      <name val="Calibri"/>
      <family val="2"/>
    </font>
    <font>
      <sz val="8"/>
      <color theme="1"/>
      <name val="Tahoma"/>
      <family val="2"/>
    </font>
    <font>
      <sz val="8"/>
      <color rgb="FF000000"/>
      <name val="Tahoma"/>
      <family val="2"/>
    </font>
    <font>
      <b/>
      <sz val="8"/>
      <color theme="0"/>
      <name val="Tahoma"/>
      <family val="2"/>
    </font>
    <font>
      <sz val="11"/>
      <color rgb="FF000000"/>
      <name val="Calibri"/>
      <family val="2"/>
    </font>
    <font>
      <b/>
      <sz val="8"/>
      <color theme="1"/>
      <name val="Tahoma"/>
      <family val="2"/>
    </font>
    <font>
      <sz val="10"/>
      <color rgb="FF000000"/>
      <name val="Tahoman"/>
    </font>
    <font>
      <b/>
      <sz val="10"/>
      <color rgb="FF000000"/>
      <name val="Tahoman"/>
    </font>
    <font>
      <b/>
      <sz val="9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499984740745262"/>
        <bgColor theme="4" tint="-0.49998474074526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theme="1"/>
        <bgColor indexed="0"/>
      </patternFill>
    </fill>
    <fill>
      <patternFill patternType="solid">
        <fgColor theme="7" tint="-0.49998474074526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FF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8"/>
        <bgColor theme="8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2F2F2"/>
        <bgColor rgb="FF00000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39997558519241921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5" fillId="0" borderId="0"/>
  </cellStyleXfs>
  <cellXfs count="150">
    <xf numFmtId="0" fontId="0" fillId="0" borderId="0" xfId="0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9" fontId="8" fillId="0" borderId="0" xfId="0" applyNumberFormat="1" applyFont="1"/>
    <xf numFmtId="10" fontId="8" fillId="0" borderId="0" xfId="0" applyNumberFormat="1" applyFont="1"/>
    <xf numFmtId="0" fontId="0" fillId="0" borderId="0" xfId="0"/>
    <xf numFmtId="0" fontId="2" fillId="0" borderId="1" xfId="0" applyFont="1" applyBorder="1" applyAlignment="1">
      <alignment horizontal="center" vertical="center"/>
    </xf>
    <xf numFmtId="9" fontId="0" fillId="0" borderId="0" xfId="0" applyNumberFormat="1"/>
    <xf numFmtId="0" fontId="0" fillId="0" borderId="0" xfId="0"/>
    <xf numFmtId="0" fontId="9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2" fontId="8" fillId="0" borderId="0" xfId="0" applyNumberFormat="1" applyFont="1"/>
    <xf numFmtId="9" fontId="6" fillId="11" borderId="0" xfId="0" applyNumberFormat="1" applyFont="1" applyFill="1" applyAlignment="1">
      <alignment horizontal="center" vertical="center"/>
    </xf>
    <xf numFmtId="0" fontId="8" fillId="0" borderId="0" xfId="0" applyFont="1" applyAlignment="1"/>
    <xf numFmtId="0" fontId="11" fillId="10" borderId="1" xfId="0" applyFont="1" applyFill="1" applyBorder="1" applyAlignment="1">
      <alignment horizontal="center" vertical="center"/>
    </xf>
    <xf numFmtId="9" fontId="11" fillId="10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9" fontId="8" fillId="0" borderId="1" xfId="0" applyNumberFormat="1" applyFont="1" applyBorder="1" applyAlignment="1">
      <alignment horizontal="center"/>
    </xf>
    <xf numFmtId="9" fontId="1" fillId="9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9" fontId="1" fillId="11" borderId="1" xfId="0" applyNumberFormat="1" applyFont="1" applyFill="1" applyBorder="1" applyAlignment="1">
      <alignment horizontal="center" vertical="center"/>
    </xf>
    <xf numFmtId="9" fontId="1" fillId="12" borderId="1" xfId="0" applyNumberFormat="1" applyFont="1" applyFill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/>
    </xf>
    <xf numFmtId="0" fontId="11" fillId="6" borderId="4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9" fontId="12" fillId="4" borderId="4" xfId="0" applyNumberFormat="1" applyFont="1" applyFill="1" applyBorder="1" applyAlignment="1">
      <alignment horizontal="center" vertical="center"/>
    </xf>
    <xf numFmtId="164" fontId="3" fillId="16" borderId="3" xfId="0" applyNumberFormat="1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9" fontId="11" fillId="10" borderId="1" xfId="0" applyNumberFormat="1" applyFont="1" applyFill="1" applyBorder="1" applyAlignment="1">
      <alignment horizontal="center" vertical="center"/>
    </xf>
    <xf numFmtId="0" fontId="12" fillId="18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9" fontId="6" fillId="11" borderId="1" xfId="0" applyNumberFormat="1" applyFont="1" applyFill="1" applyBorder="1" applyAlignment="1">
      <alignment horizontal="center" vertical="center"/>
    </xf>
    <xf numFmtId="9" fontId="6" fillId="12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6" fillId="9" borderId="1" xfId="0" applyNumberFormat="1" applyFont="1" applyFill="1" applyBorder="1" applyAlignment="1">
      <alignment horizontal="center" vertical="center"/>
    </xf>
    <xf numFmtId="0" fontId="4" fillId="7" borderId="0" xfId="0" applyNumberFormat="1" applyFont="1" applyFill="1"/>
    <xf numFmtId="0" fontId="10" fillId="0" borderId="1" xfId="0" applyFont="1" applyBorder="1" applyAlignment="1">
      <alignment vertical="center"/>
    </xf>
    <xf numFmtId="0" fontId="8" fillId="0" borderId="0" xfId="0" applyNumberFormat="1" applyFont="1"/>
    <xf numFmtId="10" fontId="6" fillId="9" borderId="1" xfId="1" applyNumberFormat="1" applyFont="1" applyFill="1" applyBorder="1" applyAlignment="1">
      <alignment horizontal="center" vertical="center"/>
    </xf>
    <xf numFmtId="10" fontId="8" fillId="0" borderId="0" xfId="1" applyNumberFormat="1" applyFont="1"/>
    <xf numFmtId="0" fontId="13" fillId="19" borderId="6" xfId="0" applyFont="1" applyFill="1" applyBorder="1" applyAlignment="1">
      <alignment horizontal="center" vertical="center"/>
    </xf>
    <xf numFmtId="0" fontId="13" fillId="19" borderId="7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0" fontId="8" fillId="0" borderId="1" xfId="0" applyNumberFormat="1" applyFont="1" applyBorder="1" applyAlignment="1">
      <alignment horizontal="center"/>
    </xf>
    <xf numFmtId="0" fontId="11" fillId="10" borderId="1" xfId="0" applyFont="1" applyFill="1" applyBorder="1" applyAlignment="1">
      <alignment horizontal="center" vertical="center"/>
    </xf>
    <xf numFmtId="9" fontId="11" fillId="10" borderId="1" xfId="0" applyNumberFormat="1" applyFont="1" applyFill="1" applyBorder="1" applyAlignment="1">
      <alignment horizontal="center" vertical="center"/>
    </xf>
    <xf numFmtId="9" fontId="11" fillId="10" borderId="10" xfId="0" applyNumberFormat="1" applyFont="1" applyFill="1" applyBorder="1" applyAlignment="1">
      <alignment horizontal="center" vertical="center"/>
    </xf>
    <xf numFmtId="9" fontId="11" fillId="10" borderId="12" xfId="0" applyNumberFormat="1" applyFont="1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 vertical="center"/>
    </xf>
    <xf numFmtId="0" fontId="11" fillId="10" borderId="12" xfId="0" applyFont="1" applyFill="1" applyBorder="1" applyAlignment="1">
      <alignment horizontal="center" vertical="center"/>
    </xf>
    <xf numFmtId="9" fontId="11" fillId="10" borderId="1" xfId="0" applyNumberFormat="1" applyFont="1" applyFill="1" applyBorder="1" applyAlignment="1">
      <alignment vertical="center"/>
    </xf>
    <xf numFmtId="9" fontId="8" fillId="0" borderId="12" xfId="0" applyNumberFormat="1" applyFont="1" applyBorder="1" applyAlignment="1">
      <alignment horizontal="center"/>
    </xf>
    <xf numFmtId="0" fontId="7" fillId="17" borderId="4" xfId="0" applyFont="1" applyFill="1" applyBorder="1" applyAlignment="1">
      <alignment horizontal="center" vertical="center"/>
    </xf>
    <xf numFmtId="10" fontId="8" fillId="17" borderId="4" xfId="1" applyNumberFormat="1" applyFont="1" applyFill="1" applyBorder="1" applyAlignment="1">
      <alignment horizontal="center" vertical="center"/>
    </xf>
    <xf numFmtId="165" fontId="8" fillId="17" borderId="4" xfId="1" applyNumberFormat="1" applyFont="1" applyFill="1" applyBorder="1" applyAlignment="1">
      <alignment horizontal="center" vertical="center"/>
    </xf>
    <xf numFmtId="10" fontId="8" fillId="17" borderId="4" xfId="0" applyNumberFormat="1" applyFont="1" applyFill="1" applyBorder="1" applyAlignment="1">
      <alignment horizontal="center" vertical="center"/>
    </xf>
    <xf numFmtId="9" fontId="8" fillId="17" borderId="4" xfId="0" applyNumberFormat="1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0" borderId="1" xfId="0" applyFont="1" applyFill="1" applyBorder="1" applyAlignment="1">
      <alignment horizontal="center"/>
    </xf>
    <xf numFmtId="165" fontId="15" fillId="20" borderId="1" xfId="1" applyNumberFormat="1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2" fillId="0" borderId="1" xfId="0" applyFont="1" applyBorder="1"/>
    <xf numFmtId="9" fontId="2" fillId="0" borderId="1" xfId="0" applyNumberFormat="1" applyFont="1" applyBorder="1"/>
    <xf numFmtId="0" fontId="7" fillId="23" borderId="4" xfId="0" applyFont="1" applyFill="1" applyBorder="1"/>
    <xf numFmtId="0" fontId="8" fillId="23" borderId="4" xfId="0" applyFont="1" applyFill="1" applyBorder="1"/>
    <xf numFmtId="0" fontId="8" fillId="23" borderId="4" xfId="0" applyFont="1" applyFill="1" applyBorder="1" applyAlignment="1">
      <alignment horizontal="center" vertical="center"/>
    </xf>
    <xf numFmtId="2" fontId="11" fillId="24" borderId="4" xfId="0" applyNumberFormat="1" applyFont="1" applyFill="1" applyBorder="1" applyAlignment="1">
      <alignment horizontal="center" vertical="center"/>
    </xf>
    <xf numFmtId="0" fontId="11" fillId="24" borderId="4" xfId="0" applyFont="1" applyFill="1" applyBorder="1"/>
    <xf numFmtId="0" fontId="16" fillId="15" borderId="1" xfId="0" applyFont="1" applyFill="1" applyBorder="1" applyAlignment="1">
      <alignment horizontal="center"/>
    </xf>
    <xf numFmtId="9" fontId="2" fillId="0" borderId="0" xfId="0" applyNumberFormat="1" applyFont="1"/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1" fillId="10" borderId="1" xfId="0" applyFont="1" applyFill="1" applyBorder="1" applyAlignment="1">
      <alignment horizontal="center" vertical="center"/>
    </xf>
    <xf numFmtId="9" fontId="11" fillId="10" borderId="1" xfId="0" applyNumberFormat="1" applyFont="1" applyFill="1" applyBorder="1" applyAlignment="1">
      <alignment horizontal="center" vertical="center"/>
    </xf>
    <xf numFmtId="0" fontId="19" fillId="14" borderId="5" xfId="0" applyFont="1" applyFill="1" applyBorder="1" applyAlignment="1">
      <alignment horizontal="center" vertical="center"/>
    </xf>
    <xf numFmtId="10" fontId="19" fillId="14" borderId="5" xfId="0" applyNumberFormat="1" applyFont="1" applyFill="1" applyBorder="1" applyAlignment="1">
      <alignment horizontal="center" vertical="center"/>
    </xf>
    <xf numFmtId="0" fontId="20" fillId="26" borderId="16" xfId="0" applyFont="1" applyFill="1" applyBorder="1" applyAlignment="1">
      <alignment horizontal="center" vertical="center"/>
    </xf>
    <xf numFmtId="0" fontId="20" fillId="26" borderId="17" xfId="0" applyFont="1" applyFill="1" applyBorder="1" applyAlignment="1">
      <alignment horizontal="center" vertical="center"/>
    </xf>
    <xf numFmtId="0" fontId="20" fillId="27" borderId="17" xfId="0" applyFont="1" applyFill="1" applyBorder="1" applyAlignment="1">
      <alignment horizontal="center" vertical="center"/>
    </xf>
    <xf numFmtId="9" fontId="20" fillId="27" borderId="17" xfId="0" applyNumberFormat="1" applyFont="1" applyFill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0" fillId="0" borderId="0" xfId="0" applyAlignment="1"/>
    <xf numFmtId="0" fontId="2" fillId="0" borderId="0" xfId="0" applyFont="1" applyAlignment="1"/>
    <xf numFmtId="0" fontId="2" fillId="0" borderId="0" xfId="0" applyFont="1" applyAlignment="1">
      <alignment horizontal="left" vertical="top"/>
    </xf>
    <xf numFmtId="14" fontId="2" fillId="0" borderId="0" xfId="0" applyNumberFormat="1" applyFont="1" applyAlignment="1"/>
    <xf numFmtId="0" fontId="11" fillId="10" borderId="1" xfId="0" applyFont="1" applyFill="1" applyBorder="1" applyAlignment="1">
      <alignment horizontal="center" vertical="center"/>
    </xf>
    <xf numFmtId="9" fontId="11" fillId="10" borderId="1" xfId="0" applyNumberFormat="1" applyFont="1" applyFill="1" applyBorder="1" applyAlignment="1">
      <alignment horizontal="center" vertical="center"/>
    </xf>
    <xf numFmtId="0" fontId="6" fillId="28" borderId="1" xfId="0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4" fillId="29" borderId="1" xfId="0" applyFont="1" applyFill="1" applyBorder="1" applyAlignment="1">
      <alignment horizontal="center" vertical="center"/>
    </xf>
    <xf numFmtId="2" fontId="6" fillId="12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8" fillId="17" borderId="4" xfId="0" applyNumberFormat="1" applyFont="1" applyFill="1" applyBorder="1" applyAlignment="1">
      <alignment horizontal="center" vertical="center"/>
    </xf>
    <xf numFmtId="0" fontId="21" fillId="15" borderId="14" xfId="0" applyFont="1" applyFill="1" applyBorder="1" applyAlignment="1">
      <alignment horizontal="center" vertical="center"/>
    </xf>
    <xf numFmtId="9" fontId="11" fillId="10" borderId="10" xfId="0" applyNumberFormat="1" applyFont="1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10" fontId="8" fillId="30" borderId="4" xfId="1" applyNumberFormat="1" applyFont="1" applyFill="1" applyBorder="1" applyAlignment="1">
      <alignment horizontal="center" vertical="center"/>
    </xf>
    <xf numFmtId="9" fontId="8" fillId="0" borderId="1" xfId="1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7" fillId="25" borderId="15" xfId="0" applyFont="1" applyFill="1" applyBorder="1" applyAlignment="1">
      <alignment horizontal="center" vertical="center"/>
    </xf>
    <xf numFmtId="0" fontId="17" fillId="25" borderId="15" xfId="0" applyNumberFormat="1" applyFont="1" applyFill="1" applyBorder="1" applyAlignment="1">
      <alignment horizontal="center" vertical="center"/>
    </xf>
    <xf numFmtId="1" fontId="17" fillId="25" borderId="15" xfId="0" applyNumberFormat="1" applyFont="1" applyFill="1" applyBorder="1" applyAlignment="1">
      <alignment horizontal="center" vertical="center"/>
    </xf>
    <xf numFmtId="10" fontId="17" fillId="25" borderId="1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2" fillId="0" borderId="0" xfId="0" applyNumberFormat="1" applyFont="1"/>
    <xf numFmtId="2" fontId="2" fillId="0" borderId="0" xfId="0" applyNumberFormat="1" applyFont="1"/>
    <xf numFmtId="0" fontId="2" fillId="0" borderId="0" xfId="0" applyNumberFormat="1" applyFont="1"/>
    <xf numFmtId="10" fontId="2" fillId="0" borderId="0" xfId="1" applyNumberFormat="1" applyFont="1"/>
    <xf numFmtId="0" fontId="4" fillId="0" borderId="0" xfId="0" applyFont="1" applyAlignment="1">
      <alignment horizontal="center"/>
    </xf>
    <xf numFmtId="2" fontId="4" fillId="0" borderId="0" xfId="0" applyNumberFormat="1" applyFont="1"/>
    <xf numFmtId="2" fontId="8" fillId="0" borderId="1" xfId="1" applyNumberFormat="1" applyFont="1" applyBorder="1" applyAlignment="1">
      <alignment horizontal="center"/>
    </xf>
    <xf numFmtId="0" fontId="22" fillId="0" borderId="1" xfId="0" applyFont="1" applyFill="1" applyBorder="1" applyAlignment="1">
      <alignment horizontal="center" vertical="center"/>
    </xf>
    <xf numFmtId="1" fontId="23" fillId="31" borderId="1" xfId="0" applyNumberFormat="1" applyFont="1" applyFill="1" applyBorder="1" applyAlignment="1">
      <alignment horizontal="center" vertical="center"/>
    </xf>
    <xf numFmtId="0" fontId="21" fillId="15" borderId="18" xfId="0" applyFont="1" applyFill="1" applyBorder="1" applyAlignment="1">
      <alignment horizontal="center" vertical="center"/>
    </xf>
    <xf numFmtId="0" fontId="21" fillId="15" borderId="15" xfId="0" applyFont="1" applyFill="1" applyBorder="1" applyAlignment="1">
      <alignment horizontal="center" vertical="center"/>
    </xf>
    <xf numFmtId="0" fontId="21" fillId="15" borderId="19" xfId="0" applyFont="1" applyFill="1" applyBorder="1" applyAlignment="1">
      <alignment horizontal="center" vertical="center"/>
    </xf>
    <xf numFmtId="10" fontId="4" fillId="0" borderId="0" xfId="1" applyNumberFormat="1" applyFont="1"/>
    <xf numFmtId="0" fontId="2" fillId="0" borderId="0" xfId="0" applyFont="1" applyAlignment="1">
      <alignment vertical="center"/>
    </xf>
    <xf numFmtId="9" fontId="4" fillId="0" borderId="0" xfId="0" applyNumberFormat="1" applyFont="1" applyAlignment="1">
      <alignment vertical="center"/>
    </xf>
    <xf numFmtId="0" fontId="24" fillId="32" borderId="4" xfId="0" applyFont="1" applyFill="1" applyBorder="1"/>
    <xf numFmtId="0" fontId="10" fillId="0" borderId="1" xfId="0" applyFont="1" applyBorder="1" applyAlignment="1">
      <alignment horizontal="center" vertical="center"/>
    </xf>
    <xf numFmtId="9" fontId="11" fillId="10" borderId="10" xfId="0" applyNumberFormat="1" applyFont="1" applyFill="1" applyBorder="1" applyAlignment="1">
      <alignment horizontal="center" vertical="center"/>
    </xf>
    <xf numFmtId="9" fontId="11" fillId="10" borderId="11" xfId="0" applyNumberFormat="1" applyFont="1" applyFill="1" applyBorder="1" applyAlignment="1">
      <alignment horizontal="center" vertical="center"/>
    </xf>
    <xf numFmtId="9" fontId="11" fillId="10" borderId="12" xfId="0" applyNumberFormat="1" applyFont="1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 vertical="center"/>
    </xf>
    <xf numFmtId="0" fontId="11" fillId="10" borderId="11" xfId="0" applyFont="1" applyFill="1" applyBorder="1" applyAlignment="1">
      <alignment horizontal="center" vertical="center"/>
    </xf>
    <xf numFmtId="0" fontId="11" fillId="10" borderId="1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9" fontId="11" fillId="10" borderId="1" xfId="0" applyNumberFormat="1" applyFont="1" applyFill="1" applyBorder="1" applyAlignment="1">
      <alignment horizontal="center" vertical="center"/>
    </xf>
    <xf numFmtId="9" fontId="11" fillId="10" borderId="10" xfId="0" applyNumberFormat="1" applyFont="1" applyFill="1" applyBorder="1" applyAlignment="1">
      <alignment horizontal="center"/>
    </xf>
    <xf numFmtId="9" fontId="11" fillId="10" borderId="11" xfId="0" applyNumberFormat="1" applyFont="1" applyFill="1" applyBorder="1" applyAlignment="1">
      <alignment horizontal="center"/>
    </xf>
    <xf numFmtId="9" fontId="11" fillId="10" borderId="12" xfId="0" applyNumberFormat="1" applyFont="1" applyFill="1" applyBorder="1" applyAlignment="1">
      <alignment horizontal="center"/>
    </xf>
    <xf numFmtId="9" fontId="11" fillId="10" borderId="8" xfId="0" applyNumberFormat="1" applyFont="1" applyFill="1" applyBorder="1" applyAlignment="1">
      <alignment horizontal="center" vertical="center"/>
    </xf>
    <xf numFmtId="9" fontId="11" fillId="10" borderId="9" xfId="0" applyNumberFormat="1" applyFont="1" applyFill="1" applyBorder="1" applyAlignment="1">
      <alignment horizontal="center" vertical="center"/>
    </xf>
    <xf numFmtId="9" fontId="11" fillId="10" borderId="13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M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8" sqref="M8"/>
    </sheetView>
  </sheetViews>
  <sheetFormatPr defaultRowHeight="15"/>
  <cols>
    <col min="1" max="1" width="11.140625" style="5" bestFit="1" customWidth="1"/>
    <col min="2" max="2" width="22.42578125" style="5" bestFit="1" customWidth="1"/>
    <col min="3" max="3" width="9" style="5" bestFit="1" customWidth="1"/>
    <col min="4" max="4" width="22.7109375" style="5" bestFit="1" customWidth="1"/>
    <col min="5" max="5" width="9" style="5" bestFit="1" customWidth="1"/>
    <col min="6" max="6" width="22.7109375" style="5" bestFit="1" customWidth="1"/>
    <col min="7" max="7" width="16.140625" style="5" bestFit="1" customWidth="1"/>
    <col min="8" max="8" width="11.42578125" style="5" bestFit="1" customWidth="1"/>
    <col min="9" max="9" width="6.28515625" style="5" bestFit="1" customWidth="1"/>
    <col min="10" max="10" width="15.5703125" style="5" bestFit="1" customWidth="1"/>
    <col min="11" max="11" width="7.85546875" style="5" bestFit="1" customWidth="1"/>
    <col min="12" max="12" width="6.5703125" bestFit="1" customWidth="1"/>
    <col min="13" max="13" width="10.140625" bestFit="1" customWidth="1"/>
  </cols>
  <sheetData>
    <row r="1" spans="1:13">
      <c r="A1" s="1" t="s">
        <v>13</v>
      </c>
      <c r="B1" s="2" t="s">
        <v>14</v>
      </c>
      <c r="C1" s="2" t="s">
        <v>15</v>
      </c>
      <c r="D1" s="3" t="s">
        <v>16</v>
      </c>
      <c r="E1" s="3" t="s">
        <v>17</v>
      </c>
      <c r="F1" s="3" t="s">
        <v>18</v>
      </c>
      <c r="G1" s="3" t="s">
        <v>12</v>
      </c>
      <c r="H1" s="3" t="s">
        <v>19</v>
      </c>
      <c r="I1" s="3" t="s">
        <v>20</v>
      </c>
      <c r="J1" s="3" t="s">
        <v>21</v>
      </c>
      <c r="K1" s="3" t="s">
        <v>22</v>
      </c>
      <c r="L1" s="4" t="s">
        <v>23</v>
      </c>
      <c r="M1" s="35" t="s">
        <v>85</v>
      </c>
    </row>
    <row r="2" spans="1:13">
      <c r="A2" s="5">
        <v>51609008</v>
      </c>
      <c r="B2" s="5" t="s">
        <v>151</v>
      </c>
      <c r="C2" s="5">
        <v>51547597</v>
      </c>
      <c r="D2" s="5" t="s">
        <v>156</v>
      </c>
      <c r="E2" s="5">
        <v>51814930</v>
      </c>
      <c r="F2" s="5" t="s">
        <v>718</v>
      </c>
      <c r="G2" s="5" t="s">
        <v>698</v>
      </c>
      <c r="H2" s="5" t="s">
        <v>211</v>
      </c>
      <c r="I2" s="5" t="s">
        <v>212</v>
      </c>
      <c r="J2" s="5" t="s">
        <v>221</v>
      </c>
      <c r="K2" s="5" t="s">
        <v>215</v>
      </c>
      <c r="M2" s="5" t="s">
        <v>721</v>
      </c>
    </row>
    <row r="3" spans="1:13" hidden="1">
      <c r="A3" s="5">
        <v>51547597</v>
      </c>
      <c r="B3" s="5" t="s">
        <v>156</v>
      </c>
      <c r="C3" s="5">
        <v>51814930</v>
      </c>
      <c r="D3" s="5" t="s">
        <v>718</v>
      </c>
      <c r="E3" s="5">
        <v>51772919</v>
      </c>
      <c r="F3" s="5" t="s">
        <v>204</v>
      </c>
      <c r="G3" s="5" t="s">
        <v>217</v>
      </c>
      <c r="H3" s="5" t="s">
        <v>218</v>
      </c>
      <c r="I3" s="5" t="s">
        <v>212</v>
      </c>
      <c r="J3" s="5" t="s">
        <v>221</v>
      </c>
      <c r="K3" s="5" t="s">
        <v>699</v>
      </c>
      <c r="M3" s="5" t="s">
        <v>721</v>
      </c>
    </row>
    <row r="4" spans="1:13">
      <c r="A4" s="5">
        <v>51697018</v>
      </c>
      <c r="B4" s="5" t="s">
        <v>160</v>
      </c>
      <c r="C4" s="5">
        <v>51547597</v>
      </c>
      <c r="D4" s="5" t="s">
        <v>156</v>
      </c>
      <c r="E4" s="5">
        <v>51814930</v>
      </c>
      <c r="F4" s="5" t="s">
        <v>718</v>
      </c>
      <c r="G4" s="5" t="s">
        <v>210</v>
      </c>
      <c r="H4" s="5" t="s">
        <v>211</v>
      </c>
      <c r="I4" s="5" t="s">
        <v>212</v>
      </c>
      <c r="J4" s="5" t="s">
        <v>221</v>
      </c>
      <c r="K4" s="5" t="s">
        <v>219</v>
      </c>
      <c r="M4" s="5" t="s">
        <v>721</v>
      </c>
    </row>
    <row r="5" spans="1:13">
      <c r="A5" s="5">
        <v>51697019</v>
      </c>
      <c r="B5" s="5" t="s">
        <v>161</v>
      </c>
      <c r="C5" s="5">
        <v>51547597</v>
      </c>
      <c r="D5" s="5" t="s">
        <v>156</v>
      </c>
      <c r="E5" s="5">
        <v>51814930</v>
      </c>
      <c r="F5" s="5" t="s">
        <v>718</v>
      </c>
      <c r="G5" s="5" t="s">
        <v>210</v>
      </c>
      <c r="H5" s="5" t="s">
        <v>211</v>
      </c>
      <c r="I5" s="5" t="s">
        <v>212</v>
      </c>
      <c r="J5" s="5" t="s">
        <v>221</v>
      </c>
      <c r="K5" s="5" t="s">
        <v>219</v>
      </c>
      <c r="M5" s="5" t="s">
        <v>721</v>
      </c>
    </row>
    <row r="6" spans="1:13">
      <c r="A6" s="5">
        <v>51700458</v>
      </c>
      <c r="B6" s="5" t="s">
        <v>165</v>
      </c>
      <c r="C6" s="5">
        <v>51547597</v>
      </c>
      <c r="D6" s="5" t="s">
        <v>156</v>
      </c>
      <c r="E6" s="5">
        <v>51814930</v>
      </c>
      <c r="F6" s="5" t="s">
        <v>718</v>
      </c>
      <c r="G6" s="5" t="s">
        <v>210</v>
      </c>
      <c r="H6" s="5" t="s">
        <v>211</v>
      </c>
      <c r="I6" s="5" t="s">
        <v>212</v>
      </c>
      <c r="J6" s="5" t="s">
        <v>221</v>
      </c>
      <c r="K6" s="5" t="s">
        <v>224</v>
      </c>
      <c r="M6" s="5" t="s">
        <v>721</v>
      </c>
    </row>
    <row r="7" spans="1:13">
      <c r="A7" s="5">
        <v>51701118</v>
      </c>
      <c r="B7" s="5" t="s">
        <v>166</v>
      </c>
      <c r="C7" s="5">
        <v>51547597</v>
      </c>
      <c r="D7" s="5" t="s">
        <v>156</v>
      </c>
      <c r="E7" s="5">
        <v>51814930</v>
      </c>
      <c r="F7" s="5" t="s">
        <v>718</v>
      </c>
      <c r="G7" s="5" t="s">
        <v>210</v>
      </c>
      <c r="H7" s="5" t="s">
        <v>211</v>
      </c>
      <c r="I7" s="5" t="s">
        <v>212</v>
      </c>
      <c r="J7" s="5" t="s">
        <v>221</v>
      </c>
      <c r="K7" s="5" t="s">
        <v>224</v>
      </c>
      <c r="M7" s="5" t="s">
        <v>721</v>
      </c>
    </row>
    <row r="8" spans="1:13">
      <c r="A8" s="5">
        <v>51721475</v>
      </c>
      <c r="B8" s="5" t="s">
        <v>175</v>
      </c>
      <c r="C8" s="5">
        <v>51547597</v>
      </c>
      <c r="D8" s="5" t="s">
        <v>156</v>
      </c>
      <c r="E8" s="5">
        <v>51814930</v>
      </c>
      <c r="F8" s="5" t="s">
        <v>718</v>
      </c>
      <c r="G8" s="5" t="s">
        <v>210</v>
      </c>
      <c r="H8" s="5" t="s">
        <v>211</v>
      </c>
      <c r="I8" s="5" t="s">
        <v>212</v>
      </c>
      <c r="J8" s="5" t="s">
        <v>221</v>
      </c>
      <c r="K8" s="5" t="s">
        <v>215</v>
      </c>
      <c r="M8" s="5" t="s">
        <v>720</v>
      </c>
    </row>
    <row r="9" spans="1:13">
      <c r="A9" s="5">
        <v>51721479</v>
      </c>
      <c r="B9" s="5" t="s">
        <v>176</v>
      </c>
      <c r="C9" s="5">
        <v>51547597</v>
      </c>
      <c r="D9" s="5" t="s">
        <v>156</v>
      </c>
      <c r="E9" s="5">
        <v>51814930</v>
      </c>
      <c r="F9" s="5" t="s">
        <v>718</v>
      </c>
      <c r="G9" s="5" t="s">
        <v>210</v>
      </c>
      <c r="H9" s="5" t="s">
        <v>211</v>
      </c>
      <c r="I9" s="5" t="s">
        <v>212</v>
      </c>
      <c r="J9" s="5" t="s">
        <v>221</v>
      </c>
      <c r="K9" s="5" t="s">
        <v>700</v>
      </c>
      <c r="M9" s="5" t="s">
        <v>721</v>
      </c>
    </row>
    <row r="10" spans="1:13">
      <c r="A10" s="5">
        <v>51721457</v>
      </c>
      <c r="B10" s="5" t="s">
        <v>177</v>
      </c>
      <c r="C10" s="5">
        <v>51547597</v>
      </c>
      <c r="D10" s="5" t="s">
        <v>156</v>
      </c>
      <c r="E10" s="5">
        <v>51814930</v>
      </c>
      <c r="F10" s="5" t="s">
        <v>718</v>
      </c>
      <c r="G10" s="5" t="s">
        <v>210</v>
      </c>
      <c r="H10" s="5" t="s">
        <v>211</v>
      </c>
      <c r="I10" s="5" t="s">
        <v>212</v>
      </c>
      <c r="J10" s="5" t="s">
        <v>221</v>
      </c>
      <c r="K10" s="5" t="s">
        <v>700</v>
      </c>
      <c r="M10" s="5" t="s">
        <v>721</v>
      </c>
    </row>
    <row r="11" spans="1:13">
      <c r="A11" s="5">
        <v>51721470</v>
      </c>
      <c r="B11" s="5" t="s">
        <v>178</v>
      </c>
      <c r="C11" s="5">
        <v>51547597</v>
      </c>
      <c r="D11" s="5" t="s">
        <v>156</v>
      </c>
      <c r="E11" s="5">
        <v>51814930</v>
      </c>
      <c r="F11" s="5" t="s">
        <v>718</v>
      </c>
      <c r="G11" s="5" t="s">
        <v>210</v>
      </c>
      <c r="H11" s="5" t="s">
        <v>211</v>
      </c>
      <c r="I11" s="5" t="s">
        <v>212</v>
      </c>
      <c r="J11" s="5" t="s">
        <v>225</v>
      </c>
      <c r="K11" s="5" t="s">
        <v>226</v>
      </c>
      <c r="M11" s="5" t="s">
        <v>720</v>
      </c>
    </row>
    <row r="12" spans="1:13">
      <c r="A12" s="5">
        <v>51721458</v>
      </c>
      <c r="B12" s="5" t="s">
        <v>179</v>
      </c>
      <c r="C12" s="5">
        <v>51547597</v>
      </c>
      <c r="D12" s="5" t="s">
        <v>156</v>
      </c>
      <c r="E12" s="5">
        <v>51814930</v>
      </c>
      <c r="F12" s="5" t="s">
        <v>718</v>
      </c>
      <c r="G12" s="5" t="s">
        <v>210</v>
      </c>
      <c r="H12" s="5" t="s">
        <v>211</v>
      </c>
      <c r="I12" s="5" t="s">
        <v>212</v>
      </c>
      <c r="J12" s="5" t="s">
        <v>225</v>
      </c>
      <c r="K12" s="5" t="s">
        <v>226</v>
      </c>
      <c r="M12" s="5" t="s">
        <v>720</v>
      </c>
    </row>
    <row r="13" spans="1:13">
      <c r="A13" s="5">
        <v>51721824</v>
      </c>
      <c r="B13" s="5" t="s">
        <v>181</v>
      </c>
      <c r="C13" s="5">
        <v>51547597</v>
      </c>
      <c r="D13" s="5" t="s">
        <v>156</v>
      </c>
      <c r="E13" s="5">
        <v>51814930</v>
      </c>
      <c r="F13" s="5" t="s">
        <v>718</v>
      </c>
      <c r="G13" s="5" t="s">
        <v>210</v>
      </c>
      <c r="H13" s="5" t="s">
        <v>211</v>
      </c>
      <c r="I13" s="5" t="s">
        <v>212</v>
      </c>
      <c r="J13" s="5" t="s">
        <v>225</v>
      </c>
      <c r="K13" s="5" t="s">
        <v>226</v>
      </c>
      <c r="M13" s="5" t="s">
        <v>720</v>
      </c>
    </row>
    <row r="14" spans="1:13">
      <c r="A14" s="5">
        <v>51721815</v>
      </c>
      <c r="B14" s="5" t="s">
        <v>187</v>
      </c>
      <c r="C14" s="5">
        <v>51547597</v>
      </c>
      <c r="D14" s="5" t="s">
        <v>156</v>
      </c>
      <c r="E14" s="5">
        <v>51814930</v>
      </c>
      <c r="F14" s="5" t="s">
        <v>718</v>
      </c>
      <c r="G14" s="5" t="s">
        <v>210</v>
      </c>
      <c r="H14" s="5" t="s">
        <v>211</v>
      </c>
      <c r="I14" s="5" t="s">
        <v>212</v>
      </c>
      <c r="J14" s="5" t="s">
        <v>221</v>
      </c>
      <c r="K14" s="5" t="s">
        <v>226</v>
      </c>
      <c r="M14" s="5" t="s">
        <v>721</v>
      </c>
    </row>
    <row r="15" spans="1:13">
      <c r="A15" s="5">
        <v>51729961</v>
      </c>
      <c r="B15" s="5" t="s">
        <v>189</v>
      </c>
      <c r="C15" s="5">
        <v>51547597</v>
      </c>
      <c r="D15" s="5" t="s">
        <v>156</v>
      </c>
      <c r="E15" s="5">
        <v>51814930</v>
      </c>
      <c r="F15" s="5" t="s">
        <v>718</v>
      </c>
      <c r="G15" s="5" t="s">
        <v>210</v>
      </c>
      <c r="H15" s="5" t="s">
        <v>211</v>
      </c>
      <c r="I15" s="5" t="s">
        <v>212</v>
      </c>
      <c r="J15" s="5" t="s">
        <v>701</v>
      </c>
      <c r="K15" s="5" t="s">
        <v>215</v>
      </c>
      <c r="M15" s="5" t="s">
        <v>721</v>
      </c>
    </row>
    <row r="16" spans="1:13">
      <c r="A16" s="5">
        <v>51764511</v>
      </c>
      <c r="B16" s="5" t="s">
        <v>198</v>
      </c>
      <c r="C16" s="5">
        <v>51547597</v>
      </c>
      <c r="D16" s="5" t="s">
        <v>156</v>
      </c>
      <c r="E16" s="5">
        <v>51814930</v>
      </c>
      <c r="F16" s="5" t="s">
        <v>718</v>
      </c>
      <c r="G16" s="5" t="s">
        <v>210</v>
      </c>
      <c r="H16" s="5" t="s">
        <v>211</v>
      </c>
      <c r="I16" s="5" t="s">
        <v>212</v>
      </c>
      <c r="J16" s="5" t="s">
        <v>701</v>
      </c>
      <c r="K16" s="5" t="s">
        <v>702</v>
      </c>
      <c r="M16" s="5" t="s">
        <v>721</v>
      </c>
    </row>
    <row r="17" spans="1:13">
      <c r="A17" s="5">
        <v>51764516</v>
      </c>
      <c r="B17" s="5" t="s">
        <v>201</v>
      </c>
      <c r="C17" s="5">
        <v>51547597</v>
      </c>
      <c r="D17" s="5" t="s">
        <v>156</v>
      </c>
      <c r="E17" s="5">
        <v>51814930</v>
      </c>
      <c r="F17" s="5" t="s">
        <v>718</v>
      </c>
      <c r="G17" s="5" t="s">
        <v>210</v>
      </c>
      <c r="H17" s="5" t="s">
        <v>211</v>
      </c>
      <c r="I17" s="5" t="s">
        <v>212</v>
      </c>
      <c r="J17" s="5" t="s">
        <v>701</v>
      </c>
      <c r="K17" s="5" t="s">
        <v>702</v>
      </c>
      <c r="M17" s="5" t="s">
        <v>721</v>
      </c>
    </row>
    <row r="18" spans="1:13" hidden="1">
      <c r="A18" s="5">
        <v>51814930</v>
      </c>
      <c r="B18" s="5" t="s">
        <v>718</v>
      </c>
      <c r="C18" s="5">
        <v>51772919</v>
      </c>
      <c r="D18" s="5" t="s">
        <v>204</v>
      </c>
      <c r="E18" s="5">
        <v>51621455</v>
      </c>
      <c r="F18" s="5" t="s">
        <v>216</v>
      </c>
      <c r="G18" s="5" t="s">
        <v>719</v>
      </c>
      <c r="H18" s="5" t="s">
        <v>218</v>
      </c>
      <c r="I18" s="5" t="s">
        <v>212</v>
      </c>
      <c r="J18" s="5" t="s">
        <v>221</v>
      </c>
      <c r="K18" s="5" t="s">
        <v>215</v>
      </c>
      <c r="M18" s="5" t="s">
        <v>721</v>
      </c>
    </row>
  </sheetData>
  <autoFilter ref="A1:M18">
    <filterColumn colId="7">
      <filters>
        <filter val="PRODUCTION"/>
      </filters>
    </filterColumn>
  </autoFilter>
  <sortState ref="A2:M13">
    <sortCondition ref="B2"/>
  </sortState>
  <conditionalFormatting sqref="A1">
    <cfRule type="expression" dxfId="22" priority="27">
      <formula>COUNTIFS(A:A,A1)&gt;1</formula>
    </cfRule>
  </conditionalFormatting>
  <conditionalFormatting sqref="H1">
    <cfRule type="expression" dxfId="21" priority="36">
      <formula>AND($V1&lt;&gt;"",TODAY()&gt;$V1)</formula>
    </cfRule>
    <cfRule type="expression" dxfId="20" priority="37">
      <formula>AND(H1="TRAINING",TODAY()&gt;=#REF!,#REF!&lt;&gt;"")</formula>
    </cfRule>
  </conditionalFormatting>
  <conditionalFormatting sqref="I1">
    <cfRule type="expression" dxfId="19" priority="42">
      <formula>AND(OR($I1="ML",$I1="LOA"),AND(TODAY()&gt;=#REF!,TODAY()&lt;=#REF!))</formula>
    </cfRule>
    <cfRule type="expression" dxfId="18" priority="43">
      <formula>AND($V1&lt;&gt;"",(TODAY()-$V1)&gt;=8)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53"/>
  <sheetViews>
    <sheetView workbookViewId="0">
      <pane xSplit="1" ySplit="1" topLeftCell="B2" activePane="bottomRight" state="frozen"/>
      <selection activeCell="L1" sqref="L1:L1048576"/>
      <selection pane="topRight" activeCell="L1" sqref="L1:L1048576"/>
      <selection pane="bottomLeft" activeCell="L1" sqref="L1:L1048576"/>
      <selection pane="bottomRight" activeCell="A2" sqref="A2"/>
    </sheetView>
  </sheetViews>
  <sheetFormatPr defaultRowHeight="15"/>
  <cols>
    <col min="1" max="1" width="9" style="14" bestFit="1" customWidth="1"/>
    <col min="2" max="2" width="17.42578125" style="14" bestFit="1" customWidth="1"/>
    <col min="3" max="3" width="22.28515625" style="14" bestFit="1" customWidth="1"/>
    <col min="4" max="4" width="23.5703125" style="14" bestFit="1" customWidth="1"/>
    <col min="5" max="5" width="65.140625" style="14" bestFit="1" customWidth="1"/>
    <col min="6" max="6" width="20.42578125" style="14" bestFit="1" customWidth="1"/>
    <col min="7" max="7" width="16.7109375" style="14" bestFit="1" customWidth="1"/>
    <col min="8" max="8" width="10.7109375" style="14" bestFit="1" customWidth="1"/>
    <col min="9" max="9" width="18.140625" style="14" bestFit="1" customWidth="1"/>
    <col min="10" max="11" width="9.140625" style="14"/>
    <col min="12" max="12" width="9" style="14" customWidth="1"/>
    <col min="13" max="13" width="12.42578125" style="14" customWidth="1"/>
    <col min="14" max="14" width="15.85546875" style="14" bestFit="1" customWidth="1"/>
    <col min="15" max="15" width="14" style="14" bestFit="1" customWidth="1"/>
    <col min="16" max="16" width="7.28515625" style="14" bestFit="1" customWidth="1"/>
    <col min="17" max="16384" width="9.140625" style="14"/>
  </cols>
  <sheetData>
    <row r="1" spans="1:16">
      <c r="A1" s="71" t="s">
        <v>132</v>
      </c>
      <c r="B1" s="71" t="s">
        <v>133</v>
      </c>
      <c r="C1" s="71" t="s">
        <v>65</v>
      </c>
      <c r="D1" s="71" t="s">
        <v>134</v>
      </c>
      <c r="E1" s="71" t="s">
        <v>135</v>
      </c>
      <c r="F1" s="71" t="s">
        <v>136</v>
      </c>
      <c r="G1" s="71" t="s">
        <v>137</v>
      </c>
      <c r="H1" s="71" t="s">
        <v>138</v>
      </c>
      <c r="I1" s="71" t="s">
        <v>139</v>
      </c>
      <c r="J1" s="93"/>
      <c r="L1" s="72" t="s">
        <v>95</v>
      </c>
      <c r="M1" s="72" t="s">
        <v>140</v>
      </c>
      <c r="N1" s="72" t="s">
        <v>141</v>
      </c>
      <c r="O1" s="72" t="s">
        <v>142</v>
      </c>
      <c r="P1" s="72" t="s">
        <v>143</v>
      </c>
    </row>
    <row r="2" spans="1:16">
      <c r="A2" s="94"/>
      <c r="B2" s="94"/>
      <c r="C2" s="94"/>
      <c r="D2" s="94"/>
      <c r="E2" s="95"/>
      <c r="F2" s="94"/>
      <c r="G2" s="95"/>
      <c r="H2" s="96"/>
      <c r="I2" s="94"/>
      <c r="J2" s="94"/>
      <c r="L2" s="12" t="str">
        <f>IFERROR(VLOOKUP(M2,AGENT_raw!A:C,3,0),"-")</f>
        <v>-</v>
      </c>
      <c r="M2" s="73"/>
      <c r="N2" s="73">
        <f t="shared" ref="N2:N10" si="0">COUNTIFS(F:F,"Completed",A:A,M2)</f>
        <v>0</v>
      </c>
      <c r="O2" s="73">
        <f t="shared" ref="O2:O10" si="1">COUNTIF(A:A,M2)</f>
        <v>0</v>
      </c>
      <c r="P2" s="74">
        <f>IFERROR(N2/O2,1)</f>
        <v>1</v>
      </c>
    </row>
    <row r="3" spans="1:16">
      <c r="A3" s="94"/>
      <c r="B3" s="94"/>
      <c r="C3" s="94"/>
      <c r="D3" s="94"/>
      <c r="E3" s="95"/>
      <c r="F3" s="94"/>
      <c r="G3" s="95"/>
      <c r="H3" s="96"/>
      <c r="I3" s="94"/>
      <c r="J3" s="94"/>
      <c r="L3" s="12" t="str">
        <f>IFERROR(VLOOKUP(M3,AGENT_raw!A:C,3,0),"-")</f>
        <v>-</v>
      </c>
      <c r="M3" s="73"/>
      <c r="N3" s="73">
        <f t="shared" si="0"/>
        <v>0</v>
      </c>
      <c r="O3" s="73">
        <f t="shared" si="1"/>
        <v>0</v>
      </c>
      <c r="P3" s="74">
        <f t="shared" ref="P3:P10" si="2">IFERROR(N3/O3,1)</f>
        <v>1</v>
      </c>
    </row>
    <row r="4" spans="1:16">
      <c r="A4" s="94"/>
      <c r="B4" s="94"/>
      <c r="C4" s="94"/>
      <c r="D4" s="94"/>
      <c r="E4" s="95"/>
      <c r="F4" s="94"/>
      <c r="G4" s="95"/>
      <c r="H4" s="96"/>
      <c r="I4" s="94"/>
      <c r="J4" s="94"/>
      <c r="L4" s="12" t="str">
        <f>IFERROR(VLOOKUP(M4,AGENT_raw!A:C,3,0),"-")</f>
        <v>-</v>
      </c>
      <c r="M4" s="73"/>
      <c r="N4" s="73">
        <f t="shared" si="0"/>
        <v>0</v>
      </c>
      <c r="O4" s="73">
        <f t="shared" si="1"/>
        <v>0</v>
      </c>
      <c r="P4" s="74">
        <f t="shared" si="2"/>
        <v>1</v>
      </c>
    </row>
    <row r="5" spans="1:16">
      <c r="A5" s="94"/>
      <c r="B5" s="94"/>
      <c r="C5" s="94"/>
      <c r="D5" s="94"/>
      <c r="E5" s="95"/>
      <c r="F5" s="94"/>
      <c r="G5" s="95"/>
      <c r="H5" s="96"/>
      <c r="I5" s="94"/>
      <c r="J5" s="94"/>
      <c r="L5" s="12" t="str">
        <f>IFERROR(VLOOKUP(M5,AGENT_raw!A:C,3,0),"-")</f>
        <v>-</v>
      </c>
      <c r="M5" s="73"/>
      <c r="N5" s="73">
        <f t="shared" si="0"/>
        <v>0</v>
      </c>
      <c r="O5" s="73">
        <f t="shared" si="1"/>
        <v>0</v>
      </c>
      <c r="P5" s="74">
        <f t="shared" si="2"/>
        <v>1</v>
      </c>
    </row>
    <row r="6" spans="1:16">
      <c r="A6" s="94"/>
      <c r="B6" s="94"/>
      <c r="C6" s="94"/>
      <c r="D6" s="94"/>
      <c r="E6" s="95"/>
      <c r="F6" s="94"/>
      <c r="G6" s="95"/>
      <c r="H6" s="96"/>
      <c r="I6" s="94"/>
      <c r="J6" s="94"/>
      <c r="L6" s="12" t="str">
        <f>IFERROR(VLOOKUP(M6,AGENT_raw!A:C,3,0),"-")</f>
        <v>-</v>
      </c>
      <c r="M6" s="73"/>
      <c r="N6" s="73">
        <f t="shared" si="0"/>
        <v>0</v>
      </c>
      <c r="O6" s="73">
        <f t="shared" si="1"/>
        <v>0</v>
      </c>
      <c r="P6" s="74">
        <f t="shared" si="2"/>
        <v>1</v>
      </c>
    </row>
    <row r="7" spans="1:16">
      <c r="A7" s="94"/>
      <c r="B7" s="94"/>
      <c r="C7" s="94"/>
      <c r="D7" s="94"/>
      <c r="E7" s="95"/>
      <c r="F7" s="94"/>
      <c r="G7" s="95"/>
      <c r="H7" s="96"/>
      <c r="I7" s="94"/>
      <c r="J7" s="94"/>
      <c r="L7" s="12" t="str">
        <f>IFERROR(VLOOKUP(M7,AGENT_raw!A:C,3,0),"-")</f>
        <v>-</v>
      </c>
      <c r="M7" s="73"/>
      <c r="N7" s="73">
        <f t="shared" si="0"/>
        <v>0</v>
      </c>
      <c r="O7" s="73">
        <f t="shared" si="1"/>
        <v>0</v>
      </c>
      <c r="P7" s="74">
        <f t="shared" si="2"/>
        <v>1</v>
      </c>
    </row>
    <row r="8" spans="1:16">
      <c r="A8" s="94"/>
      <c r="B8" s="94"/>
      <c r="C8" s="94"/>
      <c r="D8" s="94"/>
      <c r="E8" s="95"/>
      <c r="F8" s="94"/>
      <c r="G8" s="95"/>
      <c r="H8" s="96"/>
      <c r="I8" s="94"/>
      <c r="J8" s="94"/>
      <c r="L8" s="12" t="str">
        <f>IFERROR(VLOOKUP(M8,AGENT_raw!A:C,3,0),"-")</f>
        <v>-</v>
      </c>
      <c r="M8" s="73"/>
      <c r="N8" s="73">
        <f t="shared" si="0"/>
        <v>0</v>
      </c>
      <c r="O8" s="73">
        <f t="shared" si="1"/>
        <v>0</v>
      </c>
      <c r="P8" s="74">
        <f t="shared" si="2"/>
        <v>1</v>
      </c>
    </row>
    <row r="9" spans="1:16">
      <c r="A9" s="94"/>
      <c r="B9" s="94"/>
      <c r="C9" s="94"/>
      <c r="D9" s="94"/>
      <c r="E9" s="95"/>
      <c r="F9" s="94"/>
      <c r="G9" s="95"/>
      <c r="H9" s="96"/>
      <c r="I9" s="94"/>
      <c r="J9" s="94"/>
      <c r="L9" s="12" t="str">
        <f>IFERROR(VLOOKUP(M9,AGENT_raw!A:C,3,0),"-")</f>
        <v>-</v>
      </c>
      <c r="M9" s="73"/>
      <c r="N9" s="73">
        <f t="shared" si="0"/>
        <v>0</v>
      </c>
      <c r="O9" s="73">
        <f t="shared" si="1"/>
        <v>0</v>
      </c>
      <c r="P9" s="74">
        <f t="shared" si="2"/>
        <v>1</v>
      </c>
    </row>
    <row r="10" spans="1:16">
      <c r="A10" s="94"/>
      <c r="B10" s="94"/>
      <c r="C10" s="94"/>
      <c r="D10" s="94"/>
      <c r="E10" s="95"/>
      <c r="F10" s="94"/>
      <c r="G10" s="95"/>
      <c r="H10" s="96"/>
      <c r="I10" s="94"/>
      <c r="J10" s="94"/>
      <c r="L10" s="12" t="str">
        <f>IFERROR(VLOOKUP(M10,AGENT_raw!A:C,3,0),"-")</f>
        <v>-</v>
      </c>
      <c r="M10" s="73"/>
      <c r="N10" s="73">
        <f t="shared" si="0"/>
        <v>0</v>
      </c>
      <c r="O10" s="73">
        <f t="shared" si="1"/>
        <v>0</v>
      </c>
      <c r="P10" s="74">
        <f t="shared" si="2"/>
        <v>1</v>
      </c>
    </row>
    <row r="11" spans="1:16">
      <c r="A11" s="94"/>
      <c r="B11" s="94"/>
      <c r="C11" s="94"/>
      <c r="D11" s="94"/>
      <c r="E11" s="95"/>
      <c r="F11" s="94"/>
      <c r="G11" s="95"/>
      <c r="H11" s="96"/>
      <c r="I11" s="94"/>
      <c r="J11" s="94"/>
      <c r="L11" s="12" t="str">
        <f>IFERROR(VLOOKUP(M11,AGENT_raw!A:C,3,0),"-")</f>
        <v>-</v>
      </c>
      <c r="M11" s="73"/>
      <c r="N11" s="73">
        <f>COUNTIFS(F:F,"Completed",A:A,M11)</f>
        <v>0</v>
      </c>
      <c r="O11" s="73">
        <f>COUNTIF(A:A,M11)</f>
        <v>0</v>
      </c>
      <c r="P11" s="74">
        <f>IFERROR(N11/O11,1)</f>
        <v>1</v>
      </c>
    </row>
    <row r="12" spans="1:16">
      <c r="A12" s="94"/>
      <c r="B12" s="94"/>
      <c r="C12" s="94"/>
      <c r="D12" s="94"/>
      <c r="E12" s="95"/>
      <c r="F12" s="94"/>
      <c r="G12" s="95"/>
      <c r="H12" s="96"/>
      <c r="I12" s="94"/>
      <c r="J12" s="94"/>
      <c r="L12" s="12" t="str">
        <f>IFERROR(VLOOKUP(M12,AGENT_raw!A:C,3,0),"-")</f>
        <v>-</v>
      </c>
      <c r="M12" s="73"/>
      <c r="N12" s="73">
        <f>COUNTIFS(F:F,"Completed",A:A,M12)</f>
        <v>0</v>
      </c>
      <c r="O12" s="73">
        <f>COUNTIF(A:A,M12)</f>
        <v>0</v>
      </c>
      <c r="P12" s="74">
        <f>IFERROR(N12/O12,1)</f>
        <v>1</v>
      </c>
    </row>
    <row r="13" spans="1:16">
      <c r="A13" s="94"/>
      <c r="B13" s="94"/>
      <c r="C13" s="94"/>
      <c r="D13" s="94"/>
      <c r="E13" s="95"/>
      <c r="F13" s="94"/>
      <c r="G13" s="95"/>
      <c r="H13" s="96"/>
      <c r="I13" s="94"/>
      <c r="J13" s="94"/>
      <c r="L13" s="12"/>
      <c r="M13" s="73"/>
      <c r="N13" s="73"/>
      <c r="O13" s="73"/>
      <c r="P13" s="74"/>
    </row>
    <row r="14" spans="1:16">
      <c r="A14" s="94"/>
      <c r="B14" s="94"/>
      <c r="C14" s="94"/>
      <c r="D14" s="94"/>
      <c r="E14" s="95"/>
      <c r="F14" s="94"/>
      <c r="G14" s="95"/>
      <c r="H14" s="96"/>
      <c r="I14" s="94"/>
      <c r="J14" s="94"/>
      <c r="L14" s="12"/>
      <c r="M14" s="73"/>
      <c r="N14" s="73"/>
      <c r="O14" s="73"/>
      <c r="P14" s="74"/>
    </row>
    <row r="15" spans="1:16">
      <c r="A15" s="94"/>
      <c r="B15" s="94"/>
      <c r="C15" s="94"/>
      <c r="D15" s="94"/>
      <c r="E15" s="95"/>
      <c r="F15" s="94"/>
      <c r="G15" s="95"/>
      <c r="H15" s="96"/>
      <c r="I15" s="94"/>
      <c r="J15" s="94"/>
      <c r="L15" s="12"/>
      <c r="M15" s="73"/>
      <c r="N15" s="73"/>
      <c r="O15" s="73"/>
      <c r="P15" s="74"/>
    </row>
    <row r="16" spans="1:16">
      <c r="A16" s="94"/>
      <c r="B16" s="94"/>
      <c r="C16" s="94"/>
      <c r="D16" s="94"/>
      <c r="E16" s="95"/>
      <c r="F16" s="94"/>
      <c r="G16" s="95"/>
      <c r="H16" s="96"/>
      <c r="I16" s="94"/>
      <c r="J16" s="94"/>
      <c r="L16" s="12"/>
      <c r="M16" s="73"/>
      <c r="N16" s="73"/>
      <c r="O16" s="73"/>
      <c r="P16" s="74"/>
    </row>
    <row r="17" spans="1:16">
      <c r="A17" s="94"/>
      <c r="B17" s="94"/>
      <c r="C17" s="94"/>
      <c r="D17" s="94"/>
      <c r="E17" s="95"/>
      <c r="F17" s="94"/>
      <c r="G17" s="95"/>
      <c r="H17" s="96"/>
      <c r="I17" s="94"/>
      <c r="J17" s="94"/>
      <c r="L17" s="12"/>
      <c r="M17" s="73"/>
      <c r="N17" s="73"/>
      <c r="O17" s="73"/>
      <c r="P17" s="74"/>
    </row>
    <row r="18" spans="1:16">
      <c r="A18" s="94"/>
      <c r="B18" s="94"/>
      <c r="C18" s="94"/>
      <c r="D18" s="94"/>
      <c r="E18" s="95"/>
      <c r="F18" s="94"/>
      <c r="G18" s="95"/>
      <c r="H18" s="96"/>
      <c r="I18" s="94"/>
      <c r="J18" s="94"/>
      <c r="L18" s="12"/>
      <c r="M18" s="73"/>
      <c r="N18" s="73"/>
      <c r="O18" s="73"/>
      <c r="P18" s="74"/>
    </row>
    <row r="19" spans="1:16">
      <c r="A19" s="94"/>
      <c r="B19" s="94"/>
      <c r="C19" s="94"/>
      <c r="D19" s="94"/>
      <c r="E19" s="95"/>
      <c r="F19" s="94"/>
      <c r="G19" s="95"/>
      <c r="H19" s="96"/>
      <c r="I19" s="94"/>
      <c r="J19" s="94"/>
      <c r="L19" s="12"/>
      <c r="M19" s="73"/>
      <c r="N19" s="73"/>
      <c r="O19" s="73"/>
      <c r="P19" s="74"/>
    </row>
    <row r="20" spans="1:16">
      <c r="A20" s="94"/>
      <c r="B20" s="94"/>
      <c r="C20" s="94"/>
      <c r="D20" s="94"/>
      <c r="E20" s="95"/>
      <c r="F20" s="94"/>
      <c r="G20" s="95"/>
      <c r="H20" s="96"/>
      <c r="I20" s="94"/>
      <c r="J20" s="94"/>
      <c r="L20" s="12"/>
      <c r="M20" s="73"/>
      <c r="N20" s="73"/>
      <c r="O20" s="73"/>
      <c r="P20" s="74"/>
    </row>
    <row r="21" spans="1:16">
      <c r="A21" s="94"/>
      <c r="B21" s="94"/>
      <c r="C21" s="94"/>
      <c r="D21" s="94"/>
      <c r="E21" s="95"/>
      <c r="F21" s="94"/>
      <c r="G21" s="95"/>
      <c r="H21" s="96"/>
      <c r="I21" s="94"/>
      <c r="J21" s="94"/>
      <c r="L21" s="12"/>
      <c r="M21" s="73"/>
      <c r="N21" s="73"/>
      <c r="O21" s="73"/>
      <c r="P21" s="74"/>
    </row>
    <row r="22" spans="1:16">
      <c r="A22" s="94"/>
      <c r="B22" s="94"/>
      <c r="C22" s="94"/>
      <c r="D22" s="94"/>
      <c r="E22" s="95"/>
      <c r="F22" s="94"/>
      <c r="G22" s="95"/>
      <c r="H22" s="96"/>
      <c r="I22" s="94"/>
      <c r="J22" s="94"/>
      <c r="L22" s="12"/>
      <c r="M22" s="73"/>
      <c r="N22" s="73"/>
      <c r="O22" s="73"/>
      <c r="P22" s="74"/>
    </row>
    <row r="23" spans="1:16">
      <c r="A23" s="94"/>
      <c r="B23" s="94"/>
      <c r="C23" s="94"/>
      <c r="D23" s="94"/>
      <c r="E23" s="95"/>
      <c r="F23" s="94"/>
      <c r="G23" s="95"/>
      <c r="H23" s="96"/>
      <c r="I23" s="94"/>
      <c r="J23" s="94"/>
      <c r="L23" s="12"/>
      <c r="M23" s="73"/>
      <c r="N23" s="73"/>
      <c r="O23" s="73"/>
      <c r="P23" s="74"/>
    </row>
    <row r="24" spans="1:16">
      <c r="A24" s="94"/>
      <c r="B24" s="94"/>
      <c r="C24" s="94"/>
      <c r="D24" s="94"/>
      <c r="E24" s="95"/>
      <c r="F24" s="94"/>
      <c r="G24" s="95"/>
      <c r="H24" s="96"/>
      <c r="I24" s="94"/>
      <c r="J24" s="94"/>
      <c r="L24" s="12"/>
      <c r="M24" s="73"/>
      <c r="N24" s="73"/>
      <c r="O24" s="73"/>
      <c r="P24" s="74"/>
    </row>
    <row r="25" spans="1:16">
      <c r="A25" s="94"/>
      <c r="B25" s="94"/>
      <c r="C25" s="94"/>
      <c r="D25" s="94"/>
      <c r="E25" s="95"/>
      <c r="F25" s="94"/>
      <c r="G25" s="95"/>
      <c r="H25" s="96"/>
      <c r="I25" s="94"/>
      <c r="J25" s="94"/>
      <c r="L25" s="12"/>
      <c r="M25" s="73"/>
      <c r="N25" s="73"/>
      <c r="O25" s="73"/>
      <c r="P25" s="74"/>
    </row>
    <row r="26" spans="1:16">
      <c r="A26" s="94"/>
      <c r="B26" s="94"/>
      <c r="C26" s="94"/>
      <c r="D26" s="94"/>
      <c r="E26" s="95"/>
      <c r="F26" s="94"/>
      <c r="G26" s="95"/>
      <c r="H26" s="96"/>
      <c r="I26" s="94"/>
      <c r="J26" s="94"/>
      <c r="L26" s="12"/>
      <c r="M26" s="73"/>
      <c r="N26" s="73"/>
      <c r="O26" s="73"/>
      <c r="P26" s="74"/>
    </row>
    <row r="27" spans="1:16">
      <c r="A27" s="94"/>
      <c r="B27" s="94"/>
      <c r="C27" s="94"/>
      <c r="D27" s="94"/>
      <c r="E27" s="95"/>
      <c r="F27" s="94"/>
      <c r="G27" s="95"/>
      <c r="H27" s="96"/>
      <c r="I27" s="94"/>
      <c r="J27" s="94"/>
      <c r="L27" s="12"/>
      <c r="M27" s="73"/>
      <c r="N27" s="73"/>
      <c r="O27" s="73"/>
      <c r="P27" s="74"/>
    </row>
    <row r="28" spans="1:16">
      <c r="A28" s="94"/>
      <c r="B28" s="94"/>
      <c r="C28" s="94"/>
      <c r="D28" s="94"/>
      <c r="E28" s="95"/>
      <c r="F28" s="94"/>
      <c r="G28" s="95"/>
      <c r="H28" s="96"/>
      <c r="I28" s="94"/>
      <c r="J28" s="94"/>
      <c r="L28" s="12"/>
      <c r="M28" s="73"/>
      <c r="N28" s="73"/>
      <c r="O28" s="73"/>
      <c r="P28" s="74"/>
    </row>
    <row r="29" spans="1:16">
      <c r="A29" s="94"/>
      <c r="B29" s="94"/>
      <c r="C29" s="94"/>
      <c r="D29" s="94"/>
      <c r="E29" s="95"/>
      <c r="F29" s="94"/>
      <c r="G29" s="95"/>
      <c r="H29" s="96"/>
      <c r="I29" s="94"/>
      <c r="J29" s="94"/>
      <c r="L29" s="12"/>
      <c r="M29" s="73"/>
      <c r="N29" s="73"/>
      <c r="O29" s="73"/>
      <c r="P29" s="74"/>
    </row>
    <row r="30" spans="1:16">
      <c r="A30" s="94"/>
      <c r="B30" s="94"/>
      <c r="C30" s="94"/>
      <c r="D30" s="94"/>
      <c r="E30" s="95"/>
      <c r="F30" s="94"/>
      <c r="G30" s="95"/>
      <c r="H30" s="96"/>
      <c r="I30" s="94"/>
      <c r="J30" s="94"/>
      <c r="L30" s="12"/>
      <c r="M30" s="73"/>
      <c r="N30" s="73"/>
      <c r="O30" s="73"/>
      <c r="P30" s="74"/>
    </row>
    <row r="31" spans="1:16">
      <c r="A31" s="94"/>
      <c r="B31" s="94"/>
      <c r="C31" s="94"/>
      <c r="D31" s="94"/>
      <c r="E31" s="95"/>
      <c r="F31" s="94"/>
      <c r="G31" s="95"/>
      <c r="H31" s="96"/>
      <c r="I31" s="94"/>
      <c r="J31" s="94"/>
      <c r="L31" s="12"/>
      <c r="M31" s="73"/>
      <c r="N31" s="73"/>
      <c r="O31" s="73"/>
      <c r="P31" s="74"/>
    </row>
    <row r="32" spans="1:16">
      <c r="A32" s="94"/>
      <c r="B32" s="94"/>
      <c r="C32" s="94"/>
      <c r="D32" s="94"/>
      <c r="E32" s="95"/>
      <c r="F32" s="94"/>
      <c r="G32" s="95"/>
      <c r="H32" s="96"/>
      <c r="I32" s="94"/>
      <c r="J32" s="94"/>
      <c r="L32" s="12"/>
      <c r="M32" s="73"/>
      <c r="N32" s="73"/>
      <c r="O32" s="73"/>
      <c r="P32" s="74"/>
    </row>
    <row r="33" spans="1:16">
      <c r="A33" s="94"/>
      <c r="B33" s="94"/>
      <c r="C33" s="94"/>
      <c r="D33" s="94"/>
      <c r="E33" s="95"/>
      <c r="F33" s="94"/>
      <c r="G33" s="95"/>
      <c r="H33" s="96"/>
      <c r="I33" s="94"/>
      <c r="J33" s="94"/>
      <c r="L33" s="12"/>
      <c r="M33" s="73"/>
      <c r="N33" s="73"/>
      <c r="O33" s="73"/>
      <c r="P33" s="74"/>
    </row>
    <row r="34" spans="1:16">
      <c r="A34" s="94"/>
      <c r="B34" s="94"/>
      <c r="C34" s="94"/>
      <c r="D34" s="94"/>
      <c r="E34" s="95"/>
      <c r="F34" s="94"/>
      <c r="G34" s="95"/>
      <c r="H34" s="96"/>
      <c r="I34" s="94"/>
      <c r="J34" s="94"/>
      <c r="L34" s="12"/>
      <c r="M34" s="73"/>
      <c r="N34" s="73"/>
      <c r="O34" s="73"/>
      <c r="P34" s="74"/>
    </row>
    <row r="35" spans="1:16">
      <c r="A35" s="94"/>
      <c r="B35" s="94"/>
      <c r="C35" s="94"/>
      <c r="D35" s="94"/>
      <c r="E35" s="95"/>
      <c r="F35" s="94"/>
      <c r="G35" s="95"/>
      <c r="H35" s="96"/>
      <c r="I35" s="94"/>
      <c r="J35" s="94"/>
      <c r="L35" s="12"/>
      <c r="M35" s="73"/>
      <c r="N35" s="73"/>
      <c r="O35" s="73"/>
      <c r="P35" s="74"/>
    </row>
    <row r="36" spans="1:16">
      <c r="A36" s="94"/>
      <c r="B36" s="94"/>
      <c r="C36" s="94"/>
      <c r="D36" s="94"/>
      <c r="E36" s="95"/>
      <c r="F36" s="94"/>
      <c r="G36" s="95"/>
      <c r="H36" s="96"/>
      <c r="I36" s="94"/>
      <c r="J36" s="94"/>
      <c r="L36" s="12"/>
      <c r="M36" s="73"/>
      <c r="N36" s="73"/>
      <c r="O36" s="73"/>
      <c r="P36" s="74"/>
    </row>
    <row r="37" spans="1:16">
      <c r="A37" s="94"/>
      <c r="B37" s="94"/>
      <c r="C37" s="94"/>
      <c r="D37" s="94"/>
      <c r="E37" s="95"/>
      <c r="F37" s="94"/>
      <c r="G37" s="95"/>
      <c r="H37" s="96"/>
      <c r="I37" s="94"/>
      <c r="J37" s="94"/>
      <c r="L37" s="12"/>
      <c r="M37" s="73"/>
      <c r="N37" s="73"/>
      <c r="O37" s="73"/>
      <c r="P37" s="74"/>
    </row>
    <row r="38" spans="1:16">
      <c r="A38" s="94"/>
      <c r="B38" s="94"/>
      <c r="C38" s="94"/>
      <c r="D38" s="94"/>
      <c r="E38" s="95"/>
      <c r="F38" s="94"/>
      <c r="G38" s="95"/>
      <c r="H38" s="96"/>
      <c r="I38" s="94"/>
      <c r="J38" s="94"/>
      <c r="L38" s="12"/>
      <c r="M38" s="73"/>
      <c r="N38" s="73"/>
      <c r="O38" s="73"/>
      <c r="P38" s="74"/>
    </row>
    <row r="39" spans="1:16">
      <c r="A39" s="94"/>
      <c r="B39" s="94"/>
      <c r="C39" s="94"/>
      <c r="D39" s="94"/>
      <c r="E39" s="95"/>
      <c r="F39" s="94"/>
      <c r="G39" s="95"/>
      <c r="H39" s="96"/>
      <c r="I39" s="94"/>
      <c r="J39" s="94"/>
      <c r="L39" s="12"/>
      <c r="M39" s="73"/>
      <c r="N39" s="73"/>
      <c r="O39" s="73"/>
      <c r="P39" s="74"/>
    </row>
    <row r="40" spans="1:16">
      <c r="A40" s="94"/>
      <c r="B40" s="94"/>
      <c r="C40" s="94"/>
      <c r="D40" s="94"/>
      <c r="E40" s="95"/>
      <c r="F40" s="94"/>
      <c r="G40" s="95"/>
      <c r="H40" s="96"/>
      <c r="I40" s="94"/>
      <c r="J40" s="94"/>
      <c r="L40" s="12"/>
      <c r="M40" s="73"/>
      <c r="N40" s="73"/>
      <c r="O40" s="73"/>
      <c r="P40" s="74"/>
    </row>
    <row r="41" spans="1:16">
      <c r="A41" s="94"/>
      <c r="B41" s="94"/>
      <c r="C41" s="94"/>
      <c r="D41" s="94"/>
      <c r="E41" s="95"/>
      <c r="F41" s="94"/>
      <c r="G41" s="95"/>
      <c r="H41" s="96"/>
      <c r="I41" s="94"/>
      <c r="J41" s="94"/>
      <c r="L41" s="12"/>
      <c r="M41" s="73"/>
      <c r="N41" s="73"/>
      <c r="O41" s="73"/>
      <c r="P41" s="74"/>
    </row>
    <row r="42" spans="1:16">
      <c r="A42" s="94"/>
      <c r="B42" s="94"/>
      <c r="C42" s="94"/>
      <c r="D42" s="94"/>
      <c r="E42" s="95"/>
      <c r="F42" s="94"/>
      <c r="G42" s="95"/>
      <c r="H42" s="96"/>
      <c r="I42" s="94"/>
      <c r="J42" s="94"/>
      <c r="L42" s="12"/>
      <c r="M42" s="73"/>
      <c r="N42" s="73"/>
      <c r="O42" s="73"/>
      <c r="P42" s="74"/>
    </row>
    <row r="43" spans="1:16">
      <c r="A43" s="94"/>
      <c r="B43" s="94"/>
      <c r="C43" s="94"/>
      <c r="D43" s="94"/>
      <c r="E43" s="95"/>
      <c r="F43" s="94"/>
      <c r="G43" s="95"/>
      <c r="H43" s="96"/>
      <c r="I43" s="94"/>
      <c r="J43" s="94"/>
      <c r="L43" s="12"/>
      <c r="M43" s="73"/>
      <c r="N43" s="73"/>
      <c r="O43" s="73"/>
      <c r="P43" s="74"/>
    </row>
    <row r="44" spans="1:16">
      <c r="A44" s="94"/>
      <c r="B44" s="94"/>
      <c r="C44" s="94"/>
      <c r="D44" s="94"/>
      <c r="E44" s="95"/>
      <c r="F44" s="94"/>
      <c r="G44" s="95"/>
      <c r="H44" s="96"/>
      <c r="I44" s="94"/>
      <c r="J44" s="94"/>
    </row>
    <row r="45" spans="1:16">
      <c r="A45" s="94"/>
      <c r="B45" s="94"/>
      <c r="C45" s="94"/>
      <c r="D45" s="94"/>
      <c r="E45" s="95"/>
      <c r="F45" s="94"/>
      <c r="G45" s="95"/>
      <c r="H45" s="96"/>
      <c r="I45" s="94"/>
      <c r="J45" s="94"/>
    </row>
    <row r="46" spans="1:16">
      <c r="A46" s="94"/>
      <c r="B46" s="94"/>
      <c r="C46" s="94"/>
      <c r="D46" s="94"/>
      <c r="E46" s="95"/>
      <c r="F46" s="94"/>
      <c r="G46" s="95"/>
      <c r="H46" s="96"/>
      <c r="I46" s="94"/>
      <c r="J46" s="94"/>
    </row>
    <row r="47" spans="1:16">
      <c r="A47" s="94"/>
      <c r="B47" s="94"/>
      <c r="C47" s="94"/>
      <c r="D47" s="94"/>
      <c r="E47" s="95"/>
      <c r="F47" s="94"/>
      <c r="G47" s="95"/>
      <c r="H47" s="96"/>
      <c r="I47" s="94"/>
      <c r="J47" s="94"/>
    </row>
    <row r="48" spans="1:16">
      <c r="A48" s="94"/>
      <c r="B48" s="94"/>
      <c r="C48" s="94"/>
      <c r="D48" s="94"/>
      <c r="E48" s="95"/>
      <c r="F48" s="94"/>
      <c r="G48" s="95"/>
      <c r="H48" s="96"/>
      <c r="I48" s="94"/>
      <c r="J48" s="94"/>
    </row>
    <row r="49" spans="1:10">
      <c r="A49" s="94"/>
      <c r="B49" s="94"/>
      <c r="C49" s="94"/>
      <c r="D49" s="94"/>
      <c r="E49" s="95"/>
      <c r="F49" s="94"/>
      <c r="G49" s="95"/>
      <c r="H49" s="96"/>
      <c r="I49" s="94"/>
      <c r="J49" s="94"/>
    </row>
    <row r="50" spans="1:10">
      <c r="A50" s="94"/>
      <c r="B50" s="94"/>
      <c r="C50" s="94"/>
      <c r="D50" s="94"/>
      <c r="E50" s="95"/>
      <c r="F50" s="94"/>
      <c r="G50" s="95"/>
      <c r="H50" s="96"/>
      <c r="I50" s="94"/>
      <c r="J50" s="94"/>
    </row>
    <row r="51" spans="1:10">
      <c r="A51" s="94"/>
      <c r="B51" s="94"/>
      <c r="C51" s="94"/>
      <c r="D51" s="94"/>
      <c r="E51" s="95"/>
      <c r="F51" s="94"/>
      <c r="G51" s="95"/>
      <c r="H51" s="96"/>
      <c r="I51" s="94"/>
      <c r="J51" s="94"/>
    </row>
    <row r="52" spans="1:10">
      <c r="A52" s="94"/>
      <c r="B52" s="94"/>
      <c r="C52" s="94"/>
      <c r="D52" s="94"/>
      <c r="E52" s="95"/>
      <c r="F52" s="94"/>
      <c r="G52" s="95"/>
      <c r="H52" s="96"/>
      <c r="I52" s="94"/>
      <c r="J52" s="94"/>
    </row>
    <row r="53" spans="1:10">
      <c r="A53" s="94"/>
      <c r="B53" s="94"/>
      <c r="C53" s="94"/>
      <c r="D53" s="94"/>
      <c r="E53" s="95"/>
      <c r="F53" s="94"/>
      <c r="G53" s="95"/>
      <c r="H53" s="96"/>
      <c r="I53" s="94"/>
      <c r="J53" s="94"/>
    </row>
  </sheetData>
  <conditionalFormatting sqref="A2:A45">
    <cfRule type="duplicateValues" dxfId="7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42"/>
  <sheetViews>
    <sheetView workbookViewId="0">
      <pane ySplit="1" topLeftCell="A2" activePane="bottomLeft" state="frozen"/>
      <selection activeCell="L1" sqref="L1:L1048576"/>
      <selection pane="bottomLeft"/>
    </sheetView>
  </sheetViews>
  <sheetFormatPr defaultRowHeight="15"/>
  <cols>
    <col min="1" max="1" width="9" style="14" bestFit="1" customWidth="1"/>
    <col min="2" max="2" width="29.28515625" style="14" bestFit="1" customWidth="1"/>
    <col min="3" max="3" width="14.5703125" style="14" bestFit="1" customWidth="1"/>
    <col min="4" max="4" width="8.140625" style="14" bestFit="1" customWidth="1"/>
    <col min="5" max="5" width="6" style="14" bestFit="1" customWidth="1"/>
    <col min="6" max="6" width="4.28515625" style="14" bestFit="1" customWidth="1"/>
    <col min="7" max="16384" width="9.140625" style="14"/>
  </cols>
  <sheetData>
    <row r="1" spans="1:6">
      <c r="A1" s="80" t="s">
        <v>0</v>
      </c>
      <c r="B1" s="80" t="s">
        <v>144</v>
      </c>
      <c r="C1" s="80" t="s">
        <v>12</v>
      </c>
      <c r="D1" s="80" t="s">
        <v>131</v>
      </c>
      <c r="E1" s="80" t="s">
        <v>120</v>
      </c>
      <c r="F1" s="80" t="s">
        <v>146</v>
      </c>
    </row>
    <row r="2" spans="1:6">
      <c r="A2" s="132">
        <v>51615282</v>
      </c>
      <c r="B2" s="132" t="s">
        <v>642</v>
      </c>
      <c r="C2" s="132" t="s">
        <v>217</v>
      </c>
      <c r="D2" s="133">
        <f>F2/E2</f>
        <v>5.9130434782608692</v>
      </c>
      <c r="E2" s="132">
        <v>23</v>
      </c>
      <c r="F2" s="132">
        <v>136</v>
      </c>
    </row>
    <row r="3" spans="1:6">
      <c r="A3" s="132">
        <v>51588225</v>
      </c>
      <c r="B3" s="132" t="s">
        <v>637</v>
      </c>
      <c r="C3" s="132" t="s">
        <v>217</v>
      </c>
      <c r="D3" s="133">
        <f t="shared" ref="D3:D42" si="0">F3/E3</f>
        <v>0</v>
      </c>
      <c r="E3" s="132">
        <v>23</v>
      </c>
      <c r="F3" s="132">
        <v>0</v>
      </c>
    </row>
    <row r="4" spans="1:6">
      <c r="A4" s="132">
        <v>51696440</v>
      </c>
      <c r="B4" s="132" t="s">
        <v>666</v>
      </c>
      <c r="C4" s="132" t="s">
        <v>227</v>
      </c>
      <c r="D4" s="133">
        <f t="shared" si="0"/>
        <v>0.47826086956521741</v>
      </c>
      <c r="E4" s="132">
        <v>23</v>
      </c>
      <c r="F4" s="132">
        <v>11</v>
      </c>
    </row>
    <row r="5" spans="1:6">
      <c r="A5" s="132">
        <v>51716768</v>
      </c>
      <c r="B5" s="132" t="s">
        <v>667</v>
      </c>
      <c r="C5" s="132" t="s">
        <v>223</v>
      </c>
      <c r="D5" s="133">
        <f t="shared" si="0"/>
        <v>0.91304347826086951</v>
      </c>
      <c r="E5" s="132">
        <v>23</v>
      </c>
      <c r="F5" s="132">
        <v>21</v>
      </c>
    </row>
    <row r="6" spans="1:6">
      <c r="A6" s="132">
        <v>51615823</v>
      </c>
      <c r="B6" s="132" t="s">
        <v>668</v>
      </c>
      <c r="C6" s="132" t="s">
        <v>223</v>
      </c>
      <c r="D6" s="133">
        <f t="shared" si="0"/>
        <v>0.52173913043478259</v>
      </c>
      <c r="E6" s="132">
        <v>23</v>
      </c>
      <c r="F6" s="132">
        <v>12</v>
      </c>
    </row>
    <row r="7" spans="1:6">
      <c r="A7" s="132">
        <v>51699649</v>
      </c>
      <c r="B7" s="132" t="s">
        <v>670</v>
      </c>
      <c r="C7" s="132" t="s">
        <v>220</v>
      </c>
      <c r="D7" s="133">
        <f t="shared" si="0"/>
        <v>0</v>
      </c>
      <c r="E7" s="132">
        <v>23</v>
      </c>
      <c r="F7" s="132">
        <v>0</v>
      </c>
    </row>
    <row r="8" spans="1:6">
      <c r="A8" s="132">
        <v>51692764</v>
      </c>
      <c r="B8" s="132" t="s">
        <v>671</v>
      </c>
      <c r="C8" s="132" t="s">
        <v>223</v>
      </c>
      <c r="D8" s="133">
        <f t="shared" si="0"/>
        <v>0.30434782608695654</v>
      </c>
      <c r="E8" s="132">
        <v>23</v>
      </c>
      <c r="F8" s="132">
        <v>7</v>
      </c>
    </row>
    <row r="9" spans="1:6">
      <c r="A9" s="132">
        <v>51692599</v>
      </c>
      <c r="B9" s="132" t="s">
        <v>672</v>
      </c>
      <c r="C9" s="132" t="s">
        <v>220</v>
      </c>
      <c r="D9" s="133">
        <f t="shared" si="0"/>
        <v>0.43478260869565216</v>
      </c>
      <c r="E9" s="132">
        <v>23</v>
      </c>
      <c r="F9" s="132">
        <v>10</v>
      </c>
    </row>
    <row r="10" spans="1:6">
      <c r="A10" s="132">
        <v>51588229</v>
      </c>
      <c r="B10" s="132" t="s">
        <v>655</v>
      </c>
      <c r="C10" s="132" t="s">
        <v>669</v>
      </c>
      <c r="D10" s="133">
        <f t="shared" si="0"/>
        <v>1.173913043478261</v>
      </c>
      <c r="E10" s="132">
        <v>23</v>
      </c>
      <c r="F10" s="132">
        <v>27</v>
      </c>
    </row>
    <row r="11" spans="1:6">
      <c r="A11" s="132">
        <v>51696344</v>
      </c>
      <c r="B11" s="132" t="s">
        <v>673</v>
      </c>
      <c r="C11" s="132" t="s">
        <v>223</v>
      </c>
      <c r="D11" s="133">
        <f t="shared" si="0"/>
        <v>0.34782608695652173</v>
      </c>
      <c r="E11" s="132">
        <v>23</v>
      </c>
      <c r="F11" s="132">
        <v>8</v>
      </c>
    </row>
    <row r="12" spans="1:6">
      <c r="A12" s="132">
        <v>51600382</v>
      </c>
      <c r="B12" s="132" t="s">
        <v>674</v>
      </c>
      <c r="C12" s="132" t="s">
        <v>223</v>
      </c>
      <c r="D12" s="133">
        <f t="shared" si="0"/>
        <v>4.3478260869565216E-2</v>
      </c>
      <c r="E12" s="132">
        <v>23</v>
      </c>
      <c r="F12" s="132">
        <v>1</v>
      </c>
    </row>
    <row r="13" spans="1:6">
      <c r="A13" s="132">
        <v>51585201</v>
      </c>
      <c r="B13" s="132" t="s">
        <v>675</v>
      </c>
      <c r="C13" s="132" t="s">
        <v>220</v>
      </c>
      <c r="D13" s="133">
        <f t="shared" si="0"/>
        <v>0</v>
      </c>
      <c r="E13" s="132">
        <v>23</v>
      </c>
      <c r="F13" s="132">
        <v>0</v>
      </c>
    </row>
    <row r="14" spans="1:6">
      <c r="A14" s="132">
        <v>51607267</v>
      </c>
      <c r="B14" s="132" t="s">
        <v>676</v>
      </c>
      <c r="C14" s="132" t="s">
        <v>223</v>
      </c>
      <c r="D14" s="133">
        <f t="shared" si="0"/>
        <v>0</v>
      </c>
      <c r="E14" s="132">
        <v>23</v>
      </c>
      <c r="F14" s="132">
        <v>0</v>
      </c>
    </row>
    <row r="15" spans="1:6">
      <c r="A15" s="132">
        <v>51698640</v>
      </c>
      <c r="B15" s="132" t="s">
        <v>644</v>
      </c>
      <c r="C15" s="132" t="s">
        <v>217</v>
      </c>
      <c r="D15" s="133">
        <f t="shared" si="0"/>
        <v>0.52173913043478259</v>
      </c>
      <c r="E15" s="132">
        <v>23</v>
      </c>
      <c r="F15" s="132">
        <v>12</v>
      </c>
    </row>
    <row r="16" spans="1:6">
      <c r="A16" s="132">
        <v>51578947</v>
      </c>
      <c r="B16" s="132" t="s">
        <v>638</v>
      </c>
      <c r="C16" s="132" t="s">
        <v>217</v>
      </c>
      <c r="D16" s="133">
        <f t="shared" si="0"/>
        <v>1</v>
      </c>
      <c r="E16" s="132">
        <v>23</v>
      </c>
      <c r="F16" s="132">
        <v>23</v>
      </c>
    </row>
    <row r="17" spans="1:6">
      <c r="A17" s="132">
        <v>51591945</v>
      </c>
      <c r="B17" s="132" t="s">
        <v>658</v>
      </c>
      <c r="C17" s="132" t="s">
        <v>669</v>
      </c>
      <c r="D17" s="133">
        <f t="shared" si="0"/>
        <v>1.173913043478261</v>
      </c>
      <c r="E17" s="132">
        <v>23</v>
      </c>
      <c r="F17" s="132">
        <v>27</v>
      </c>
    </row>
    <row r="18" spans="1:6">
      <c r="A18" s="132">
        <v>51568888</v>
      </c>
      <c r="B18" s="132" t="s">
        <v>641</v>
      </c>
      <c r="C18" s="132" t="s">
        <v>217</v>
      </c>
      <c r="D18" s="133">
        <f t="shared" si="0"/>
        <v>0.13043478260869565</v>
      </c>
      <c r="E18" s="132">
        <v>23</v>
      </c>
      <c r="F18" s="132">
        <v>3</v>
      </c>
    </row>
    <row r="19" spans="1:6">
      <c r="A19" s="132">
        <v>51694282</v>
      </c>
      <c r="B19" s="132" t="s">
        <v>677</v>
      </c>
      <c r="C19" s="132" t="s">
        <v>220</v>
      </c>
      <c r="D19" s="133">
        <f t="shared" si="0"/>
        <v>6.2</v>
      </c>
      <c r="E19" s="132">
        <v>25</v>
      </c>
      <c r="F19" s="132">
        <v>155</v>
      </c>
    </row>
    <row r="20" spans="1:6">
      <c r="A20" s="132">
        <v>51692595</v>
      </c>
      <c r="B20" s="132" t="s">
        <v>678</v>
      </c>
      <c r="C20" s="132" t="s">
        <v>220</v>
      </c>
      <c r="D20" s="133">
        <f t="shared" si="0"/>
        <v>0.24</v>
      </c>
      <c r="E20" s="132">
        <v>25</v>
      </c>
      <c r="F20" s="132">
        <v>6</v>
      </c>
    </row>
    <row r="21" spans="1:6">
      <c r="A21" s="132">
        <v>51547594</v>
      </c>
      <c r="B21" s="132" t="s">
        <v>682</v>
      </c>
      <c r="C21" s="132" t="s">
        <v>223</v>
      </c>
      <c r="D21" s="133">
        <f t="shared" si="0"/>
        <v>0</v>
      </c>
      <c r="E21" s="132">
        <v>25</v>
      </c>
      <c r="F21" s="132">
        <v>0</v>
      </c>
    </row>
    <row r="22" spans="1:6">
      <c r="A22" s="132">
        <v>51743367</v>
      </c>
      <c r="B22" s="132" t="s">
        <v>645</v>
      </c>
      <c r="C22" s="132" t="s">
        <v>217</v>
      </c>
      <c r="D22" s="133">
        <f t="shared" si="0"/>
        <v>0</v>
      </c>
      <c r="E22" s="132">
        <v>25</v>
      </c>
      <c r="F22" s="132">
        <v>0</v>
      </c>
    </row>
    <row r="23" spans="1:6">
      <c r="A23" s="132">
        <v>51698635</v>
      </c>
      <c r="B23" s="132" t="s">
        <v>636</v>
      </c>
      <c r="C23" s="132" t="s">
        <v>217</v>
      </c>
      <c r="D23" s="133">
        <f t="shared" si="0"/>
        <v>1.3478260869565217</v>
      </c>
      <c r="E23" s="132">
        <v>23</v>
      </c>
      <c r="F23" s="132">
        <v>31</v>
      </c>
    </row>
    <row r="24" spans="1:6">
      <c r="A24" s="132">
        <v>51611765</v>
      </c>
      <c r="B24" s="132" t="s">
        <v>679</v>
      </c>
      <c r="C24" s="132" t="s">
        <v>227</v>
      </c>
      <c r="D24" s="133">
        <f t="shared" si="0"/>
        <v>0.36</v>
      </c>
      <c r="E24" s="132">
        <v>25</v>
      </c>
      <c r="F24" s="132">
        <v>9</v>
      </c>
    </row>
    <row r="25" spans="1:6">
      <c r="A25" s="132">
        <v>51559928</v>
      </c>
      <c r="B25" s="132" t="s">
        <v>680</v>
      </c>
      <c r="C25" s="132" t="s">
        <v>223</v>
      </c>
      <c r="D25" s="133">
        <f t="shared" si="0"/>
        <v>0</v>
      </c>
      <c r="E25" s="132">
        <v>25</v>
      </c>
      <c r="F25" s="132">
        <v>0</v>
      </c>
    </row>
    <row r="26" spans="1:6">
      <c r="A26" s="132">
        <v>51691175</v>
      </c>
      <c r="B26" s="132" t="s">
        <v>646</v>
      </c>
      <c r="C26" s="132" t="s">
        <v>217</v>
      </c>
      <c r="D26" s="133">
        <f t="shared" si="0"/>
        <v>1.08</v>
      </c>
      <c r="E26" s="132">
        <v>25</v>
      </c>
      <c r="F26" s="132">
        <v>27</v>
      </c>
    </row>
    <row r="27" spans="1:6">
      <c r="A27" s="132">
        <v>51591940</v>
      </c>
      <c r="B27" s="132" t="s">
        <v>639</v>
      </c>
      <c r="C27" s="132" t="s">
        <v>217</v>
      </c>
      <c r="D27" s="133">
        <f t="shared" si="0"/>
        <v>0.88</v>
      </c>
      <c r="E27" s="132">
        <v>25</v>
      </c>
      <c r="F27" s="132">
        <v>22</v>
      </c>
    </row>
    <row r="28" spans="1:6">
      <c r="A28" s="132">
        <v>51705702</v>
      </c>
      <c r="B28" s="132" t="s">
        <v>681</v>
      </c>
      <c r="C28" s="132" t="s">
        <v>223</v>
      </c>
      <c r="D28" s="133">
        <f t="shared" si="0"/>
        <v>0.04</v>
      </c>
      <c r="E28" s="132">
        <v>25</v>
      </c>
      <c r="F28" s="132">
        <v>1</v>
      </c>
    </row>
    <row r="29" spans="1:6">
      <c r="A29" s="132">
        <v>51588223</v>
      </c>
      <c r="B29" s="132" t="s">
        <v>640</v>
      </c>
      <c r="C29" s="132" t="s">
        <v>217</v>
      </c>
      <c r="D29" s="133">
        <f t="shared" si="0"/>
        <v>1.36</v>
      </c>
      <c r="E29" s="132">
        <v>25</v>
      </c>
      <c r="F29" s="132">
        <v>34</v>
      </c>
    </row>
    <row r="30" spans="1:6">
      <c r="A30" s="132">
        <v>51576660</v>
      </c>
      <c r="B30" s="132" t="s">
        <v>643</v>
      </c>
      <c r="C30" s="132" t="s">
        <v>217</v>
      </c>
      <c r="D30" s="133">
        <f t="shared" si="0"/>
        <v>5.64</v>
      </c>
      <c r="E30" s="132">
        <v>25</v>
      </c>
      <c r="F30" s="132">
        <v>141</v>
      </c>
    </row>
    <row r="31" spans="1:6">
      <c r="A31" s="132">
        <v>51559927</v>
      </c>
      <c r="B31" s="132" t="s">
        <v>153</v>
      </c>
      <c r="C31" s="132" t="s">
        <v>217</v>
      </c>
      <c r="D31" s="133">
        <f t="shared" si="0"/>
        <v>0.88</v>
      </c>
      <c r="E31" s="132">
        <v>25</v>
      </c>
      <c r="F31" s="132">
        <v>22</v>
      </c>
    </row>
    <row r="32" spans="1:6">
      <c r="A32" s="132">
        <v>51607523</v>
      </c>
      <c r="B32" s="132" t="s">
        <v>152</v>
      </c>
      <c r="C32" s="132" t="s">
        <v>217</v>
      </c>
      <c r="D32" s="133">
        <f t="shared" si="0"/>
        <v>0</v>
      </c>
      <c r="E32" s="132">
        <v>25</v>
      </c>
      <c r="F32" s="132">
        <v>0</v>
      </c>
    </row>
    <row r="33" spans="1:6">
      <c r="A33" s="132">
        <v>51577893</v>
      </c>
      <c r="B33" s="132" t="s">
        <v>155</v>
      </c>
      <c r="C33" s="132" t="s">
        <v>217</v>
      </c>
      <c r="D33" s="133">
        <f t="shared" si="0"/>
        <v>0</v>
      </c>
      <c r="E33" s="132">
        <v>25</v>
      </c>
      <c r="F33" s="132">
        <v>0</v>
      </c>
    </row>
    <row r="34" spans="1:6">
      <c r="A34" s="132">
        <v>51696234</v>
      </c>
      <c r="B34" s="132" t="s">
        <v>163</v>
      </c>
      <c r="C34" s="132" t="s">
        <v>223</v>
      </c>
      <c r="D34" s="133">
        <f t="shared" si="0"/>
        <v>0</v>
      </c>
      <c r="E34" s="132">
        <v>25</v>
      </c>
      <c r="F34" s="132">
        <v>0</v>
      </c>
    </row>
    <row r="35" spans="1:6">
      <c r="A35" s="132">
        <v>51617212</v>
      </c>
      <c r="B35" s="132" t="s">
        <v>158</v>
      </c>
      <c r="C35" s="132" t="s">
        <v>223</v>
      </c>
      <c r="D35" s="133">
        <f t="shared" si="0"/>
        <v>0.44</v>
      </c>
      <c r="E35" s="132">
        <v>25</v>
      </c>
      <c r="F35" s="132">
        <v>11</v>
      </c>
    </row>
    <row r="36" spans="1:6">
      <c r="A36" s="132">
        <v>51637926</v>
      </c>
      <c r="B36" s="132" t="s">
        <v>157</v>
      </c>
      <c r="C36" s="132" t="s">
        <v>223</v>
      </c>
      <c r="D36" s="133">
        <f t="shared" si="0"/>
        <v>0.08</v>
      </c>
      <c r="E36" s="132">
        <v>25</v>
      </c>
      <c r="F36" s="132">
        <v>2</v>
      </c>
    </row>
    <row r="37" spans="1:6">
      <c r="A37" s="132">
        <v>51722867</v>
      </c>
      <c r="B37" s="132" t="s">
        <v>186</v>
      </c>
      <c r="C37" s="132" t="s">
        <v>227</v>
      </c>
      <c r="D37" s="133">
        <f t="shared" si="0"/>
        <v>0.32</v>
      </c>
      <c r="E37" s="132">
        <v>25</v>
      </c>
      <c r="F37" s="132">
        <v>8</v>
      </c>
    </row>
    <row r="38" spans="1:6">
      <c r="A38" s="132">
        <v>51607271</v>
      </c>
      <c r="B38" s="132" t="s">
        <v>154</v>
      </c>
      <c r="C38" s="132" t="s">
        <v>220</v>
      </c>
      <c r="D38" s="133">
        <f t="shared" si="0"/>
        <v>0.56000000000000005</v>
      </c>
      <c r="E38" s="132">
        <v>25</v>
      </c>
      <c r="F38" s="132">
        <v>14</v>
      </c>
    </row>
    <row r="39" spans="1:6">
      <c r="A39" s="132">
        <v>51547597</v>
      </c>
      <c r="B39" s="132" t="s">
        <v>156</v>
      </c>
      <c r="C39" s="132" t="s">
        <v>217</v>
      </c>
      <c r="D39" s="133">
        <f t="shared" si="0"/>
        <v>0</v>
      </c>
      <c r="E39" s="132">
        <v>25</v>
      </c>
      <c r="F39" s="132">
        <v>0</v>
      </c>
    </row>
    <row r="40" spans="1:6">
      <c r="A40" s="132">
        <v>51421353</v>
      </c>
      <c r="B40" s="132" t="s">
        <v>222</v>
      </c>
      <c r="C40" s="132" t="s">
        <v>683</v>
      </c>
      <c r="D40" s="133">
        <f t="shared" si="0"/>
        <v>0</v>
      </c>
      <c r="E40" s="132">
        <v>25</v>
      </c>
      <c r="F40" s="132">
        <v>0</v>
      </c>
    </row>
    <row r="41" spans="1:6">
      <c r="A41" s="132">
        <v>51604916</v>
      </c>
      <c r="B41" s="132" t="s">
        <v>684</v>
      </c>
      <c r="C41" s="132" t="s">
        <v>223</v>
      </c>
      <c r="D41" s="133">
        <f t="shared" si="0"/>
        <v>0</v>
      </c>
      <c r="E41" s="132">
        <v>25</v>
      </c>
      <c r="F41" s="132">
        <v>0</v>
      </c>
    </row>
    <row r="42" spans="1:6">
      <c r="A42" s="132">
        <v>51695613</v>
      </c>
      <c r="B42" s="132" t="s">
        <v>685</v>
      </c>
      <c r="C42" s="132" t="s">
        <v>223</v>
      </c>
      <c r="D42" s="133">
        <f t="shared" si="0"/>
        <v>0</v>
      </c>
      <c r="E42" s="132">
        <v>25</v>
      </c>
      <c r="F42" s="132">
        <v>0</v>
      </c>
    </row>
  </sheetData>
  <conditionalFormatting sqref="A1">
    <cfRule type="duplicateValues" dxfId="6" priority="148"/>
  </conditionalFormatting>
  <conditionalFormatting sqref="A1">
    <cfRule type="duplicateValues" dxfId="5" priority="149"/>
  </conditionalFormatting>
  <conditionalFormatting sqref="A1">
    <cfRule type="duplicateValues" dxfId="4" priority="151"/>
  </conditionalFormatting>
  <conditionalFormatting sqref="A1">
    <cfRule type="duplicateValues" dxfId="3" priority="153"/>
  </conditionalFormatting>
  <conditionalFormatting sqref="A1">
    <cfRule type="duplicateValues" dxfId="2" priority="154"/>
  </conditionalFormatting>
  <conditionalFormatting sqref="A1">
    <cfRule type="duplicateValues" dxfId="1" priority="155"/>
  </conditionalFormatting>
  <conditionalFormatting sqref="A1">
    <cfRule type="duplicateValues" dxfId="0" priority="156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B16"/>
  <sheetViews>
    <sheetView workbookViewId="0">
      <pane xSplit="2" ySplit="1" topLeftCell="Q2" activePane="bottomRight" state="frozen"/>
      <selection pane="topRight" activeCell="C1" sqref="C1"/>
      <selection pane="bottomLeft" activeCell="A3" sqref="A3"/>
      <selection pane="bottomRight" activeCell="AA2" sqref="AA2"/>
    </sheetView>
  </sheetViews>
  <sheetFormatPr defaultRowHeight="15"/>
  <cols>
    <col min="1" max="1" width="9" style="53" bestFit="1" customWidth="1"/>
    <col min="2" max="2" width="21.7109375" style="8" bestFit="1" customWidth="1"/>
    <col min="3" max="3" width="10.7109375" style="8" bestFit="1" customWidth="1"/>
    <col min="4" max="4" width="14.140625" style="8" bestFit="1" customWidth="1"/>
    <col min="5" max="5" width="16.85546875" style="8" bestFit="1" customWidth="1"/>
    <col min="6" max="6" width="7.42578125" style="8" bestFit="1" customWidth="1"/>
    <col min="7" max="7" width="10.85546875" style="8" bestFit="1" customWidth="1"/>
    <col min="8" max="8" width="9.140625" style="8" bestFit="1" customWidth="1"/>
    <col min="9" max="9" width="7.28515625" style="8" bestFit="1" customWidth="1"/>
    <col min="10" max="10" width="8.85546875" style="8" hidden="1" customWidth="1"/>
    <col min="11" max="11" width="8.140625" style="8" hidden="1" customWidth="1"/>
    <col min="12" max="12" width="9.42578125" style="48" bestFit="1" customWidth="1"/>
    <col min="13" max="13" width="8.85546875" style="48" bestFit="1" customWidth="1"/>
    <col min="14" max="14" width="7.7109375" style="50" bestFit="1" customWidth="1"/>
    <col min="15" max="15" width="10.42578125" style="48" bestFit="1" customWidth="1"/>
    <col min="16" max="16" width="9.85546875" style="48" bestFit="1" customWidth="1"/>
    <col min="17" max="17" width="7.85546875" style="48" bestFit="1" customWidth="1"/>
    <col min="18" max="18" width="9.42578125" style="48" bestFit="1" customWidth="1"/>
    <col min="19" max="19" width="8.85546875" style="48" bestFit="1" customWidth="1"/>
    <col min="20" max="20" width="7.7109375" style="48" bestFit="1" customWidth="1"/>
    <col min="21" max="21" width="14.7109375" style="9" bestFit="1" customWidth="1"/>
    <col min="22" max="23" width="5.28515625" style="9" bestFit="1" customWidth="1"/>
    <col min="24" max="24" width="8.28515625" bestFit="1" customWidth="1"/>
    <col min="25" max="25" width="20.5703125" bestFit="1" customWidth="1"/>
    <col min="26" max="26" width="26.42578125" bestFit="1" customWidth="1"/>
    <col min="27" max="27" width="15.85546875" style="105" bestFit="1" customWidth="1"/>
    <col min="28" max="28" width="21.7109375" style="105" bestFit="1" customWidth="1"/>
  </cols>
  <sheetData>
    <row r="1" spans="1:28">
      <c r="A1" s="39" t="s">
        <v>0</v>
      </c>
      <c r="B1" s="39" t="s">
        <v>10</v>
      </c>
      <c r="C1" s="39" t="s">
        <v>66</v>
      </c>
      <c r="D1" s="39" t="s">
        <v>65</v>
      </c>
      <c r="E1" s="39" t="s">
        <v>1</v>
      </c>
      <c r="F1" s="39" t="s">
        <v>11</v>
      </c>
      <c r="G1" s="39" t="s">
        <v>12</v>
      </c>
      <c r="H1" s="40" t="s">
        <v>27</v>
      </c>
      <c r="I1" s="40" t="s">
        <v>28</v>
      </c>
      <c r="J1" s="41" t="s">
        <v>145</v>
      </c>
      <c r="K1" s="41" t="s">
        <v>29</v>
      </c>
      <c r="L1" s="45" t="s">
        <v>89</v>
      </c>
      <c r="M1" s="45" t="s">
        <v>90</v>
      </c>
      <c r="N1" s="49" t="s">
        <v>45</v>
      </c>
      <c r="O1" s="45" t="s">
        <v>91</v>
      </c>
      <c r="P1" s="45" t="s">
        <v>92</v>
      </c>
      <c r="Q1" s="45" t="s">
        <v>46</v>
      </c>
      <c r="R1" s="45" t="s">
        <v>93</v>
      </c>
      <c r="S1" s="45" t="s">
        <v>94</v>
      </c>
      <c r="T1" s="45" t="s">
        <v>47</v>
      </c>
      <c r="U1" s="42" t="s">
        <v>33</v>
      </c>
      <c r="V1" s="43" t="s">
        <v>34</v>
      </c>
      <c r="W1" s="43" t="s">
        <v>35</v>
      </c>
      <c r="X1" s="43" t="s">
        <v>147</v>
      </c>
      <c r="Y1" s="43" t="s">
        <v>689</v>
      </c>
      <c r="Z1" s="43" t="s">
        <v>690</v>
      </c>
      <c r="AA1" s="104" t="s">
        <v>692</v>
      </c>
      <c r="AB1" s="104" t="s">
        <v>693</v>
      </c>
    </row>
    <row r="2" spans="1:28">
      <c r="A2" s="118">
        <v>51729961</v>
      </c>
      <c r="B2" s="5" t="str">
        <f>IFERROR(VLOOKUP(A2,Roster!A:B,2,0),"-")</f>
        <v>Agluba, Joyce Bernadette</v>
      </c>
      <c r="C2" s="5">
        <f>IFERROR(VLOOKUP(A2,Roster!A:C,3,0),"-")</f>
        <v>51547597</v>
      </c>
      <c r="D2" s="5" t="str">
        <f>IFERROR(VLOOKUP(A2,Roster!A:D,4,0),"-")</f>
        <v>Venales, Marven</v>
      </c>
      <c r="E2" s="5" t="str">
        <f>IFERROR(VLOOKUP(A2,Roster!A:M,13,0),"-")</f>
        <v>KAISER BU/KP/PICKUP</v>
      </c>
      <c r="F2" s="5" t="str">
        <f>IFERROR(VLOOKUP(A2,Roster!A:K,11,0),"-")</f>
        <v>Wave 10</v>
      </c>
      <c r="G2" s="5" t="str">
        <f>IFERROR(VLOOKUP(A2,Roster!A:H,8,0),"-")</f>
        <v>PRODUCTION</v>
      </c>
      <c r="H2" s="5">
        <f>SUMIFS(Dump_Attendance_Agent!P:P,Dump_Attendance_Agent!A:A,AGENT_raw!A2)</f>
        <v>21</v>
      </c>
      <c r="I2" s="5">
        <f>SUMIFS(Dump_Attendance_Agent!Q:Q,Dump_Attendance_Agent!A:A,AGENT_raw!A2)</f>
        <v>19</v>
      </c>
      <c r="J2" s="119"/>
      <c r="K2" s="120"/>
      <c r="L2" s="121">
        <f>SUMIFS(Dump_QA!AD:AD,Dump_QA!$A:$A,AGENT_raw!$A2)</f>
        <v>1</v>
      </c>
      <c r="M2" s="121">
        <f>SUMIFS(Dump_QA!AE:AE,Dump_QA!$A:$A,AGENT_raw!$A2)</f>
        <v>0</v>
      </c>
      <c r="N2" s="122">
        <f>IFERROR(IF(OR(Y2&gt;0,Z2&gt;0),L2/SUM(L2:M2),0),90%)</f>
        <v>1</v>
      </c>
      <c r="O2" s="121">
        <f>SUMIFS(Dump_QA!AF:AF,Dump_QA!$A:$A,AGENT_raw!$A2)</f>
        <v>0</v>
      </c>
      <c r="P2" s="121">
        <f>SUMIFS(Dump_QA!AG:AG,Dump_QA!$A:$A,AGENT_raw!$A2)</f>
        <v>0</v>
      </c>
      <c r="Q2" s="122">
        <f>IFERROR(IF(OR(Y2&gt;0,Z2&gt;0),O2/SUM(O2:P2),0),95%)</f>
        <v>0.95</v>
      </c>
      <c r="R2" s="121">
        <f>SUMIFS(Dump_QA!AH:AH,Dump_QA!$A:$A,AGENT_raw!$A2)</f>
        <v>1</v>
      </c>
      <c r="S2" s="121">
        <f>SUMIFS(Dump_QA!AI:AI,Dump_QA!$A:$A,AGENT_raw!$A2)</f>
        <v>0</v>
      </c>
      <c r="T2" s="122">
        <f>IFERROR(IF(OR(Y2&gt;0,Z2&gt;0),R2/SUM(R2:S2),0),99.5%)</f>
        <v>1</v>
      </c>
      <c r="U2" s="119">
        <f>SUMIFS(Dump_Attendance_Agent!M:M,Dump_Attendance_Agent!A:A,AGENT_raw!A2)</f>
        <v>9.5238095238095233E-2</v>
      </c>
      <c r="V2" s="81">
        <f>IFERROR(VLOOKUP(A2,Dump_WPU!A:R,18,0),100%)</f>
        <v>0.75</v>
      </c>
      <c r="W2" s="81">
        <f>IFERROR(VLOOKUP(A2,Dump_LMS!M:P,4,0),100%)</f>
        <v>1</v>
      </c>
      <c r="X2" s="122">
        <f>IFERROR(VLOOKUP(A2,#REF!,9,0),0)</f>
        <v>0</v>
      </c>
      <c r="Y2" s="5">
        <f>IFERROR(VLOOKUP(A2,Dump_prod!A:F,6,0),0)</f>
        <v>1</v>
      </c>
      <c r="Z2" s="5">
        <f>IFERROR(VLOOKUP(A2,Dump_prod!A:G,7,0),0)</f>
        <v>745</v>
      </c>
      <c r="AA2" s="124">
        <f>IFERROR(Y2/H2,0)</f>
        <v>4.7619047619047616E-2</v>
      </c>
      <c r="AB2" s="124">
        <f>IFERROR(Z2/H2,0)</f>
        <v>35.476190476190474</v>
      </c>
    </row>
    <row r="3" spans="1:28">
      <c r="A3" s="118">
        <v>51609008</v>
      </c>
      <c r="B3" s="5" t="str">
        <f>IFERROR(VLOOKUP(A3,Roster!A:B,2,0),"-")</f>
        <v>Albor, April Mae</v>
      </c>
      <c r="C3" s="5">
        <f>IFERROR(VLOOKUP(A3,Roster!A:C,3,0),"-")</f>
        <v>51547597</v>
      </c>
      <c r="D3" s="5" t="str">
        <f>IFERROR(VLOOKUP(A3,Roster!A:D,4,0),"-")</f>
        <v>Venales, Marven</v>
      </c>
      <c r="E3" s="5" t="str">
        <f>IFERROR(VLOOKUP(A3,Roster!A:M,13,0),"-")</f>
        <v>KAISER BU/KP/PICKUP</v>
      </c>
      <c r="F3" s="5" t="str">
        <f>IFERROR(VLOOKUP(A3,Roster!A:K,11,0),"-")</f>
        <v>Wave 10</v>
      </c>
      <c r="G3" s="5" t="str">
        <f>IFERROR(VLOOKUP(A3,Roster!A:H,8,0),"-")</f>
        <v>PRODUCTION</v>
      </c>
      <c r="H3" s="5">
        <f>SUMIFS(Dump_Attendance_Agent!P:P,Dump_Attendance_Agent!A:A,AGENT_raw!A3)</f>
        <v>20</v>
      </c>
      <c r="I3" s="5">
        <f>SUMIFS(Dump_Attendance_Agent!Q:Q,Dump_Attendance_Agent!A:A,AGENT_raw!A3)</f>
        <v>20</v>
      </c>
      <c r="J3" s="119"/>
      <c r="K3" s="120"/>
      <c r="L3" s="121">
        <f>SUMIFS(Dump_QA!AD:AD,Dump_QA!$A:$A,AGENT_raw!$A3)</f>
        <v>6</v>
      </c>
      <c r="M3" s="121">
        <f>SUMIFS(Dump_QA!AE:AE,Dump_QA!$A:$A,AGENT_raw!$A3)</f>
        <v>0</v>
      </c>
      <c r="N3" s="122">
        <f t="shared" ref="N3:N16" si="0">IFERROR(IF(OR(Y3&gt;0,Z3&gt;0),L3/SUM(L3:M3),0),90%)</f>
        <v>1</v>
      </c>
      <c r="O3" s="121">
        <f>SUMIFS(Dump_QA!AF:AF,Dump_QA!$A:$A,AGENT_raw!$A3)</f>
        <v>0</v>
      </c>
      <c r="P3" s="121">
        <f>SUMIFS(Dump_QA!AG:AG,Dump_QA!$A:$A,AGENT_raw!$A3)</f>
        <v>0</v>
      </c>
      <c r="Q3" s="122">
        <f t="shared" ref="Q3:Q16" si="1">IFERROR(IF(OR(Y3&gt;0,Z3&gt;0),O3/SUM(O3:P3),0),95%)</f>
        <v>0.95</v>
      </c>
      <c r="R3" s="121">
        <f>SUMIFS(Dump_QA!AH:AH,Dump_QA!$A:$A,AGENT_raw!$A3)</f>
        <v>6</v>
      </c>
      <c r="S3" s="121">
        <f>SUMIFS(Dump_QA!AI:AI,Dump_QA!$A:$A,AGENT_raw!$A3)</f>
        <v>0</v>
      </c>
      <c r="T3" s="122">
        <f t="shared" ref="T3:T16" si="2">IFERROR(IF(OR(Y3&gt;0,Z3&gt;0),R3/SUM(R3:S3),0),99.5%)</f>
        <v>1</v>
      </c>
      <c r="U3" s="119">
        <f>SUMIFS(Dump_Attendance_Agent!M:M,Dump_Attendance_Agent!A:A,AGENT_raw!A3)</f>
        <v>1.5520833334827087E-2</v>
      </c>
      <c r="V3" s="81">
        <f>IFERROR(VLOOKUP(A3,Dump_WPU!A:R,18,0),100%)</f>
        <v>0.75</v>
      </c>
      <c r="W3" s="81">
        <f>IFERROR(VLOOKUP(A3,Dump_LMS!M:P,4,0),100%)</f>
        <v>1</v>
      </c>
      <c r="X3" s="122">
        <f>IFERROR(VLOOKUP(A3,#REF!,9,0),0)</f>
        <v>0</v>
      </c>
      <c r="Y3" s="5">
        <f>IFERROR(VLOOKUP(A3,Dump_prod!A:F,6,0),0)</f>
        <v>0</v>
      </c>
      <c r="Z3" s="5">
        <f>IFERROR(VLOOKUP(A3,Dump_prod!A:G,7,0),0)</f>
        <v>454</v>
      </c>
      <c r="AA3" s="124">
        <f t="shared" ref="AA3:AA16" si="3">IFERROR(Y3/H3,0)</f>
        <v>0</v>
      </c>
      <c r="AB3" s="124">
        <f t="shared" ref="AB3:AB16" si="4">IFERROR(Z3/H3,0)</f>
        <v>22.7</v>
      </c>
    </row>
    <row r="4" spans="1:28">
      <c r="A4" s="118">
        <v>51697018</v>
      </c>
      <c r="B4" s="5" t="str">
        <f>IFERROR(VLOOKUP(A4,Roster!A:B,2,0),"-")</f>
        <v>Alon, Amerodin</v>
      </c>
      <c r="C4" s="5">
        <f>IFERROR(VLOOKUP(A4,Roster!A:C,3,0),"-")</f>
        <v>51547597</v>
      </c>
      <c r="D4" s="5" t="str">
        <f>IFERROR(VLOOKUP(A4,Roster!A:D,4,0),"-")</f>
        <v>Venales, Marven</v>
      </c>
      <c r="E4" s="5" t="str">
        <f>IFERROR(VLOOKUP(A4,Roster!A:M,13,0),"-")</f>
        <v>KAISER BU/KP/PICKUP</v>
      </c>
      <c r="F4" s="5" t="str">
        <f>IFERROR(VLOOKUP(A4,Roster!A:K,11,0),"-")</f>
        <v>Wave 1</v>
      </c>
      <c r="G4" s="5" t="str">
        <f>IFERROR(VLOOKUP(A4,Roster!A:H,8,0),"-")</f>
        <v>PRODUCTION</v>
      </c>
      <c r="H4" s="5">
        <f>SUMIFS(Dump_Attendance_Agent!P:P,Dump_Attendance_Agent!A:A,AGENT_raw!A4)</f>
        <v>21</v>
      </c>
      <c r="I4" s="5">
        <f>SUMIFS(Dump_Attendance_Agent!Q:Q,Dump_Attendance_Agent!A:A,AGENT_raw!A4)</f>
        <v>19</v>
      </c>
      <c r="J4" s="119"/>
      <c r="K4" s="120"/>
      <c r="L4" s="121">
        <f>SUMIFS(Dump_QA!AD:AD,Dump_QA!$A:$A,AGENT_raw!$A4)</f>
        <v>7</v>
      </c>
      <c r="M4" s="121">
        <f>SUMIFS(Dump_QA!AE:AE,Dump_QA!$A:$A,AGENT_raw!$A4)</f>
        <v>0</v>
      </c>
      <c r="N4" s="122">
        <f t="shared" si="0"/>
        <v>1</v>
      </c>
      <c r="O4" s="121">
        <f>SUMIFS(Dump_QA!AF:AF,Dump_QA!$A:$A,AGENT_raw!$A4)</f>
        <v>0</v>
      </c>
      <c r="P4" s="121">
        <f>SUMIFS(Dump_QA!AG:AG,Dump_QA!$A:$A,AGENT_raw!$A4)</f>
        <v>0</v>
      </c>
      <c r="Q4" s="122">
        <f t="shared" si="1"/>
        <v>0.95</v>
      </c>
      <c r="R4" s="121">
        <f>SUMIFS(Dump_QA!AH:AH,Dump_QA!$A:$A,AGENT_raw!$A4)</f>
        <v>7</v>
      </c>
      <c r="S4" s="121">
        <f>SUMIFS(Dump_QA!AI:AI,Dump_QA!$A:$A,AGENT_raw!$A4)</f>
        <v>0</v>
      </c>
      <c r="T4" s="122">
        <f t="shared" si="2"/>
        <v>1</v>
      </c>
      <c r="U4" s="119">
        <f>SUMIFS(Dump_Attendance_Agent!M:M,Dump_Attendance_Agent!A:A,AGENT_raw!A4)</f>
        <v>9.5337301587624962E-2</v>
      </c>
      <c r="V4" s="81">
        <f>IFERROR(VLOOKUP(A4,Dump_WPU!A:R,18,0),100%)</f>
        <v>0.75</v>
      </c>
      <c r="W4" s="81">
        <f>IFERROR(VLOOKUP(A4,Dump_LMS!M:P,4,0),100%)</f>
        <v>1</v>
      </c>
      <c r="X4" s="122">
        <f>IFERROR(VLOOKUP(A4,#REF!,9,0),0)</f>
        <v>0</v>
      </c>
      <c r="Y4" s="5">
        <f>IFERROR(VLOOKUP(A4,Dump_prod!A:F,6,0),0)</f>
        <v>0</v>
      </c>
      <c r="Z4" s="5">
        <f>IFERROR(VLOOKUP(A4,Dump_prod!A:G,7,0),0)</f>
        <v>643</v>
      </c>
      <c r="AA4" s="124">
        <f t="shared" si="3"/>
        <v>0</v>
      </c>
      <c r="AB4" s="124">
        <f t="shared" si="4"/>
        <v>30.61904761904762</v>
      </c>
    </row>
    <row r="5" spans="1:28">
      <c r="A5" s="118">
        <v>51764511</v>
      </c>
      <c r="B5" s="5" t="str">
        <f>IFERROR(VLOOKUP(A5,Roster!A:B,2,0),"-")</f>
        <v>Cruz, Leovino</v>
      </c>
      <c r="C5" s="5">
        <f>IFERROR(VLOOKUP(A5,Roster!A:C,3,0),"-")</f>
        <v>51547597</v>
      </c>
      <c r="D5" s="5" t="str">
        <f>IFERROR(VLOOKUP(A5,Roster!A:D,4,0),"-")</f>
        <v>Venales, Marven</v>
      </c>
      <c r="E5" s="5" t="str">
        <f>IFERROR(VLOOKUP(A5,Roster!A:M,13,0),"-")</f>
        <v>KAISER BU/KP/PICKUP</v>
      </c>
      <c r="F5" s="5" t="str">
        <f>IFERROR(VLOOKUP(A5,Roster!A:K,11,0),"-")</f>
        <v>Wave 6</v>
      </c>
      <c r="G5" s="5" t="str">
        <f>IFERROR(VLOOKUP(A5,Roster!A:H,8,0),"-")</f>
        <v>PRODUCTION</v>
      </c>
      <c r="H5" s="5">
        <f>SUMIFS(Dump_Attendance_Agent!P:P,Dump_Attendance_Agent!A:A,AGENT_raw!A5)</f>
        <v>18</v>
      </c>
      <c r="I5" s="5">
        <f>SUMIFS(Dump_Attendance_Agent!Q:Q,Dump_Attendance_Agent!A:A,AGENT_raw!A5)</f>
        <v>16</v>
      </c>
      <c r="J5" s="119"/>
      <c r="K5" s="120"/>
      <c r="L5" s="121">
        <f>SUMIFS(Dump_QA!AD:AD,Dump_QA!$A:$A,AGENT_raw!$A5)</f>
        <v>0</v>
      </c>
      <c r="M5" s="121">
        <f>SUMIFS(Dump_QA!AE:AE,Dump_QA!$A:$A,AGENT_raw!$A5)</f>
        <v>0</v>
      </c>
      <c r="N5" s="122">
        <f t="shared" si="0"/>
        <v>0.9</v>
      </c>
      <c r="O5" s="121">
        <f>SUMIFS(Dump_QA!AF:AF,Dump_QA!$A:$A,AGENT_raw!$A5)</f>
        <v>0</v>
      </c>
      <c r="P5" s="121">
        <f>SUMIFS(Dump_QA!AG:AG,Dump_QA!$A:$A,AGENT_raw!$A5)</f>
        <v>0</v>
      </c>
      <c r="Q5" s="122">
        <f t="shared" si="1"/>
        <v>0.95</v>
      </c>
      <c r="R5" s="121">
        <f>SUMIFS(Dump_QA!AH:AH,Dump_QA!$A:$A,AGENT_raw!$A5)</f>
        <v>0</v>
      </c>
      <c r="S5" s="121">
        <f>SUMIFS(Dump_QA!AI:AI,Dump_QA!$A:$A,AGENT_raw!$A5)</f>
        <v>0</v>
      </c>
      <c r="T5" s="122">
        <f t="shared" si="2"/>
        <v>0.995</v>
      </c>
      <c r="U5" s="119">
        <f>SUMIFS(Dump_Attendance_Agent!M:M,Dump_Attendance_Agent!A:A,AGENT_raw!A5)</f>
        <v>0.18182870370381149</v>
      </c>
      <c r="V5" s="81">
        <f>IFERROR(VLOOKUP(A5,Dump_WPU!A:R,18,0),100%)</f>
        <v>0.75</v>
      </c>
      <c r="W5" s="81">
        <f>IFERROR(VLOOKUP(A5,Dump_LMS!M:P,4,0),100%)</f>
        <v>1</v>
      </c>
      <c r="X5" s="122">
        <f>IFERROR(VLOOKUP(A5,#REF!,9,0),0)</f>
        <v>0</v>
      </c>
      <c r="Y5" s="5">
        <f>IFERROR(VLOOKUP(A5,Dump_prod!A:F,6,0),0)</f>
        <v>0</v>
      </c>
      <c r="Z5" s="5">
        <f>IFERROR(VLOOKUP(A5,Dump_prod!A:G,7,0),0)</f>
        <v>417</v>
      </c>
      <c r="AA5" s="124">
        <f t="shared" si="3"/>
        <v>0</v>
      </c>
      <c r="AB5" s="124">
        <f t="shared" si="4"/>
        <v>23.166666666666668</v>
      </c>
    </row>
    <row r="6" spans="1:28">
      <c r="A6" s="118">
        <v>51721824</v>
      </c>
      <c r="B6" s="5" t="str">
        <f>IFERROR(VLOOKUP(A6,Roster!A:B,2,0),"-")</f>
        <v>Dela Cruz, Joanalyn</v>
      </c>
      <c r="C6" s="5">
        <f>IFERROR(VLOOKUP(A6,Roster!A:C,3,0),"-")</f>
        <v>51547597</v>
      </c>
      <c r="D6" s="5" t="str">
        <f>IFERROR(VLOOKUP(A6,Roster!A:D,4,0),"-")</f>
        <v>Venales, Marven</v>
      </c>
      <c r="E6" s="5" t="str">
        <f>IFERROR(VLOOKUP(A6,Roster!A:M,13,0),"-")</f>
        <v>KAISER ORPHAN</v>
      </c>
      <c r="F6" s="5" t="str">
        <f>IFERROR(VLOOKUP(A6,Roster!A:K,11,0),"-")</f>
        <v>Wave 4</v>
      </c>
      <c r="G6" s="5" t="str">
        <f>IFERROR(VLOOKUP(A6,Roster!A:H,8,0),"-")</f>
        <v>PRODUCTION</v>
      </c>
      <c r="H6" s="5">
        <f>SUMIFS(Dump_Attendance_Agent!P:P,Dump_Attendance_Agent!A:A,AGENT_raw!A6)</f>
        <v>17</v>
      </c>
      <c r="I6" s="5">
        <f>SUMIFS(Dump_Attendance_Agent!Q:Q,Dump_Attendance_Agent!A:A,AGENT_raw!A6)</f>
        <v>15</v>
      </c>
      <c r="J6" s="119"/>
      <c r="K6" s="120"/>
      <c r="L6" s="121">
        <f>SUMIFS(Dump_QA!AD:AD,Dump_QA!$A:$A,AGENT_raw!$A6)</f>
        <v>9</v>
      </c>
      <c r="M6" s="121">
        <f>SUMIFS(Dump_QA!AE:AE,Dump_QA!$A:$A,AGENT_raw!$A6)</f>
        <v>0</v>
      </c>
      <c r="N6" s="122">
        <f t="shared" si="0"/>
        <v>1</v>
      </c>
      <c r="O6" s="121">
        <f>SUMIFS(Dump_QA!AF:AF,Dump_QA!$A:$A,AGENT_raw!$A6)</f>
        <v>0</v>
      </c>
      <c r="P6" s="121">
        <f>SUMIFS(Dump_QA!AG:AG,Dump_QA!$A:$A,AGENT_raw!$A6)</f>
        <v>0</v>
      </c>
      <c r="Q6" s="122">
        <f t="shared" si="1"/>
        <v>0.95</v>
      </c>
      <c r="R6" s="121">
        <f>SUMIFS(Dump_QA!AH:AH,Dump_QA!$A:$A,AGENT_raw!$A6)</f>
        <v>9</v>
      </c>
      <c r="S6" s="121">
        <f>SUMIFS(Dump_QA!AI:AI,Dump_QA!$A:$A,AGENT_raw!$A6)</f>
        <v>0</v>
      </c>
      <c r="T6" s="122">
        <f t="shared" si="2"/>
        <v>1</v>
      </c>
      <c r="U6" s="119">
        <f>SUMIFS(Dump_Attendance_Agent!M:M,Dump_Attendance_Agent!A:A,AGENT_raw!A6)</f>
        <v>0.15208333333515944</v>
      </c>
      <c r="V6" s="81">
        <f>IFERROR(VLOOKUP(A6,Dump_WPU!A:R,18,0),100%)</f>
        <v>0.75</v>
      </c>
      <c r="W6" s="81">
        <f>IFERROR(VLOOKUP(A6,Dump_LMS!M:P,4,0),100%)</f>
        <v>1</v>
      </c>
      <c r="X6" s="122">
        <f>IFERROR(VLOOKUP(A6,#REF!,9,0),0)</f>
        <v>0</v>
      </c>
      <c r="Y6" s="5">
        <f>IFERROR(VLOOKUP(A6,Dump_prod!A:F,6,0),0)</f>
        <v>672</v>
      </c>
      <c r="Z6" s="5">
        <f>IFERROR(VLOOKUP(A6,Dump_prod!A:G,7,0),0)</f>
        <v>0</v>
      </c>
      <c r="AA6" s="124">
        <f t="shared" si="3"/>
        <v>39.529411764705884</v>
      </c>
      <c r="AB6" s="124">
        <f t="shared" si="4"/>
        <v>0</v>
      </c>
    </row>
    <row r="7" spans="1:28">
      <c r="A7" s="118">
        <v>51764516</v>
      </c>
      <c r="B7" s="5" t="str">
        <f>IFERROR(VLOOKUP(A7,Roster!A:B,2,0),"-")</f>
        <v>Gonzales, Jeric</v>
      </c>
      <c r="C7" s="5">
        <f>IFERROR(VLOOKUP(A7,Roster!A:C,3,0),"-")</f>
        <v>51547597</v>
      </c>
      <c r="D7" s="5" t="str">
        <f>IFERROR(VLOOKUP(A7,Roster!A:D,4,0),"-")</f>
        <v>Venales, Marven</v>
      </c>
      <c r="E7" s="5" t="str">
        <f>IFERROR(VLOOKUP(A7,Roster!A:M,13,0),"-")</f>
        <v>KAISER BU/KP/PICKUP</v>
      </c>
      <c r="F7" s="5" t="str">
        <f>IFERROR(VLOOKUP(A7,Roster!A:K,11,0),"-")</f>
        <v>Wave 6</v>
      </c>
      <c r="G7" s="5" t="str">
        <f>IFERROR(VLOOKUP(A7,Roster!A:H,8,0),"-")</f>
        <v>PRODUCTION</v>
      </c>
      <c r="H7" s="5">
        <f>SUMIFS(Dump_Attendance_Agent!P:P,Dump_Attendance_Agent!A:A,AGENT_raw!A7)</f>
        <v>23</v>
      </c>
      <c r="I7" s="5">
        <f>SUMIFS(Dump_Attendance_Agent!Q:Q,Dump_Attendance_Agent!A:A,AGENT_raw!A7)</f>
        <v>18</v>
      </c>
      <c r="J7" s="119"/>
      <c r="K7" s="120"/>
      <c r="L7" s="121">
        <f>SUMIFS(Dump_QA!AD:AD,Dump_QA!$A:$A,AGENT_raw!$A7)</f>
        <v>1</v>
      </c>
      <c r="M7" s="121">
        <f>SUMIFS(Dump_QA!AE:AE,Dump_QA!$A:$A,AGENT_raw!$A7)</f>
        <v>0</v>
      </c>
      <c r="N7" s="122">
        <f t="shared" si="0"/>
        <v>1</v>
      </c>
      <c r="O7" s="121">
        <f>SUMIFS(Dump_QA!AF:AF,Dump_QA!$A:$A,AGENT_raw!$A7)</f>
        <v>0</v>
      </c>
      <c r="P7" s="121">
        <f>SUMIFS(Dump_QA!AG:AG,Dump_QA!$A:$A,AGENT_raw!$A7)</f>
        <v>0</v>
      </c>
      <c r="Q7" s="122">
        <f t="shared" si="1"/>
        <v>0.95</v>
      </c>
      <c r="R7" s="121">
        <f>SUMIFS(Dump_QA!AH:AH,Dump_QA!$A:$A,AGENT_raw!$A7)</f>
        <v>1</v>
      </c>
      <c r="S7" s="121">
        <f>SUMIFS(Dump_QA!AI:AI,Dump_QA!$A:$A,AGENT_raw!$A7)</f>
        <v>0</v>
      </c>
      <c r="T7" s="122">
        <f t="shared" si="2"/>
        <v>1</v>
      </c>
      <c r="U7" s="119">
        <f>SUMIFS(Dump_Attendance_Agent!M:M,Dump_Attendance_Agent!A:A,AGENT_raw!A7)</f>
        <v>0.23903985507566455</v>
      </c>
      <c r="V7" s="81">
        <f>IFERROR(VLOOKUP(A7,Dump_WPU!A:R,18,0),100%)</f>
        <v>0.75</v>
      </c>
      <c r="W7" s="81">
        <f>IFERROR(VLOOKUP(A7,Dump_LMS!M:P,4,0),100%)</f>
        <v>1</v>
      </c>
      <c r="X7" s="122">
        <f>IFERROR(VLOOKUP(A7,#REF!,9,0),0)</f>
        <v>0</v>
      </c>
      <c r="Y7" s="5">
        <f>IFERROR(VLOOKUP(A7,Dump_prod!A:F,6,0),0)</f>
        <v>1</v>
      </c>
      <c r="Z7" s="5">
        <f>IFERROR(VLOOKUP(A7,Dump_prod!A:G,7,0),0)</f>
        <v>568</v>
      </c>
      <c r="AA7" s="124">
        <f t="shared" si="3"/>
        <v>4.3478260869565216E-2</v>
      </c>
      <c r="AB7" s="124">
        <f t="shared" si="4"/>
        <v>24.695652173913043</v>
      </c>
    </row>
    <row r="8" spans="1:28">
      <c r="A8" s="123">
        <v>51701118</v>
      </c>
      <c r="B8" s="5" t="str">
        <f>IFERROR(VLOOKUP(A8,Roster!A:B,2,0),"-")</f>
        <v>Hengoyon, Ronald</v>
      </c>
      <c r="C8" s="5">
        <f>IFERROR(VLOOKUP(A8,Roster!A:C,3,0),"-")</f>
        <v>51547597</v>
      </c>
      <c r="D8" s="5" t="str">
        <f>IFERROR(VLOOKUP(A8,Roster!A:D,4,0),"-")</f>
        <v>Venales, Marven</v>
      </c>
      <c r="E8" s="5" t="str">
        <f>IFERROR(VLOOKUP(A8,Roster!A:M,13,0),"-")</f>
        <v>KAISER BU/KP/PICKUP</v>
      </c>
      <c r="F8" s="5" t="str">
        <f>IFERROR(VLOOKUP(A8,Roster!A:K,11,0),"-")</f>
        <v>Wave 2</v>
      </c>
      <c r="G8" s="5" t="str">
        <f>IFERROR(VLOOKUP(A8,Roster!A:H,8,0),"-")</f>
        <v>PRODUCTION</v>
      </c>
      <c r="H8" s="5">
        <f>SUMIFS(Dump_Attendance_Agent!P:P,Dump_Attendance_Agent!A:A,AGENT_raw!A8)</f>
        <v>21</v>
      </c>
      <c r="I8" s="5">
        <f>SUMIFS(Dump_Attendance_Agent!Q:Q,Dump_Attendance_Agent!A:A,AGENT_raw!A8)</f>
        <v>20</v>
      </c>
      <c r="J8" s="119"/>
      <c r="K8" s="120"/>
      <c r="L8" s="121">
        <f>SUMIFS(Dump_QA!AD:AD,Dump_QA!$A:$A,AGENT_raw!$A8)</f>
        <v>7</v>
      </c>
      <c r="M8" s="121">
        <f>SUMIFS(Dump_QA!AE:AE,Dump_QA!$A:$A,AGENT_raw!$A8)</f>
        <v>0</v>
      </c>
      <c r="N8" s="122">
        <f t="shared" si="0"/>
        <v>1</v>
      </c>
      <c r="O8" s="121">
        <f>SUMIFS(Dump_QA!AF:AF,Dump_QA!$A:$A,AGENT_raw!$A8)</f>
        <v>0</v>
      </c>
      <c r="P8" s="121">
        <f>SUMIFS(Dump_QA!AG:AG,Dump_QA!$A:$A,AGENT_raw!$A8)</f>
        <v>0</v>
      </c>
      <c r="Q8" s="122">
        <f t="shared" si="1"/>
        <v>0.95</v>
      </c>
      <c r="R8" s="121">
        <f>SUMIFS(Dump_QA!AH:AH,Dump_QA!$A:$A,AGENT_raw!$A8)</f>
        <v>7</v>
      </c>
      <c r="S8" s="121">
        <f>SUMIFS(Dump_QA!AI:AI,Dump_QA!$A:$A,AGENT_raw!$A8)</f>
        <v>0</v>
      </c>
      <c r="T8" s="122">
        <f t="shared" si="2"/>
        <v>1</v>
      </c>
      <c r="U8" s="119">
        <f>SUMIFS(Dump_Attendance_Agent!M:M,Dump_Attendance_Agent!A:A,AGENT_raw!A8)</f>
        <v>6.1507936507474541E-2</v>
      </c>
      <c r="V8" s="81">
        <f>IFERROR(VLOOKUP(A8,Dump_WPU!A:R,18,0),100%)</f>
        <v>0.75</v>
      </c>
      <c r="W8" s="81">
        <f>IFERROR(VLOOKUP(A8,Dump_LMS!M:P,4,0),100%)</f>
        <v>1</v>
      </c>
      <c r="X8" s="122">
        <f>IFERROR(VLOOKUP(A8,#REF!,9,0),0)</f>
        <v>0</v>
      </c>
      <c r="Y8" s="5">
        <f>IFERROR(VLOOKUP(A8,Dump_prod!A:F,6,0),0)</f>
        <v>0</v>
      </c>
      <c r="Z8" s="5">
        <f>IFERROR(VLOOKUP(A8,Dump_prod!A:G,7,0),0)</f>
        <v>460</v>
      </c>
      <c r="AA8" s="124">
        <f t="shared" si="3"/>
        <v>0</v>
      </c>
      <c r="AB8" s="124">
        <f t="shared" si="4"/>
        <v>21.904761904761905</v>
      </c>
    </row>
    <row r="9" spans="1:28">
      <c r="A9" s="123">
        <v>51721458</v>
      </c>
      <c r="B9" s="5" t="str">
        <f>IFERROR(VLOOKUP(A9,Roster!A:B,2,0),"-")</f>
        <v>Marasigan, Michael Victor</v>
      </c>
      <c r="C9" s="5">
        <f>IFERROR(VLOOKUP(A9,Roster!A:C,3,0),"-")</f>
        <v>51547597</v>
      </c>
      <c r="D9" s="5" t="str">
        <f>IFERROR(VLOOKUP(A9,Roster!A:D,4,0),"-")</f>
        <v>Venales, Marven</v>
      </c>
      <c r="E9" s="5" t="str">
        <f>IFERROR(VLOOKUP(A9,Roster!A:M,13,0),"-")</f>
        <v>KAISER ORPHAN</v>
      </c>
      <c r="F9" s="5" t="str">
        <f>IFERROR(VLOOKUP(A9,Roster!A:K,11,0),"-")</f>
        <v>Wave 4</v>
      </c>
      <c r="G9" s="5" t="str">
        <f>IFERROR(VLOOKUP(A9,Roster!A:H,8,0),"-")</f>
        <v>PRODUCTION</v>
      </c>
      <c r="H9" s="5">
        <f>SUMIFS(Dump_Attendance_Agent!P:P,Dump_Attendance_Agent!A:A,AGENT_raw!A9)</f>
        <v>22</v>
      </c>
      <c r="I9" s="5">
        <f>SUMIFS(Dump_Attendance_Agent!Q:Q,Dump_Attendance_Agent!A:A,AGENT_raw!A9)</f>
        <v>20</v>
      </c>
      <c r="J9" s="119"/>
      <c r="K9" s="120"/>
      <c r="L9" s="121">
        <f>SUMIFS(Dump_QA!AD:AD,Dump_QA!$A:$A,AGENT_raw!$A9)</f>
        <v>9</v>
      </c>
      <c r="M9" s="121">
        <f>SUMIFS(Dump_QA!AE:AE,Dump_QA!$A:$A,AGENT_raw!$A9)</f>
        <v>0</v>
      </c>
      <c r="N9" s="122">
        <f t="shared" si="0"/>
        <v>1</v>
      </c>
      <c r="O9" s="121">
        <f>SUMIFS(Dump_QA!AF:AF,Dump_QA!$A:$A,AGENT_raw!$A9)</f>
        <v>0</v>
      </c>
      <c r="P9" s="121">
        <f>SUMIFS(Dump_QA!AG:AG,Dump_QA!$A:$A,AGENT_raw!$A9)</f>
        <v>0</v>
      </c>
      <c r="Q9" s="122">
        <f t="shared" si="1"/>
        <v>0.95</v>
      </c>
      <c r="R9" s="121">
        <f>SUMIFS(Dump_QA!AH:AH,Dump_QA!$A:$A,AGENT_raw!$A9)</f>
        <v>9</v>
      </c>
      <c r="S9" s="121">
        <f>SUMIFS(Dump_QA!AI:AI,Dump_QA!$A:$A,AGENT_raw!$A9)</f>
        <v>0</v>
      </c>
      <c r="T9" s="122">
        <f t="shared" si="2"/>
        <v>1</v>
      </c>
      <c r="U9" s="119">
        <f>SUMIFS(Dump_Attendance_Agent!M:M,Dump_Attendance_Agent!A:A,AGENT_raw!A9)</f>
        <v>9.327651515228684E-2</v>
      </c>
      <c r="V9" s="81">
        <f>IFERROR(VLOOKUP(A9,Dump_WPU!A:R,18,0),100%)</f>
        <v>0.75</v>
      </c>
      <c r="W9" s="81">
        <f>IFERROR(VLOOKUP(A9,Dump_LMS!M:P,4,0),100%)</f>
        <v>1</v>
      </c>
      <c r="X9" s="122">
        <f>IFERROR(VLOOKUP(A9,#REF!,9,0),0)</f>
        <v>0</v>
      </c>
      <c r="Y9" s="5">
        <f>IFERROR(VLOOKUP(A9,Dump_prod!A:F,6,0),0)</f>
        <v>982</v>
      </c>
      <c r="Z9" s="5">
        <f>IFERROR(VLOOKUP(A9,Dump_prod!A:G,7,0),0)</f>
        <v>0</v>
      </c>
      <c r="AA9" s="124">
        <f t="shared" si="3"/>
        <v>44.636363636363633</v>
      </c>
      <c r="AB9" s="124">
        <f t="shared" si="4"/>
        <v>0</v>
      </c>
    </row>
    <row r="10" spans="1:28">
      <c r="A10" s="123">
        <v>51697019</v>
      </c>
      <c r="B10" s="5" t="str">
        <f>IFERROR(VLOOKUP(A10,Roster!A:B,2,0),"-")</f>
        <v>Medrano, Evangeline</v>
      </c>
      <c r="C10" s="5">
        <f>IFERROR(VLOOKUP(A10,Roster!A:C,3,0),"-")</f>
        <v>51547597</v>
      </c>
      <c r="D10" s="5" t="str">
        <f>IFERROR(VLOOKUP(A10,Roster!A:D,4,0),"-")</f>
        <v>Venales, Marven</v>
      </c>
      <c r="E10" s="5" t="str">
        <f>IFERROR(VLOOKUP(A10,Roster!A:M,13,0),"-")</f>
        <v>KAISER BU/KP/PICKUP</v>
      </c>
      <c r="F10" s="5" t="str">
        <f>IFERROR(VLOOKUP(A10,Roster!A:K,11,0),"-")</f>
        <v>Wave 1</v>
      </c>
      <c r="G10" s="5" t="str">
        <f>IFERROR(VLOOKUP(A10,Roster!A:H,8,0),"-")</f>
        <v>PRODUCTION</v>
      </c>
      <c r="H10" s="5">
        <f>SUMIFS(Dump_Attendance_Agent!P:P,Dump_Attendance_Agent!A:A,AGENT_raw!A10)</f>
        <v>19</v>
      </c>
      <c r="I10" s="5">
        <f>SUMIFS(Dump_Attendance_Agent!Q:Q,Dump_Attendance_Agent!A:A,AGENT_raw!A10)</f>
        <v>13</v>
      </c>
      <c r="J10" s="119"/>
      <c r="K10" s="120"/>
      <c r="L10" s="121">
        <f>SUMIFS(Dump_QA!AD:AD,Dump_QA!$A:$A,AGENT_raw!$A10)</f>
        <v>6</v>
      </c>
      <c r="M10" s="121">
        <f>SUMIFS(Dump_QA!AE:AE,Dump_QA!$A:$A,AGENT_raw!$A10)</f>
        <v>0</v>
      </c>
      <c r="N10" s="122">
        <f t="shared" si="0"/>
        <v>1</v>
      </c>
      <c r="O10" s="121">
        <f>SUMIFS(Dump_QA!AF:AF,Dump_QA!$A:$A,AGENT_raw!$A10)</f>
        <v>0</v>
      </c>
      <c r="P10" s="121">
        <f>SUMIFS(Dump_QA!AG:AG,Dump_QA!$A:$A,AGENT_raw!$A10)</f>
        <v>0</v>
      </c>
      <c r="Q10" s="122">
        <f t="shared" si="1"/>
        <v>0.95</v>
      </c>
      <c r="R10" s="121">
        <f>SUMIFS(Dump_QA!AH:AH,Dump_QA!$A:$A,AGENT_raw!$A10)</f>
        <v>6</v>
      </c>
      <c r="S10" s="121">
        <f>SUMIFS(Dump_QA!AI:AI,Dump_QA!$A:$A,AGENT_raw!$A10)</f>
        <v>0</v>
      </c>
      <c r="T10" s="122">
        <f t="shared" si="2"/>
        <v>1</v>
      </c>
      <c r="U10" s="119">
        <f>SUMIFS(Dump_Attendance_Agent!M:M,Dump_Attendance_Agent!A:A,AGENT_raw!A10)</f>
        <v>0.38892543859363188</v>
      </c>
      <c r="V10" s="81">
        <f>IFERROR(VLOOKUP(A10,Dump_WPU!A:R,18,0),100%)</f>
        <v>0.75</v>
      </c>
      <c r="W10" s="81">
        <f>IFERROR(VLOOKUP(A10,Dump_LMS!M:P,4,0),100%)</f>
        <v>1</v>
      </c>
      <c r="X10" s="122">
        <f>IFERROR(VLOOKUP(A10,#REF!,9,0),0)</f>
        <v>0</v>
      </c>
      <c r="Y10" s="5">
        <f>IFERROR(VLOOKUP(A10,Dump_prod!A:F,6,0),0)</f>
        <v>0</v>
      </c>
      <c r="Z10" s="5">
        <f>IFERROR(VLOOKUP(A10,Dump_prod!A:G,7,0),0)</f>
        <v>311</v>
      </c>
      <c r="AA10" s="124">
        <f t="shared" si="3"/>
        <v>0</v>
      </c>
      <c r="AB10" s="124">
        <f t="shared" si="4"/>
        <v>16.368421052631579</v>
      </c>
    </row>
    <row r="11" spans="1:28">
      <c r="A11" s="123">
        <v>51721479</v>
      </c>
      <c r="B11" s="5" t="str">
        <f>IFERROR(VLOOKUP(A11,Roster!A:B,2,0),"-")</f>
        <v>Mia, Michael</v>
      </c>
      <c r="C11" s="5">
        <f>IFERROR(VLOOKUP(A11,Roster!A:C,3,0),"-")</f>
        <v>51547597</v>
      </c>
      <c r="D11" s="5" t="str">
        <f>IFERROR(VLOOKUP(A11,Roster!A:D,4,0),"-")</f>
        <v>Venales, Marven</v>
      </c>
      <c r="E11" s="5" t="str">
        <f>IFERROR(VLOOKUP(A11,Roster!A:M,13,0),"-")</f>
        <v>KAISER BU/KP/PICKUP</v>
      </c>
      <c r="F11" s="5" t="str">
        <f>IFERROR(VLOOKUP(A11,Roster!A:K,11,0),"-")</f>
        <v>Wave 8</v>
      </c>
      <c r="G11" s="5" t="str">
        <f>IFERROR(VLOOKUP(A11,Roster!A:H,8,0),"-")</f>
        <v>PRODUCTION</v>
      </c>
      <c r="H11" s="5">
        <f>SUMIFS(Dump_Attendance_Agent!P:P,Dump_Attendance_Agent!A:A,AGENT_raw!A11)</f>
        <v>19</v>
      </c>
      <c r="I11" s="5">
        <f>SUMIFS(Dump_Attendance_Agent!Q:Q,Dump_Attendance_Agent!A:A,AGENT_raw!A11)</f>
        <v>18</v>
      </c>
      <c r="J11" s="119"/>
      <c r="K11" s="120"/>
      <c r="L11" s="121">
        <f>SUMIFS(Dump_QA!AD:AD,Dump_QA!$A:$A,AGENT_raw!$A11)</f>
        <v>6</v>
      </c>
      <c r="M11" s="121">
        <f>SUMIFS(Dump_QA!AE:AE,Dump_QA!$A:$A,AGENT_raw!$A11)</f>
        <v>0</v>
      </c>
      <c r="N11" s="122">
        <f t="shared" si="0"/>
        <v>1</v>
      </c>
      <c r="O11" s="121">
        <f>SUMIFS(Dump_QA!AF:AF,Dump_QA!$A:$A,AGENT_raw!$A11)</f>
        <v>0</v>
      </c>
      <c r="P11" s="121">
        <f>SUMIFS(Dump_QA!AG:AG,Dump_QA!$A:$A,AGENT_raw!$A11)</f>
        <v>0</v>
      </c>
      <c r="Q11" s="122">
        <f t="shared" si="1"/>
        <v>0.95</v>
      </c>
      <c r="R11" s="121">
        <f>SUMIFS(Dump_QA!AH:AH,Dump_QA!$A:$A,AGENT_raw!$A11)</f>
        <v>6</v>
      </c>
      <c r="S11" s="121">
        <f>SUMIFS(Dump_QA!AI:AI,Dump_QA!$A:$A,AGENT_raw!$A11)</f>
        <v>0</v>
      </c>
      <c r="T11" s="122">
        <f t="shared" si="2"/>
        <v>1</v>
      </c>
      <c r="U11" s="119">
        <f>SUMIFS(Dump_Attendance_Agent!M:M,Dump_Attendance_Agent!A:A,AGENT_raw!A11)</f>
        <v>0.16458333333067826</v>
      </c>
      <c r="V11" s="81">
        <f>IFERROR(VLOOKUP(A11,Dump_WPU!A:R,18,0),100%)</f>
        <v>0.75</v>
      </c>
      <c r="W11" s="81">
        <f>IFERROR(VLOOKUP(A11,Dump_LMS!M:P,4,0),100%)</f>
        <v>1</v>
      </c>
      <c r="X11" s="122">
        <f>IFERROR(VLOOKUP(A11,#REF!,9,0),0)</f>
        <v>0</v>
      </c>
      <c r="Y11" s="5">
        <f>IFERROR(VLOOKUP(A11,Dump_prod!A:F,6,0),0)</f>
        <v>0</v>
      </c>
      <c r="Z11" s="5">
        <f>IFERROR(VLOOKUP(A11,Dump_prod!A:G,7,0),0)</f>
        <v>247</v>
      </c>
      <c r="AA11" s="124">
        <f t="shared" si="3"/>
        <v>0</v>
      </c>
      <c r="AB11" s="124">
        <f t="shared" si="4"/>
        <v>13</v>
      </c>
    </row>
    <row r="12" spans="1:28">
      <c r="A12" s="123">
        <v>51721470</v>
      </c>
      <c r="B12" s="5" t="str">
        <f>IFERROR(VLOOKUP(A12,Roster!A:B,2,0),"-")</f>
        <v>Morales, John Edward</v>
      </c>
      <c r="C12" s="5">
        <f>IFERROR(VLOOKUP(A12,Roster!A:C,3,0),"-")</f>
        <v>51547597</v>
      </c>
      <c r="D12" s="5" t="str">
        <f>IFERROR(VLOOKUP(A12,Roster!A:D,4,0),"-")</f>
        <v>Venales, Marven</v>
      </c>
      <c r="E12" s="5" t="str">
        <f>IFERROR(VLOOKUP(A12,Roster!A:M,13,0),"-")</f>
        <v>KAISER ORPHAN</v>
      </c>
      <c r="F12" s="5" t="str">
        <f>IFERROR(VLOOKUP(A12,Roster!A:K,11,0),"-")</f>
        <v>Wave 4</v>
      </c>
      <c r="G12" s="5" t="str">
        <f>IFERROR(VLOOKUP(A12,Roster!A:H,8,0),"-")</f>
        <v>PRODUCTION</v>
      </c>
      <c r="H12" s="5">
        <f>SUMIFS(Dump_Attendance_Agent!P:P,Dump_Attendance_Agent!A:A,AGENT_raw!A12)</f>
        <v>21</v>
      </c>
      <c r="I12" s="5">
        <f>SUMIFS(Dump_Attendance_Agent!Q:Q,Dump_Attendance_Agent!A:A,AGENT_raw!A12)</f>
        <v>21</v>
      </c>
      <c r="J12" s="119"/>
      <c r="K12" s="120"/>
      <c r="L12" s="121">
        <f>SUMIFS(Dump_QA!AD:AD,Dump_QA!$A:$A,AGENT_raw!$A12)</f>
        <v>9</v>
      </c>
      <c r="M12" s="121">
        <f>SUMIFS(Dump_QA!AE:AE,Dump_QA!$A:$A,AGENT_raw!$A12)</f>
        <v>0</v>
      </c>
      <c r="N12" s="122">
        <f t="shared" si="0"/>
        <v>1</v>
      </c>
      <c r="O12" s="121">
        <f>SUMIFS(Dump_QA!AF:AF,Dump_QA!$A:$A,AGENT_raw!$A12)</f>
        <v>0</v>
      </c>
      <c r="P12" s="121">
        <f>SUMIFS(Dump_QA!AG:AG,Dump_QA!$A:$A,AGENT_raw!$A12)</f>
        <v>0</v>
      </c>
      <c r="Q12" s="122">
        <f t="shared" si="1"/>
        <v>0.95</v>
      </c>
      <c r="R12" s="121">
        <f>SUMIFS(Dump_QA!AH:AH,Dump_QA!$A:$A,AGENT_raw!$A12)</f>
        <v>9</v>
      </c>
      <c r="S12" s="121">
        <f>SUMIFS(Dump_QA!AI:AI,Dump_QA!$A:$A,AGENT_raw!$A12)</f>
        <v>0</v>
      </c>
      <c r="T12" s="122">
        <f t="shared" si="2"/>
        <v>1</v>
      </c>
      <c r="U12" s="119">
        <f>SUMIFS(Dump_Attendance_Agent!M:M,Dump_Attendance_Agent!A:A,AGENT_raw!A12)</f>
        <v>0</v>
      </c>
      <c r="V12" s="81">
        <f>IFERROR(VLOOKUP(A12,Dump_WPU!A:R,18,0),100%)</f>
        <v>0.75</v>
      </c>
      <c r="W12" s="81">
        <f>IFERROR(VLOOKUP(A12,Dump_LMS!M:P,4,0),100%)</f>
        <v>1</v>
      </c>
      <c r="X12" s="122">
        <f>IFERROR(VLOOKUP(A12,#REF!,9,0),0)</f>
        <v>0</v>
      </c>
      <c r="Y12" s="5">
        <f>IFERROR(VLOOKUP(A12,Dump_prod!A:F,6,0),0)</f>
        <v>1045</v>
      </c>
      <c r="Z12" s="5">
        <f>IFERROR(VLOOKUP(A12,Dump_prod!A:G,7,0),0)</f>
        <v>0</v>
      </c>
      <c r="AA12" s="124">
        <f t="shared" si="3"/>
        <v>49.761904761904759</v>
      </c>
      <c r="AB12" s="124">
        <f t="shared" si="4"/>
        <v>0</v>
      </c>
    </row>
    <row r="13" spans="1:28">
      <c r="A13" s="123">
        <v>51721815</v>
      </c>
      <c r="B13" s="5" t="str">
        <f>IFERROR(VLOOKUP(A13,Roster!A:B,2,0),"-")</f>
        <v>Nacion, Yrvin</v>
      </c>
      <c r="C13" s="5">
        <f>IFERROR(VLOOKUP(A13,Roster!A:C,3,0),"-")</f>
        <v>51547597</v>
      </c>
      <c r="D13" s="5" t="str">
        <f>IFERROR(VLOOKUP(A13,Roster!A:D,4,0),"-")</f>
        <v>Venales, Marven</v>
      </c>
      <c r="E13" s="5" t="str">
        <f>IFERROR(VLOOKUP(A13,Roster!A:M,13,0),"-")</f>
        <v>KAISER BU/KP/PICKUP</v>
      </c>
      <c r="F13" s="5" t="str">
        <f>IFERROR(VLOOKUP(A13,Roster!A:K,11,0),"-")</f>
        <v>Wave 4</v>
      </c>
      <c r="G13" s="5" t="str">
        <f>IFERROR(VLOOKUP(A13,Roster!A:H,8,0),"-")</f>
        <v>PRODUCTION</v>
      </c>
      <c r="H13" s="5">
        <f>SUMIFS(Dump_Attendance_Agent!P:P,Dump_Attendance_Agent!A:A,AGENT_raw!A13)</f>
        <v>19</v>
      </c>
      <c r="I13" s="5">
        <f>SUMIFS(Dump_Attendance_Agent!Q:Q,Dump_Attendance_Agent!A:A,AGENT_raw!A13)</f>
        <v>14</v>
      </c>
      <c r="J13" s="119"/>
      <c r="K13" s="120"/>
      <c r="L13" s="121">
        <f>SUMIFS(Dump_QA!AD:AD,Dump_QA!$A:$A,AGENT_raw!$A13)</f>
        <v>6</v>
      </c>
      <c r="M13" s="121">
        <f>SUMIFS(Dump_QA!AE:AE,Dump_QA!$A:$A,AGENT_raw!$A13)</f>
        <v>0</v>
      </c>
      <c r="N13" s="122">
        <f t="shared" si="0"/>
        <v>1</v>
      </c>
      <c r="O13" s="121">
        <f>SUMIFS(Dump_QA!AF:AF,Dump_QA!$A:$A,AGENT_raw!$A13)</f>
        <v>0</v>
      </c>
      <c r="P13" s="121">
        <f>SUMIFS(Dump_QA!AG:AG,Dump_QA!$A:$A,AGENT_raw!$A13)</f>
        <v>0</v>
      </c>
      <c r="Q13" s="122">
        <f t="shared" si="1"/>
        <v>0.95</v>
      </c>
      <c r="R13" s="121">
        <f>SUMIFS(Dump_QA!AH:AH,Dump_QA!$A:$A,AGENT_raw!$A13)</f>
        <v>6</v>
      </c>
      <c r="S13" s="121">
        <f>SUMIFS(Dump_QA!AI:AI,Dump_QA!$A:$A,AGENT_raw!$A13)</f>
        <v>0</v>
      </c>
      <c r="T13" s="122">
        <f t="shared" si="2"/>
        <v>1</v>
      </c>
      <c r="U13" s="119">
        <f>SUMIFS(Dump_Attendance_Agent!M:M,Dump_Attendance_Agent!A:A,AGENT_raw!A13)</f>
        <v>0.37467105263040457</v>
      </c>
      <c r="V13" s="81">
        <f>IFERROR(VLOOKUP(A13,Dump_WPU!A:R,18,0),100%)</f>
        <v>0.75</v>
      </c>
      <c r="W13" s="81">
        <f>IFERROR(VLOOKUP(A13,Dump_LMS!M:P,4,0),100%)</f>
        <v>1</v>
      </c>
      <c r="X13" s="122">
        <f>IFERROR(VLOOKUP(A13,#REF!,9,0),0)</f>
        <v>0</v>
      </c>
      <c r="Y13" s="5">
        <f>IFERROR(VLOOKUP(A13,Dump_prod!A:F,6,0),0)</f>
        <v>0</v>
      </c>
      <c r="Z13" s="5">
        <f>IFERROR(VLOOKUP(A13,Dump_prod!A:G,7,0),0)</f>
        <v>371</v>
      </c>
      <c r="AA13" s="124">
        <f t="shared" si="3"/>
        <v>0</v>
      </c>
      <c r="AB13" s="124">
        <f t="shared" si="4"/>
        <v>19.526315789473685</v>
      </c>
    </row>
    <row r="14" spans="1:28">
      <c r="A14" s="123">
        <v>51721475</v>
      </c>
      <c r="B14" s="5" t="str">
        <f>IFERROR(VLOOKUP(A14,Roster!A:B,2,0),"-")</f>
        <v>Olaguer, Adriana Leny</v>
      </c>
      <c r="C14" s="5">
        <f>IFERROR(VLOOKUP(A14,Roster!A:C,3,0),"-")</f>
        <v>51547597</v>
      </c>
      <c r="D14" s="5" t="str">
        <f>IFERROR(VLOOKUP(A14,Roster!A:D,4,0),"-")</f>
        <v>Venales, Marven</v>
      </c>
      <c r="E14" s="5" t="str">
        <f>IFERROR(VLOOKUP(A14,Roster!A:M,13,0),"-")</f>
        <v>KAISER ORPHAN</v>
      </c>
      <c r="F14" s="5" t="str">
        <f>IFERROR(VLOOKUP(A14,Roster!A:K,11,0),"-")</f>
        <v>Wave 10</v>
      </c>
      <c r="G14" s="5" t="str">
        <f>IFERROR(VLOOKUP(A14,Roster!A:H,8,0),"-")</f>
        <v>PRODUCTION</v>
      </c>
      <c r="H14" s="5">
        <f>SUMIFS(Dump_Attendance_Agent!P:P,Dump_Attendance_Agent!A:A,AGENT_raw!A14)</f>
        <v>20</v>
      </c>
      <c r="I14" s="5">
        <f>SUMIFS(Dump_Attendance_Agent!Q:Q,Dump_Attendance_Agent!A:A,AGENT_raw!A14)</f>
        <v>20</v>
      </c>
      <c r="J14" s="119"/>
      <c r="K14" s="120"/>
      <c r="L14" s="121">
        <f>SUMIFS(Dump_QA!AD:AD,Dump_QA!$A:$A,AGENT_raw!$A14)</f>
        <v>1</v>
      </c>
      <c r="M14" s="121">
        <f>SUMIFS(Dump_QA!AE:AE,Dump_QA!$A:$A,AGENT_raw!$A14)</f>
        <v>0</v>
      </c>
      <c r="N14" s="122">
        <f t="shared" si="0"/>
        <v>1</v>
      </c>
      <c r="O14" s="121">
        <f>SUMIFS(Dump_QA!AF:AF,Dump_QA!$A:$A,AGENT_raw!$A14)</f>
        <v>0</v>
      </c>
      <c r="P14" s="121">
        <f>SUMIFS(Dump_QA!AG:AG,Dump_QA!$A:$A,AGENT_raw!$A14)</f>
        <v>0</v>
      </c>
      <c r="Q14" s="122">
        <f t="shared" si="1"/>
        <v>0.95</v>
      </c>
      <c r="R14" s="121">
        <f>SUMIFS(Dump_QA!AH:AH,Dump_QA!$A:$A,AGENT_raw!$A14)</f>
        <v>1</v>
      </c>
      <c r="S14" s="121">
        <f>SUMIFS(Dump_QA!AI:AI,Dump_QA!$A:$A,AGENT_raw!$A14)</f>
        <v>0</v>
      </c>
      <c r="T14" s="122">
        <f t="shared" si="2"/>
        <v>1</v>
      </c>
      <c r="U14" s="119">
        <f>SUMIFS(Dump_Attendance_Agent!M:M,Dump_Attendance_Agent!A:A,AGENT_raw!A14)</f>
        <v>1.270833333437622E-2</v>
      </c>
      <c r="V14" s="81">
        <f>IFERROR(VLOOKUP(A14,Dump_WPU!A:R,18,0),100%)</f>
        <v>0.75</v>
      </c>
      <c r="W14" s="81">
        <f>IFERROR(VLOOKUP(A14,Dump_LMS!M:P,4,0),100%)</f>
        <v>1</v>
      </c>
      <c r="X14" s="122">
        <f>IFERROR(VLOOKUP(A14,#REF!,9,0),0)</f>
        <v>0</v>
      </c>
      <c r="Y14" s="5">
        <f>IFERROR(VLOOKUP(A14,Dump_prod!A:F,6,0),0)</f>
        <v>797</v>
      </c>
      <c r="Z14" s="5">
        <f>IFERROR(VLOOKUP(A14,Dump_prod!A:G,7,0),0)</f>
        <v>58</v>
      </c>
      <c r="AA14" s="124">
        <f t="shared" si="3"/>
        <v>39.85</v>
      </c>
      <c r="AB14" s="124">
        <f t="shared" si="4"/>
        <v>2.9</v>
      </c>
    </row>
    <row r="15" spans="1:28">
      <c r="A15" s="123">
        <v>51700458</v>
      </c>
      <c r="B15" s="5" t="str">
        <f>IFERROR(VLOOKUP(A15,Roster!A:B,2,0),"-")</f>
        <v>Rodriguez, Ruth Ann</v>
      </c>
      <c r="C15" s="5">
        <f>IFERROR(VLOOKUP(A15,Roster!A:C,3,0),"-")</f>
        <v>51547597</v>
      </c>
      <c r="D15" s="5" t="str">
        <f>IFERROR(VLOOKUP(A15,Roster!A:D,4,0),"-")</f>
        <v>Venales, Marven</v>
      </c>
      <c r="E15" s="5" t="str">
        <f>IFERROR(VLOOKUP(A15,Roster!A:M,13,0),"-")</f>
        <v>KAISER BU/KP/PICKUP</v>
      </c>
      <c r="F15" s="5" t="str">
        <f>IFERROR(VLOOKUP(A15,Roster!A:K,11,0),"-")</f>
        <v>Wave 2</v>
      </c>
      <c r="G15" s="5" t="str">
        <f>IFERROR(VLOOKUP(A15,Roster!A:H,8,0),"-")</f>
        <v>PRODUCTION</v>
      </c>
      <c r="H15" s="5">
        <f>SUMIFS(Dump_Attendance_Agent!P:P,Dump_Attendance_Agent!A:A,AGENT_raw!A15)</f>
        <v>18</v>
      </c>
      <c r="I15" s="5">
        <f>SUMIFS(Dump_Attendance_Agent!Q:Q,Dump_Attendance_Agent!A:A,AGENT_raw!A15)</f>
        <v>18</v>
      </c>
      <c r="J15" s="119"/>
      <c r="K15" s="120"/>
      <c r="L15" s="121">
        <f>SUMIFS(Dump_QA!AD:AD,Dump_QA!$A:$A,AGENT_raw!$A15)</f>
        <v>6</v>
      </c>
      <c r="M15" s="121">
        <f>SUMIFS(Dump_QA!AE:AE,Dump_QA!$A:$A,AGENT_raw!$A15)</f>
        <v>0</v>
      </c>
      <c r="N15" s="122">
        <f t="shared" si="0"/>
        <v>1</v>
      </c>
      <c r="O15" s="121">
        <f>SUMIFS(Dump_QA!AF:AF,Dump_QA!$A:$A,AGENT_raw!$A15)</f>
        <v>0</v>
      </c>
      <c r="P15" s="121">
        <f>SUMIFS(Dump_QA!AG:AG,Dump_QA!$A:$A,AGENT_raw!$A15)</f>
        <v>0</v>
      </c>
      <c r="Q15" s="122">
        <f t="shared" si="1"/>
        <v>0.95</v>
      </c>
      <c r="R15" s="121">
        <f>SUMIFS(Dump_QA!AH:AH,Dump_QA!$A:$A,AGENT_raw!$A15)</f>
        <v>6</v>
      </c>
      <c r="S15" s="121">
        <f>SUMIFS(Dump_QA!AI:AI,Dump_QA!$A:$A,AGENT_raw!$A15)</f>
        <v>0</v>
      </c>
      <c r="T15" s="122">
        <f t="shared" si="2"/>
        <v>1</v>
      </c>
      <c r="U15" s="119">
        <f>SUMIFS(Dump_Attendance_Agent!M:M,Dump_Attendance_Agent!A:A,AGENT_raw!A15)</f>
        <v>2.3148148223602524E-4</v>
      </c>
      <c r="V15" s="81">
        <f>IFERROR(VLOOKUP(A15,Dump_WPU!A:R,18,0),100%)</f>
        <v>0.75</v>
      </c>
      <c r="W15" s="81">
        <f>IFERROR(VLOOKUP(A15,Dump_LMS!M:P,4,0),100%)</f>
        <v>1</v>
      </c>
      <c r="X15" s="122">
        <f>IFERROR(VLOOKUP(A15,#REF!,9,0),0)</f>
        <v>0</v>
      </c>
      <c r="Y15" s="5">
        <f>IFERROR(VLOOKUP(A15,Dump_prod!A:F,6,0),0)</f>
        <v>0</v>
      </c>
      <c r="Z15" s="5">
        <f>IFERROR(VLOOKUP(A15,Dump_prod!A:G,7,0),0)</f>
        <v>521</v>
      </c>
      <c r="AA15" s="124">
        <f t="shared" si="3"/>
        <v>0</v>
      </c>
      <c r="AB15" s="124">
        <f t="shared" si="4"/>
        <v>28.944444444444443</v>
      </c>
    </row>
    <row r="16" spans="1:28">
      <c r="A16" s="123">
        <v>51721457</v>
      </c>
      <c r="B16" s="5" t="str">
        <f>IFERROR(VLOOKUP(A16,Roster!A:B,2,0),"-")</f>
        <v>Veloso, Mariel</v>
      </c>
      <c r="C16" s="5">
        <f>IFERROR(VLOOKUP(A16,Roster!A:C,3,0),"-")</f>
        <v>51547597</v>
      </c>
      <c r="D16" s="5" t="str">
        <f>IFERROR(VLOOKUP(A16,Roster!A:D,4,0),"-")</f>
        <v>Venales, Marven</v>
      </c>
      <c r="E16" s="5" t="str">
        <f>IFERROR(VLOOKUP(A16,Roster!A:M,13,0),"-")</f>
        <v>KAISER BU/KP/PICKUP</v>
      </c>
      <c r="F16" s="5" t="str">
        <f>IFERROR(VLOOKUP(A16,Roster!A:K,11,0),"-")</f>
        <v>Wave 8</v>
      </c>
      <c r="G16" s="5" t="str">
        <f>IFERROR(VLOOKUP(A16,Roster!A:H,8,0),"-")</f>
        <v>PRODUCTION</v>
      </c>
      <c r="H16" s="5">
        <f>SUMIFS(Dump_Attendance_Agent!P:P,Dump_Attendance_Agent!A:A,AGENT_raw!A16)</f>
        <v>18</v>
      </c>
      <c r="I16" s="5">
        <f>SUMIFS(Dump_Attendance_Agent!Q:Q,Dump_Attendance_Agent!A:A,AGENT_raw!A16)</f>
        <v>15</v>
      </c>
      <c r="J16" s="119"/>
      <c r="K16" s="120"/>
      <c r="L16" s="121">
        <f>SUMIFS(Dump_QA!AD:AD,Dump_QA!$A:$A,AGENT_raw!$A16)</f>
        <v>6</v>
      </c>
      <c r="M16" s="121">
        <f>SUMIFS(Dump_QA!AE:AE,Dump_QA!$A:$A,AGENT_raw!$A16)</f>
        <v>0</v>
      </c>
      <c r="N16" s="122">
        <f t="shared" si="0"/>
        <v>1</v>
      </c>
      <c r="O16" s="121">
        <f>SUMIFS(Dump_QA!AF:AF,Dump_QA!$A:$A,AGENT_raw!$A16)</f>
        <v>0</v>
      </c>
      <c r="P16" s="121">
        <f>SUMIFS(Dump_QA!AG:AG,Dump_QA!$A:$A,AGENT_raw!$A16)</f>
        <v>0</v>
      </c>
      <c r="Q16" s="122">
        <f t="shared" si="1"/>
        <v>0.95</v>
      </c>
      <c r="R16" s="121">
        <f>SUMIFS(Dump_QA!AH:AH,Dump_QA!$A:$A,AGENT_raw!$A16)</f>
        <v>6</v>
      </c>
      <c r="S16" s="121">
        <f>SUMIFS(Dump_QA!AI:AI,Dump_QA!$A:$A,AGENT_raw!$A16)</f>
        <v>0</v>
      </c>
      <c r="T16" s="122">
        <f t="shared" si="2"/>
        <v>1</v>
      </c>
      <c r="U16" s="119">
        <f>SUMIFS(Dump_Attendance_Agent!M:M,Dump_Attendance_Agent!A:A,AGENT_raw!A16)</f>
        <v>0.32986111111070687</v>
      </c>
      <c r="V16" s="81">
        <f>IFERROR(VLOOKUP(A16,Dump_WPU!A:R,18,0),100%)</f>
        <v>0.75</v>
      </c>
      <c r="W16" s="81">
        <f>IFERROR(VLOOKUP(A16,Dump_LMS!M:P,4,0),100%)</f>
        <v>1</v>
      </c>
      <c r="X16" s="122">
        <f>IFERROR(VLOOKUP(A16,#REF!,9,0),0)</f>
        <v>0</v>
      </c>
      <c r="Y16" s="5">
        <f>IFERROR(VLOOKUP(A16,Dump_prod!A:F,6,0),0)</f>
        <v>0</v>
      </c>
      <c r="Z16" s="5">
        <f>IFERROR(VLOOKUP(A16,Dump_prod!A:G,7,0),0)</f>
        <v>362</v>
      </c>
      <c r="AA16" s="124">
        <f t="shared" si="3"/>
        <v>0</v>
      </c>
      <c r="AB16" s="124">
        <f t="shared" si="4"/>
        <v>20.111111111111111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13"/>
  <sheetViews>
    <sheetView showGridLines="0" workbookViewId="0">
      <pane xSplit="2" ySplit="9" topLeftCell="C10" activePane="bottomRight" state="frozen"/>
      <selection pane="topRight" activeCell="D1" sqref="D1"/>
      <selection pane="bottomLeft" activeCell="A10" sqref="A10"/>
      <selection pane="bottomRight" sqref="A1:XFD1048576"/>
    </sheetView>
  </sheetViews>
  <sheetFormatPr defaultRowHeight="12"/>
  <cols>
    <col min="1" max="1" width="7.85546875" style="8" customWidth="1"/>
    <col min="2" max="2" width="19.7109375" style="8" customWidth="1"/>
    <col min="3" max="3" width="17" style="8" bestFit="1" customWidth="1"/>
    <col min="4" max="4" width="16.42578125" style="8" customWidth="1"/>
    <col min="5" max="5" width="10" style="8" customWidth="1"/>
    <col min="6" max="6" width="15.85546875" style="8" bestFit="1" customWidth="1"/>
    <col min="7" max="7" width="9.140625" style="8" bestFit="1" customWidth="1"/>
    <col min="8" max="8" width="6.28515625" style="8" customWidth="1"/>
    <col min="9" max="9" width="14" style="8" customWidth="1"/>
    <col min="10" max="10" width="7.7109375" style="8" bestFit="1" customWidth="1"/>
    <col min="11" max="11" width="7" style="8" customWidth="1"/>
    <col min="12" max="12" width="12.42578125" style="8" bestFit="1" customWidth="1"/>
    <col min="13" max="13" width="6.140625" style="8" customWidth="1"/>
    <col min="14" max="14" width="4.85546875" style="8" customWidth="1"/>
    <col min="15" max="15" width="8.5703125" style="8" customWidth="1"/>
    <col min="16" max="16" width="4.85546875" style="8" customWidth="1"/>
    <col min="17" max="17" width="7" style="8" customWidth="1"/>
    <col min="18" max="18" width="4.85546875" style="8" customWidth="1"/>
    <col min="19" max="19" width="7" style="8" customWidth="1"/>
    <col min="20" max="20" width="4.85546875" style="8" customWidth="1"/>
    <col min="21" max="21" width="8.7109375" style="8" customWidth="1"/>
    <col min="22" max="23" width="4.5703125" style="8" customWidth="1"/>
    <col min="24" max="24" width="8.85546875" style="8" customWidth="1"/>
    <col min="25" max="25" width="4.5703125" style="8" customWidth="1"/>
    <col min="26" max="16384" width="9.140625" style="8"/>
  </cols>
  <sheetData>
    <row r="1" spans="1:23" customFormat="1" ht="15">
      <c r="C1" s="14"/>
      <c r="F1" s="14"/>
      <c r="J1" s="14"/>
      <c r="Q1" s="14"/>
    </row>
    <row r="2" spans="1:23" customFormat="1" ht="15">
      <c r="C2" s="14"/>
      <c r="D2" s="21"/>
      <c r="E2" s="61" t="s">
        <v>67</v>
      </c>
      <c r="F2" s="139" t="s">
        <v>68</v>
      </c>
      <c r="G2" s="140"/>
      <c r="H2" s="141"/>
      <c r="I2" s="139" t="s">
        <v>69</v>
      </c>
      <c r="J2" s="141"/>
      <c r="K2" s="139" t="s">
        <v>70</v>
      </c>
      <c r="L2" s="141"/>
      <c r="M2" s="14"/>
      <c r="N2" s="8"/>
      <c r="O2" s="8"/>
      <c r="P2" s="8"/>
      <c r="Q2" s="8"/>
    </row>
    <row r="3" spans="1:23" customFormat="1" ht="15">
      <c r="C3" s="14"/>
      <c r="D3" s="22" t="s">
        <v>71</v>
      </c>
      <c r="E3" s="56">
        <v>0.35</v>
      </c>
      <c r="F3" s="136">
        <v>0.3</v>
      </c>
      <c r="G3" s="137"/>
      <c r="H3" s="138"/>
      <c r="I3" s="136">
        <v>0.25</v>
      </c>
      <c r="J3" s="138"/>
      <c r="K3" s="136">
        <v>0.1</v>
      </c>
      <c r="L3" s="138"/>
      <c r="M3" s="14"/>
      <c r="N3" s="8"/>
      <c r="O3" s="8"/>
      <c r="P3" s="8"/>
      <c r="Q3" s="8"/>
    </row>
    <row r="4" spans="1:23" customFormat="1" ht="15">
      <c r="C4" s="14"/>
      <c r="D4" s="22" t="s">
        <v>72</v>
      </c>
      <c r="E4" s="23">
        <v>1</v>
      </c>
      <c r="F4" s="23">
        <v>0.3</v>
      </c>
      <c r="G4" s="23">
        <v>0.3</v>
      </c>
      <c r="H4" s="23">
        <v>0.4</v>
      </c>
      <c r="I4" s="23">
        <v>1</v>
      </c>
      <c r="J4" s="85"/>
      <c r="K4" s="23">
        <v>0.5</v>
      </c>
      <c r="L4" s="23">
        <v>0.5</v>
      </c>
      <c r="M4" s="8"/>
      <c r="N4" s="8"/>
      <c r="O4" s="8"/>
      <c r="P4" s="8"/>
      <c r="Q4" s="14"/>
    </row>
    <row r="5" spans="1:23" customFormat="1" ht="15">
      <c r="C5" s="14"/>
      <c r="D5" s="22" t="s">
        <v>73</v>
      </c>
      <c r="E5" s="22" t="s">
        <v>74</v>
      </c>
      <c r="F5" s="139" t="s">
        <v>68</v>
      </c>
      <c r="G5" s="140"/>
      <c r="H5" s="141"/>
      <c r="I5" s="22" t="s">
        <v>25</v>
      </c>
      <c r="J5" s="84"/>
      <c r="K5" s="22" t="s">
        <v>68</v>
      </c>
      <c r="L5" s="22" t="s">
        <v>24</v>
      </c>
      <c r="M5" s="8"/>
      <c r="N5" s="8"/>
      <c r="O5" s="8"/>
      <c r="P5" s="8"/>
      <c r="Q5" s="14"/>
    </row>
    <row r="6" spans="1:23" customFormat="1" ht="15">
      <c r="C6" s="14"/>
      <c r="D6" s="22" t="s">
        <v>75</v>
      </c>
      <c r="E6" s="22" t="s">
        <v>694</v>
      </c>
      <c r="F6" s="22" t="s">
        <v>76</v>
      </c>
      <c r="G6" s="22" t="s">
        <v>46</v>
      </c>
      <c r="H6" s="22" t="s">
        <v>47</v>
      </c>
      <c r="I6" s="22" t="s">
        <v>77</v>
      </c>
      <c r="J6" s="84"/>
      <c r="K6" s="22" t="s">
        <v>78</v>
      </c>
      <c r="L6" s="22" t="s">
        <v>79</v>
      </c>
      <c r="M6" s="8"/>
      <c r="N6" s="8"/>
      <c r="O6" s="8"/>
      <c r="P6" s="8"/>
      <c r="Q6" s="14"/>
    </row>
    <row r="7" spans="1:23" customFormat="1" ht="15">
      <c r="C7" s="14"/>
      <c r="D7" s="24" t="s">
        <v>80</v>
      </c>
      <c r="E7" s="125">
        <v>30.89</v>
      </c>
      <c r="F7" s="31">
        <v>0.9</v>
      </c>
      <c r="G7" s="31">
        <v>0.95</v>
      </c>
      <c r="H7" s="31">
        <v>0.995</v>
      </c>
      <c r="I7" s="25">
        <v>0.05</v>
      </c>
      <c r="J7" s="25"/>
      <c r="K7" s="25">
        <v>0.75</v>
      </c>
      <c r="L7" s="25">
        <v>0.75</v>
      </c>
      <c r="M7" s="8"/>
      <c r="N7" s="8"/>
      <c r="O7" s="8"/>
      <c r="P7" s="8"/>
      <c r="Q7" s="14"/>
    </row>
    <row r="8" spans="1:23" customFormat="1" ht="15">
      <c r="C8" s="14"/>
      <c r="F8" s="14"/>
      <c r="J8" s="14"/>
      <c r="Q8" s="14"/>
    </row>
    <row r="9" spans="1:23" customFormat="1" ht="15">
      <c r="A9" s="33" t="s">
        <v>0</v>
      </c>
      <c r="B9" s="33" t="s">
        <v>88</v>
      </c>
      <c r="C9" s="33" t="s">
        <v>16</v>
      </c>
      <c r="D9" s="33" t="s">
        <v>16</v>
      </c>
      <c r="E9" s="33" t="s">
        <v>81</v>
      </c>
      <c r="F9" s="33" t="s">
        <v>85</v>
      </c>
      <c r="G9" s="34" t="s">
        <v>694</v>
      </c>
      <c r="H9" s="38" t="s">
        <v>82</v>
      </c>
      <c r="I9" s="33" t="s">
        <v>36</v>
      </c>
      <c r="J9" s="38" t="s">
        <v>82</v>
      </c>
      <c r="K9" s="33" t="s">
        <v>37</v>
      </c>
      <c r="L9" s="38" t="s">
        <v>82</v>
      </c>
      <c r="M9" s="33" t="s">
        <v>38</v>
      </c>
      <c r="N9" s="38" t="s">
        <v>82</v>
      </c>
      <c r="O9" s="33" t="s">
        <v>83</v>
      </c>
      <c r="P9" s="38" t="s">
        <v>82</v>
      </c>
      <c r="Q9" s="33" t="s">
        <v>34</v>
      </c>
      <c r="R9" s="38" t="s">
        <v>82</v>
      </c>
      <c r="S9" s="33" t="s">
        <v>35</v>
      </c>
      <c r="T9" s="38" t="s">
        <v>82</v>
      </c>
      <c r="U9" s="32" t="s">
        <v>86</v>
      </c>
      <c r="V9" s="32" t="s">
        <v>84</v>
      </c>
      <c r="W9" s="8"/>
    </row>
    <row r="10" spans="1:23">
      <c r="A10" s="75">
        <v>51721824</v>
      </c>
      <c r="B10" s="75" t="str">
        <f>IFERROR(VLOOKUP(A10,AGENT_raw!A:B,2,0),"")</f>
        <v>Dela Cruz, Joanalyn</v>
      </c>
      <c r="C10" s="76" t="str">
        <f>IFERROR(VLOOKUP(A10,AGENT_raw!A:D,4,0),"")</f>
        <v>Venales, Marven</v>
      </c>
      <c r="D10" s="76" t="str">
        <f>IFERROR(VLOOKUP(A10,Roster!A:F,6,0),"")</f>
        <v xml:space="preserve">Raagas, Jake </v>
      </c>
      <c r="E10" s="77" t="str">
        <f>IFERROR(VLOOKUP(A10,AGENT_raw!A:F,6,0),"")</f>
        <v>Wave 4</v>
      </c>
      <c r="F10" s="77" t="str">
        <f>IFERROR(VLOOKUP(A10,Roster!A:M,13,0),"")</f>
        <v>KAISER ORPHAN</v>
      </c>
      <c r="G10" s="106">
        <f>IFERROR(VLOOKUP(A10,AGENT_raw!A:AA,27,0),0)</f>
        <v>39.529411764705884</v>
      </c>
      <c r="H10" s="63">
        <f>IF(G10&gt;=35.71,5,IF(AND(G10&gt;=30.9,G10&lt;=35.9),4,IF(G10=30.89,3,IF(AND(G10&gt;=26.06,G10&lt;=30.88),2,IF(G10&lt;26.06,1,0)))))</f>
        <v>5</v>
      </c>
      <c r="I10" s="64">
        <f>IFERROR(VLOOKUP(A10,AGENT_raw!A:N,14,0),0)</f>
        <v>1</v>
      </c>
      <c r="J10" s="63">
        <f>IF(I10&gt;=100%,5,IF(AND(I10&gt;=95%,I10&lt;=99.99%),4,IF(AND(I10&gt;=90%,I10&lt;=94.99%),3,IF(AND(I10&gt;=85%,I10&lt;=89.99%),2,IF(I10&lt;85%,1,0)))))</f>
        <v>5</v>
      </c>
      <c r="K10" s="64">
        <f>IFERROR(VLOOKUP(A10,AGENT_raw!A:Q,17,0),0)</f>
        <v>0.95</v>
      </c>
      <c r="L10" s="63">
        <f>IF(K10&gt;=100%,5,IF(AND(K10&gt;=98%,K10&lt;=99.99%),4,IF(AND(K10&gt;=95%,K10&lt;=97.99%),3,IF(AND(K10&gt;=90%,K10&lt;=94.99%),2,IF(K10&lt;90%,1,0)))))</f>
        <v>3</v>
      </c>
      <c r="M10" s="65">
        <f>IFERROR(VLOOKUP(A10,AGENT_raw!A:T,20,0),0)</f>
        <v>1</v>
      </c>
      <c r="N10" s="63">
        <f>IF(M10&gt;=99.5%,5,1)</f>
        <v>5</v>
      </c>
      <c r="O10" s="66">
        <f>IFERROR(VLOOKUP(A10,AGENT_raw!A:U,21,0),0)</f>
        <v>0.15208333333515944</v>
      </c>
      <c r="P10" s="63">
        <f>IF(O10=0%,5,IF(AND(O10&gt;0%,O10&lt;=4.99%),4,IF(O10=5%,3,IF(AND(O10&gt;=5.01%,O10&lt;=9.99%),2,IF(O10&gt;=10%,1,0)))))</f>
        <v>1</v>
      </c>
      <c r="Q10" s="64">
        <f>IFERROR(VLOOKUP(A10,AGENT_raw!A:V,22,0),0)</f>
        <v>0.75</v>
      </c>
      <c r="R10" s="63">
        <f>IF(Q10&gt;=100%,5,IF(AND(Q10&gt;=75%,Q10&lt;=99.99%),3,IF(Q10&lt;75,1,0)))</f>
        <v>3</v>
      </c>
      <c r="S10" s="66">
        <f>IFERROR(VLOOKUP(A10,AGENT_raw!A:W,23,0),0)</f>
        <v>1</v>
      </c>
      <c r="T10" s="63">
        <f>IF(S10&gt;=100%,5,IF(AND(S10&gt;=75%,S10&lt;=99.99%),3,IF(S10&lt;75,1,0)))</f>
        <v>5</v>
      </c>
      <c r="U10" s="78">
        <f>((H10*$E$4)*$E$3)+IF(K10&gt;95%,(((J10*$F$4)+(L10*$G$4)+(N10*$H$4))*$F$3),((J10*60%)+(N10*$H$4))*$F$3)+((P10*$I$4)*$I$3)+(((R10*$K$4)+(T10*$L$4))*$K$3)</f>
        <v>3.9</v>
      </c>
      <c r="V10" s="79">
        <f>+RANK(U10,$U$10:$U$13)</f>
        <v>4</v>
      </c>
    </row>
    <row r="11" spans="1:23">
      <c r="A11" s="75">
        <v>51721458</v>
      </c>
      <c r="B11" s="75" t="str">
        <f>IFERROR(VLOOKUP(A11,AGENT_raw!A:B,2,0),"")</f>
        <v>Marasigan, Michael Victor</v>
      </c>
      <c r="C11" s="76" t="str">
        <f>IFERROR(VLOOKUP(A11,AGENT_raw!A:D,4,0),"")</f>
        <v>Venales, Marven</v>
      </c>
      <c r="D11" s="76" t="str">
        <f>IFERROR(VLOOKUP(A11,Roster!A:F,6,0),"")</f>
        <v xml:space="preserve">Raagas, Jake </v>
      </c>
      <c r="E11" s="77" t="str">
        <f>IFERROR(VLOOKUP(A11,AGENT_raw!A:F,6,0),"")</f>
        <v>Wave 4</v>
      </c>
      <c r="F11" s="77" t="str">
        <f>IFERROR(VLOOKUP(A11,Roster!A:M,13,0),"")</f>
        <v>KAISER ORPHAN</v>
      </c>
      <c r="G11" s="106">
        <f>IFERROR(VLOOKUP(A11,AGENT_raw!A:AA,27,0),0)</f>
        <v>44.636363636363633</v>
      </c>
      <c r="H11" s="63">
        <f>IF(G11&gt;=35.71,5,IF(AND(G11&gt;=30.9,G11&lt;=35.9),4,IF(G11=30.89,3,IF(AND(G11&gt;=26.06,G11&lt;=30.88),2,IF(G11&lt;26.06,1,0)))))</f>
        <v>5</v>
      </c>
      <c r="I11" s="64">
        <f>IFERROR(VLOOKUP(A11,AGENT_raw!A:N,14,0),0)</f>
        <v>1</v>
      </c>
      <c r="J11" s="63">
        <f>IF(I11&gt;=100%,5,IF(AND(I11&gt;=95%,I11&lt;=99.99%),4,IF(AND(I11&gt;=90%,I11&lt;=94.99%),3,IF(AND(I11&gt;=85%,I11&lt;=89.99%),2,IF(I11&lt;85%,1,0)))))</f>
        <v>5</v>
      </c>
      <c r="K11" s="64">
        <f>IFERROR(VLOOKUP(A11,AGENT_raw!A:Q,17,0),0)</f>
        <v>0.95</v>
      </c>
      <c r="L11" s="63">
        <f>IF(K11&gt;=100%,5,IF(AND(K11&gt;=98%,K11&lt;=99.99%),4,IF(AND(K11&gt;=95%,K11&lt;=97.99%),3,IF(AND(K11&gt;=90%,K11&lt;=94.99%),2,IF(K11&lt;90%,1,0)))))</f>
        <v>3</v>
      </c>
      <c r="M11" s="65">
        <f>IFERROR(VLOOKUP(A11,AGENT_raw!A:T,20,0),0)</f>
        <v>1</v>
      </c>
      <c r="N11" s="63">
        <f>IF(M11&gt;=99.5%,5,1)</f>
        <v>5</v>
      </c>
      <c r="O11" s="66">
        <f>IFERROR(VLOOKUP(A11,AGENT_raw!A:U,21,0),0)</f>
        <v>9.327651515228684E-2</v>
      </c>
      <c r="P11" s="63">
        <f>IF(O11=0%,5,IF(AND(O11&gt;0%,O11&lt;=4.99%),4,IF(O11=5%,3,IF(AND(O11&gt;=5.01%,O11&lt;=9.99%),2,IF(O11&gt;=10%,1,0)))))</f>
        <v>2</v>
      </c>
      <c r="Q11" s="64">
        <f>IFERROR(VLOOKUP(A11,AGENT_raw!A:V,22,0),0)</f>
        <v>0.75</v>
      </c>
      <c r="R11" s="63">
        <f>IF(Q11&gt;=100%,5,IF(AND(Q11&gt;=75%,Q11&lt;=99.99%),3,IF(Q11&lt;75,1,0)))</f>
        <v>3</v>
      </c>
      <c r="S11" s="66">
        <f>IFERROR(VLOOKUP(A11,AGENT_raw!A:W,23,0),0)</f>
        <v>1</v>
      </c>
      <c r="T11" s="63">
        <f>IF(S11&gt;=100%,5,IF(AND(S11&gt;=75%,S11&lt;=99.99%),3,IF(S11&lt;75,1,0)))</f>
        <v>5</v>
      </c>
      <c r="U11" s="78">
        <f>((H11*$E$4)*$E$3)+IF(K11&gt;95%,(((J11*$F$4)+(L11*$G$4)+(N11*$H$4))*$F$3),((J11*60%)+(N11*$H$4))*$F$3)+((P11*$I$4)*$I$3)+(((R11*$K$4)+(T11*$L$4))*$K$3)</f>
        <v>4.1500000000000004</v>
      </c>
      <c r="V11" s="79">
        <f>+RANK(U11,$U$10:$U$13)</f>
        <v>3</v>
      </c>
    </row>
    <row r="12" spans="1:23">
      <c r="A12" s="75">
        <v>51721470</v>
      </c>
      <c r="B12" s="75" t="str">
        <f>IFERROR(VLOOKUP(A12,AGENT_raw!A:B,2,0),"")</f>
        <v>Morales, John Edward</v>
      </c>
      <c r="C12" s="76" t="str">
        <f>IFERROR(VLOOKUP(A12,AGENT_raw!A:D,4,0),"")</f>
        <v>Venales, Marven</v>
      </c>
      <c r="D12" s="76" t="str">
        <f>IFERROR(VLOOKUP(A12,Roster!A:F,6,0),"")</f>
        <v xml:space="preserve">Raagas, Jake </v>
      </c>
      <c r="E12" s="77" t="str">
        <f>IFERROR(VLOOKUP(A12,AGENT_raw!A:F,6,0),"")</f>
        <v>Wave 4</v>
      </c>
      <c r="F12" s="77" t="str">
        <f>IFERROR(VLOOKUP(A12,Roster!A:M,13,0),"")</f>
        <v>KAISER ORPHAN</v>
      </c>
      <c r="G12" s="106">
        <f>IFERROR(VLOOKUP(A12,AGENT_raw!A:AA,27,0),0)</f>
        <v>49.761904761904759</v>
      </c>
      <c r="H12" s="63">
        <f>IF(G12&gt;=35.71,5,IF(AND(G12&gt;=30.9,G12&lt;=35.9),4,IF(G12=30.89,3,IF(AND(G12&gt;=26.06,G12&lt;=30.88),2,IF(G12&lt;26.06,1,0)))))</f>
        <v>5</v>
      </c>
      <c r="I12" s="64">
        <f>IFERROR(VLOOKUP(A12,AGENT_raw!A:N,14,0),0)</f>
        <v>1</v>
      </c>
      <c r="J12" s="63">
        <f>IF(I12&gt;=100%,5,IF(AND(I12&gt;=95%,I12&lt;=99.99%),4,IF(AND(I12&gt;=90%,I12&lt;=94.99%),3,IF(AND(I12&gt;=85%,I12&lt;=89.99%),2,IF(I12&lt;85%,1,0)))))</f>
        <v>5</v>
      </c>
      <c r="K12" s="64">
        <f>IFERROR(VLOOKUP(A12,AGENT_raw!A:Q,17,0),0)</f>
        <v>0.95</v>
      </c>
      <c r="L12" s="63">
        <f>IF(K12&gt;=100%,5,IF(AND(K12&gt;=98%,K12&lt;=99.99%),4,IF(AND(K12&gt;=95%,K12&lt;=97.99%),3,IF(AND(K12&gt;=90%,K12&lt;=94.99%),2,IF(K12&lt;90%,1,0)))))</f>
        <v>3</v>
      </c>
      <c r="M12" s="65">
        <f>IFERROR(VLOOKUP(A12,AGENT_raw!A:T,20,0),0)</f>
        <v>1</v>
      </c>
      <c r="N12" s="63">
        <f>IF(M12&gt;=99.5%,5,1)</f>
        <v>5</v>
      </c>
      <c r="O12" s="66">
        <f>IFERROR(VLOOKUP(A12,AGENT_raw!A:U,21,0),0)</f>
        <v>0</v>
      </c>
      <c r="P12" s="63">
        <f>IF(O12=0%,5,IF(AND(O12&gt;0%,O12&lt;=4.99%),4,IF(O12=5%,3,IF(AND(O12&gt;=5.01%,O12&lt;=9.99%),2,IF(O12&gt;=10%,1,0)))))</f>
        <v>5</v>
      </c>
      <c r="Q12" s="64">
        <f>IFERROR(VLOOKUP(A12,AGENT_raw!A:V,22,0),0)</f>
        <v>0.75</v>
      </c>
      <c r="R12" s="63">
        <f>IF(Q12&gt;=100%,5,IF(AND(Q12&gt;=75%,Q12&lt;=99.99%),3,IF(Q12&lt;75,1,0)))</f>
        <v>3</v>
      </c>
      <c r="S12" s="66">
        <f>IFERROR(VLOOKUP(A12,AGENT_raw!A:W,23,0),0)</f>
        <v>1</v>
      </c>
      <c r="T12" s="63">
        <f>IF(S12&gt;=100%,5,IF(AND(S12&gt;=75%,S12&lt;=99.99%),3,IF(S12&lt;75,1,0)))</f>
        <v>5</v>
      </c>
      <c r="U12" s="78">
        <f>((H12*$E$4)*$E$3)+IF(K12&gt;95%,(((J12*$F$4)+(L12*$G$4)+(N12*$H$4))*$F$3),((J12*60%)+(N12*$H$4))*$F$3)+((P12*$I$4)*$I$3)+(((R12*$K$4)+(T12*$L$4))*$K$3)</f>
        <v>4.9000000000000004</v>
      </c>
      <c r="V12" s="79">
        <f>+RANK(U12,$U$10:$U$13)</f>
        <v>1</v>
      </c>
    </row>
    <row r="13" spans="1:23">
      <c r="A13" s="134">
        <v>51721475</v>
      </c>
      <c r="B13" s="75" t="str">
        <f>IFERROR(VLOOKUP(A13,AGENT_raw!A:B,2,0),"")</f>
        <v>Olaguer, Adriana Leny</v>
      </c>
      <c r="C13" s="76" t="str">
        <f>IFERROR(VLOOKUP(A13,AGENT_raw!A:D,4,0),"")</f>
        <v>Venales, Marven</v>
      </c>
      <c r="D13" s="76" t="str">
        <f>IFERROR(VLOOKUP(A13,Roster!A:F,6,0),"")</f>
        <v xml:space="preserve">Raagas, Jake </v>
      </c>
      <c r="E13" s="77" t="str">
        <f>IFERROR(VLOOKUP(A13,AGENT_raw!A:F,6,0),"")</f>
        <v>Wave 10</v>
      </c>
      <c r="F13" s="77" t="str">
        <f>IFERROR(VLOOKUP(A13,Roster!A:M,13,0),"")</f>
        <v>KAISER ORPHAN</v>
      </c>
      <c r="G13" s="106">
        <f>IFERROR(VLOOKUP(A13,AGENT_raw!A:AA,27,0),0)</f>
        <v>39.85</v>
      </c>
      <c r="H13" s="63">
        <f>IF(G13&gt;=35.71,5,IF(AND(G13&gt;=30.9,G13&lt;=35.9),4,IF(G13=30.89,3,IF(AND(G13&gt;=26.06,G13&lt;=30.88),2,IF(G13&lt;26.06,1,0)))))</f>
        <v>5</v>
      </c>
      <c r="I13" s="64">
        <f>IFERROR(VLOOKUP(A13,AGENT_raw!A:N,14,0),0)</f>
        <v>1</v>
      </c>
      <c r="J13" s="63">
        <f>IF(I13&gt;=100%,5,IF(AND(I13&gt;=95%,I13&lt;=99.99%),4,IF(AND(I13&gt;=90%,I13&lt;=94.99%),3,IF(AND(I13&gt;=85%,I13&lt;=89.99%),2,IF(I13&lt;85%,1,0)))))</f>
        <v>5</v>
      </c>
      <c r="K13" s="64">
        <f>IFERROR(VLOOKUP(A13,AGENT_raw!A:Q,17,0),0)</f>
        <v>0.95</v>
      </c>
      <c r="L13" s="63">
        <f>IF(K13&gt;=100%,5,IF(AND(K13&gt;=98%,K13&lt;=99.99%),4,IF(AND(K13&gt;=95%,K13&lt;=97.99%),3,IF(AND(K13&gt;=90%,K13&lt;=94.99%),2,IF(K13&lt;90%,1,0)))))</f>
        <v>3</v>
      </c>
      <c r="M13" s="65">
        <f>IFERROR(VLOOKUP(A13,AGENT_raw!A:T,20,0),0)</f>
        <v>1</v>
      </c>
      <c r="N13" s="63">
        <f>IF(M13&gt;=99.5%,5,1)</f>
        <v>5</v>
      </c>
      <c r="O13" s="66">
        <f>IFERROR(VLOOKUP(A13,AGENT_raw!A:U,21,0),0)</f>
        <v>1.270833333437622E-2</v>
      </c>
      <c r="P13" s="63">
        <f>IF(O13=0%,5,IF(AND(O13&gt;0%,O13&lt;=4.99%),4,IF(O13=5%,3,IF(AND(O13&gt;=5.01%,O13&lt;=9.99%),2,IF(O13&gt;=10%,1,0)))))</f>
        <v>4</v>
      </c>
      <c r="Q13" s="64">
        <f>IFERROR(VLOOKUP(A13,AGENT_raw!A:V,22,0),0)</f>
        <v>0.75</v>
      </c>
      <c r="R13" s="63">
        <f>IF(Q13&gt;=100%,5,IF(AND(Q13&gt;=75%,Q13&lt;=99.99%),3,IF(Q13&lt;75,1,0)))</f>
        <v>3</v>
      </c>
      <c r="S13" s="66">
        <f>IFERROR(VLOOKUP(A13,AGENT_raw!A:W,23,0),0)</f>
        <v>1</v>
      </c>
      <c r="T13" s="63">
        <f>IF(S13&gt;=100%,5,IF(AND(S13&gt;=75%,S13&lt;=99.99%),3,IF(S13&lt;75,1,0)))</f>
        <v>5</v>
      </c>
      <c r="U13" s="78">
        <f>((H13*$E$4)*$E$3)+IF(K13&gt;95%,(((J13*$F$4)+(L13*$G$4)+(N13*$H$4))*$F$3),((J13*60%)+(N13*$H$4))*$F$3)+((P13*$I$4)*$I$3)+(((R13*$K$4)+(T13*$L$4))*$K$3)</f>
        <v>4.6500000000000004</v>
      </c>
      <c r="V13" s="79">
        <f>+RANK(U13,$U$10:$U$13)</f>
        <v>2</v>
      </c>
    </row>
  </sheetData>
  <mergeCells count="7">
    <mergeCell ref="F3:H3"/>
    <mergeCell ref="F2:H2"/>
    <mergeCell ref="K3:L3"/>
    <mergeCell ref="F5:H5"/>
    <mergeCell ref="K2:L2"/>
    <mergeCell ref="I2:J2"/>
    <mergeCell ref="I3:J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V20"/>
  <sheetViews>
    <sheetView tabSelected="1" workbookViewId="0">
      <selection activeCell="I13" sqref="I13"/>
    </sheetView>
  </sheetViews>
  <sheetFormatPr defaultRowHeight="15"/>
  <sheetData>
    <row r="2" spans="1:22">
      <c r="E2" t="s">
        <v>67</v>
      </c>
      <c r="F2" t="s">
        <v>68</v>
      </c>
      <c r="I2" t="s">
        <v>69</v>
      </c>
      <c r="K2" t="s">
        <v>70</v>
      </c>
    </row>
    <row r="3" spans="1:22">
      <c r="D3" t="s">
        <v>71</v>
      </c>
      <c r="E3">
        <v>0.35</v>
      </c>
      <c r="F3">
        <v>0.3</v>
      </c>
      <c r="I3">
        <v>0.25</v>
      </c>
      <c r="K3">
        <v>0.1</v>
      </c>
    </row>
    <row r="4" spans="1:22">
      <c r="D4" t="s">
        <v>72</v>
      </c>
      <c r="E4">
        <v>1</v>
      </c>
      <c r="F4">
        <v>0.3</v>
      </c>
      <c r="G4">
        <v>0.3</v>
      </c>
      <c r="H4">
        <v>0.4</v>
      </c>
      <c r="I4">
        <v>1</v>
      </c>
      <c r="K4">
        <v>0.5</v>
      </c>
      <c r="L4">
        <v>0.5</v>
      </c>
    </row>
    <row r="5" spans="1:22">
      <c r="D5" t="s">
        <v>73</v>
      </c>
      <c r="E5" t="s">
        <v>74</v>
      </c>
      <c r="F5" t="s">
        <v>68</v>
      </c>
      <c r="I5" t="s">
        <v>25</v>
      </c>
      <c r="K5" t="s">
        <v>68</v>
      </c>
      <c r="L5" t="s">
        <v>24</v>
      </c>
    </row>
    <row r="6" spans="1:22">
      <c r="D6" t="s">
        <v>75</v>
      </c>
      <c r="E6" t="s">
        <v>694</v>
      </c>
      <c r="F6" t="s">
        <v>76</v>
      </c>
      <c r="G6" t="s">
        <v>46</v>
      </c>
      <c r="H6" t="s">
        <v>47</v>
      </c>
      <c r="I6" t="s">
        <v>77</v>
      </c>
      <c r="K6" t="s">
        <v>78</v>
      </c>
      <c r="L6" t="s">
        <v>79</v>
      </c>
    </row>
    <row r="7" spans="1:22">
      <c r="D7" t="s">
        <v>80</v>
      </c>
      <c r="E7">
        <v>15</v>
      </c>
      <c r="F7">
        <v>0.9</v>
      </c>
      <c r="G7">
        <v>0.95</v>
      </c>
      <c r="H7">
        <v>0.995</v>
      </c>
      <c r="I7">
        <v>0.05</v>
      </c>
      <c r="K7">
        <v>0.75</v>
      </c>
      <c r="L7">
        <v>0.75</v>
      </c>
    </row>
    <row r="9" spans="1:22">
      <c r="A9" t="s">
        <v>0</v>
      </c>
      <c r="B9" t="s">
        <v>88</v>
      </c>
      <c r="C9" t="s">
        <v>16</v>
      </c>
      <c r="D9" t="s">
        <v>16</v>
      </c>
      <c r="E9" t="s">
        <v>81</v>
      </c>
      <c r="F9" t="s">
        <v>85</v>
      </c>
      <c r="G9" t="s">
        <v>694</v>
      </c>
      <c r="H9" t="s">
        <v>82</v>
      </c>
      <c r="I9" t="s">
        <v>36</v>
      </c>
      <c r="J9" t="s">
        <v>82</v>
      </c>
      <c r="K9" t="s">
        <v>37</v>
      </c>
      <c r="L9" t="s">
        <v>82</v>
      </c>
      <c r="M9" t="s">
        <v>38</v>
      </c>
      <c r="N9" t="s">
        <v>82</v>
      </c>
      <c r="O9" t="s">
        <v>83</v>
      </c>
      <c r="P9" t="s">
        <v>82</v>
      </c>
      <c r="Q9" t="s">
        <v>34</v>
      </c>
      <c r="R9" t="s">
        <v>82</v>
      </c>
      <c r="S9" t="s">
        <v>35</v>
      </c>
      <c r="T9" t="s">
        <v>82</v>
      </c>
      <c r="U9" t="s">
        <v>86</v>
      </c>
      <c r="V9" t="s">
        <v>84</v>
      </c>
    </row>
    <row r="10" spans="1:22">
      <c r="A10">
        <v>51729961</v>
      </c>
      <c r="B10" t="s">
        <v>189</v>
      </c>
      <c r="C10" t="s">
        <v>156</v>
      </c>
      <c r="D10" t="s">
        <v>718</v>
      </c>
      <c r="E10" t="s">
        <v>215</v>
      </c>
      <c r="F10" t="s">
        <v>721</v>
      </c>
      <c r="G10">
        <v>35.476190476190474</v>
      </c>
      <c r="H10">
        <v>5</v>
      </c>
      <c r="I10">
        <v>1</v>
      </c>
      <c r="J10">
        <v>5</v>
      </c>
      <c r="K10">
        <v>0.95</v>
      </c>
      <c r="L10">
        <v>3</v>
      </c>
      <c r="M10">
        <v>1</v>
      </c>
      <c r="N10">
        <v>5</v>
      </c>
      <c r="O10">
        <v>9.5238095238095233E-2</v>
      </c>
      <c r="P10">
        <v>2</v>
      </c>
      <c r="Q10">
        <v>0.75</v>
      </c>
      <c r="R10">
        <v>3</v>
      </c>
      <c r="S10">
        <v>1</v>
      </c>
      <c r="T10">
        <v>5</v>
      </c>
      <c r="U10">
        <v>4.1500000000000004</v>
      </c>
      <c r="V10">
        <v>3</v>
      </c>
    </row>
    <row r="11" spans="1:22">
      <c r="A11">
        <v>51609008</v>
      </c>
      <c r="B11" t="s">
        <v>151</v>
      </c>
      <c r="C11" t="s">
        <v>156</v>
      </c>
      <c r="D11" t="s">
        <v>718</v>
      </c>
      <c r="E11" t="s">
        <v>215</v>
      </c>
      <c r="F11" t="s">
        <v>721</v>
      </c>
      <c r="G11">
        <v>22.7</v>
      </c>
      <c r="H11">
        <v>5</v>
      </c>
      <c r="I11">
        <v>1</v>
      </c>
      <c r="J11">
        <v>5</v>
      </c>
      <c r="K11">
        <v>0.95</v>
      </c>
      <c r="L11">
        <v>3</v>
      </c>
      <c r="M11">
        <v>1</v>
      </c>
      <c r="N11">
        <v>5</v>
      </c>
      <c r="O11">
        <v>1.5520833334827087E-2</v>
      </c>
      <c r="P11">
        <v>4</v>
      </c>
      <c r="Q11">
        <v>0.75</v>
      </c>
      <c r="R11">
        <v>3</v>
      </c>
      <c r="S11">
        <v>1</v>
      </c>
      <c r="T11">
        <v>5</v>
      </c>
      <c r="U11">
        <v>4.6500000000000004</v>
      </c>
      <c r="V11">
        <v>1</v>
      </c>
    </row>
    <row r="12" spans="1:22">
      <c r="A12">
        <v>51697018</v>
      </c>
      <c r="B12" t="s">
        <v>160</v>
      </c>
      <c r="C12" t="s">
        <v>156</v>
      </c>
      <c r="D12" t="s">
        <v>718</v>
      </c>
      <c r="E12" t="s">
        <v>219</v>
      </c>
      <c r="F12" t="s">
        <v>721</v>
      </c>
      <c r="G12">
        <v>30.61904761904762</v>
      </c>
      <c r="H12">
        <v>5</v>
      </c>
      <c r="I12">
        <v>1</v>
      </c>
      <c r="J12">
        <v>5</v>
      </c>
      <c r="K12">
        <v>0.95</v>
      </c>
      <c r="L12">
        <v>3</v>
      </c>
      <c r="M12">
        <v>1</v>
      </c>
      <c r="N12">
        <v>5</v>
      </c>
      <c r="O12">
        <v>9.5337301587624962E-2</v>
      </c>
      <c r="P12">
        <v>2</v>
      </c>
      <c r="Q12">
        <v>0.75</v>
      </c>
      <c r="R12">
        <v>3</v>
      </c>
      <c r="S12">
        <v>1</v>
      </c>
      <c r="T12">
        <v>5</v>
      </c>
      <c r="U12">
        <v>4.1500000000000004</v>
      </c>
      <c r="V12">
        <v>3</v>
      </c>
    </row>
    <row r="13" spans="1:22">
      <c r="A13">
        <v>51764511</v>
      </c>
      <c r="B13" t="s">
        <v>198</v>
      </c>
      <c r="C13" t="s">
        <v>156</v>
      </c>
      <c r="D13" t="s">
        <v>718</v>
      </c>
      <c r="E13" t="s">
        <v>702</v>
      </c>
      <c r="F13" t="s">
        <v>721</v>
      </c>
      <c r="G13">
        <v>23.166666666666668</v>
      </c>
      <c r="H13">
        <v>5</v>
      </c>
      <c r="I13">
        <v>0.9</v>
      </c>
      <c r="J13">
        <v>3</v>
      </c>
      <c r="K13">
        <v>0.95</v>
      </c>
      <c r="L13">
        <v>3</v>
      </c>
      <c r="M13">
        <v>0.995</v>
      </c>
      <c r="N13">
        <v>5</v>
      </c>
      <c r="O13">
        <v>0.18182870370381149</v>
      </c>
      <c r="P13">
        <v>1</v>
      </c>
      <c r="Q13">
        <v>0.75</v>
      </c>
      <c r="R13">
        <v>3</v>
      </c>
      <c r="S13">
        <v>1</v>
      </c>
      <c r="T13">
        <v>5</v>
      </c>
      <c r="U13">
        <v>3.5399999999999996</v>
      </c>
      <c r="V13">
        <v>10</v>
      </c>
    </row>
    <row r="14" spans="1:22">
      <c r="A14">
        <v>51764516</v>
      </c>
      <c r="B14" t="s">
        <v>201</v>
      </c>
      <c r="C14" t="s">
        <v>156</v>
      </c>
      <c r="D14" t="s">
        <v>718</v>
      </c>
      <c r="E14" t="s">
        <v>702</v>
      </c>
      <c r="F14" t="s">
        <v>721</v>
      </c>
      <c r="G14">
        <v>24.695652173913043</v>
      </c>
      <c r="H14">
        <v>5</v>
      </c>
      <c r="I14">
        <v>1</v>
      </c>
      <c r="J14">
        <v>5</v>
      </c>
      <c r="K14">
        <v>0.95</v>
      </c>
      <c r="L14">
        <v>3</v>
      </c>
      <c r="M14">
        <v>1</v>
      </c>
      <c r="N14">
        <v>5</v>
      </c>
      <c r="O14">
        <v>0.23903985507566455</v>
      </c>
      <c r="P14">
        <v>1</v>
      </c>
      <c r="Q14">
        <v>0.75</v>
      </c>
      <c r="R14">
        <v>3</v>
      </c>
      <c r="S14">
        <v>1</v>
      </c>
      <c r="T14">
        <v>5</v>
      </c>
      <c r="U14">
        <v>3.9</v>
      </c>
      <c r="V14">
        <v>6</v>
      </c>
    </row>
    <row r="15" spans="1:22">
      <c r="A15">
        <v>51701118</v>
      </c>
      <c r="B15" t="s">
        <v>166</v>
      </c>
      <c r="C15" t="s">
        <v>156</v>
      </c>
      <c r="D15" t="s">
        <v>718</v>
      </c>
      <c r="E15" t="s">
        <v>224</v>
      </c>
      <c r="F15" t="s">
        <v>721</v>
      </c>
      <c r="G15">
        <v>21.904761904761905</v>
      </c>
      <c r="H15">
        <v>5</v>
      </c>
      <c r="I15">
        <v>1</v>
      </c>
      <c r="J15">
        <v>5</v>
      </c>
      <c r="K15">
        <v>0.95</v>
      </c>
      <c r="L15">
        <v>3</v>
      </c>
      <c r="M15">
        <v>1</v>
      </c>
      <c r="N15">
        <v>5</v>
      </c>
      <c r="O15">
        <v>6.1507936507474541E-2</v>
      </c>
      <c r="P15">
        <v>2</v>
      </c>
      <c r="Q15">
        <v>0.75</v>
      </c>
      <c r="R15">
        <v>3</v>
      </c>
      <c r="S15">
        <v>1</v>
      </c>
      <c r="T15">
        <v>5</v>
      </c>
      <c r="U15">
        <v>4.1500000000000004</v>
      </c>
      <c r="V15">
        <v>3</v>
      </c>
    </row>
    <row r="16" spans="1:22">
      <c r="A16">
        <v>51697019</v>
      </c>
      <c r="B16" t="s">
        <v>161</v>
      </c>
      <c r="C16" t="s">
        <v>156</v>
      </c>
      <c r="D16" t="s">
        <v>718</v>
      </c>
      <c r="E16" t="s">
        <v>219</v>
      </c>
      <c r="F16" t="s">
        <v>721</v>
      </c>
      <c r="G16">
        <v>16.368421052631579</v>
      </c>
      <c r="H16">
        <v>4</v>
      </c>
      <c r="I16">
        <v>1</v>
      </c>
      <c r="J16">
        <v>5</v>
      </c>
      <c r="K16">
        <v>0.95</v>
      </c>
      <c r="L16">
        <v>3</v>
      </c>
      <c r="M16">
        <v>1</v>
      </c>
      <c r="N16">
        <v>5</v>
      </c>
      <c r="O16">
        <v>0.38892543859363188</v>
      </c>
      <c r="P16">
        <v>1</v>
      </c>
      <c r="Q16">
        <v>0.75</v>
      </c>
      <c r="R16">
        <v>3</v>
      </c>
      <c r="S16">
        <v>1</v>
      </c>
      <c r="T16">
        <v>5</v>
      </c>
      <c r="U16">
        <v>3.55</v>
      </c>
      <c r="V16">
        <v>9</v>
      </c>
    </row>
    <row r="17" spans="1:22">
      <c r="A17">
        <v>51721479</v>
      </c>
      <c r="B17" t="s">
        <v>176</v>
      </c>
      <c r="C17" t="s">
        <v>156</v>
      </c>
      <c r="D17" t="s">
        <v>718</v>
      </c>
      <c r="E17" t="s">
        <v>700</v>
      </c>
      <c r="F17" t="s">
        <v>721</v>
      </c>
      <c r="G17">
        <v>13</v>
      </c>
      <c r="H17">
        <v>2</v>
      </c>
      <c r="I17">
        <v>1</v>
      </c>
      <c r="J17">
        <v>5</v>
      </c>
      <c r="K17">
        <v>0.95</v>
      </c>
      <c r="L17">
        <v>3</v>
      </c>
      <c r="M17">
        <v>1</v>
      </c>
      <c r="N17">
        <v>5</v>
      </c>
      <c r="O17">
        <v>0.16458333333067826</v>
      </c>
      <c r="P17">
        <v>1</v>
      </c>
      <c r="Q17">
        <v>0.75</v>
      </c>
      <c r="R17">
        <v>3</v>
      </c>
      <c r="S17">
        <v>1</v>
      </c>
      <c r="T17">
        <v>5</v>
      </c>
      <c r="U17">
        <v>2.85</v>
      </c>
      <c r="V17">
        <v>11</v>
      </c>
    </row>
    <row r="18" spans="1:22">
      <c r="A18">
        <v>51721815</v>
      </c>
      <c r="B18" t="s">
        <v>187</v>
      </c>
      <c r="C18" t="s">
        <v>156</v>
      </c>
      <c r="D18" t="s">
        <v>718</v>
      </c>
      <c r="E18" t="s">
        <v>226</v>
      </c>
      <c r="F18" t="s">
        <v>721</v>
      </c>
      <c r="G18">
        <v>19.526315789473685</v>
      </c>
      <c r="H18">
        <v>5</v>
      </c>
      <c r="I18">
        <v>1</v>
      </c>
      <c r="J18">
        <v>5</v>
      </c>
      <c r="K18">
        <v>0.95</v>
      </c>
      <c r="L18">
        <v>3</v>
      </c>
      <c r="M18">
        <v>1</v>
      </c>
      <c r="N18">
        <v>5</v>
      </c>
      <c r="O18">
        <v>0.37467105263040457</v>
      </c>
      <c r="P18">
        <v>1</v>
      </c>
      <c r="Q18">
        <v>0.75</v>
      </c>
      <c r="R18">
        <v>3</v>
      </c>
      <c r="S18">
        <v>1</v>
      </c>
      <c r="T18">
        <v>5</v>
      </c>
      <c r="U18">
        <v>3.9</v>
      </c>
      <c r="V18">
        <v>6</v>
      </c>
    </row>
    <row r="19" spans="1:22">
      <c r="A19">
        <v>51700458</v>
      </c>
      <c r="B19" t="s">
        <v>165</v>
      </c>
      <c r="C19" t="s">
        <v>156</v>
      </c>
      <c r="D19" t="s">
        <v>718</v>
      </c>
      <c r="E19" t="s">
        <v>224</v>
      </c>
      <c r="F19" t="s">
        <v>721</v>
      </c>
      <c r="G19">
        <v>28.944444444444443</v>
      </c>
      <c r="H19">
        <v>5</v>
      </c>
      <c r="I19">
        <v>1</v>
      </c>
      <c r="J19">
        <v>5</v>
      </c>
      <c r="K19">
        <v>0.95</v>
      </c>
      <c r="L19">
        <v>3</v>
      </c>
      <c r="M19">
        <v>1</v>
      </c>
      <c r="N19">
        <v>5</v>
      </c>
      <c r="O19">
        <v>2.3148148223602524E-4</v>
      </c>
      <c r="P19">
        <v>4</v>
      </c>
      <c r="Q19">
        <v>0.75</v>
      </c>
      <c r="R19">
        <v>3</v>
      </c>
      <c r="S19">
        <v>1</v>
      </c>
      <c r="T19">
        <v>5</v>
      </c>
      <c r="U19">
        <v>4.6500000000000004</v>
      </c>
      <c r="V19">
        <v>1</v>
      </c>
    </row>
    <row r="20" spans="1:22">
      <c r="A20">
        <v>51721457</v>
      </c>
      <c r="B20" t="s">
        <v>177</v>
      </c>
      <c r="C20" t="s">
        <v>156</v>
      </c>
      <c r="D20" t="s">
        <v>718</v>
      </c>
      <c r="E20" t="s">
        <v>700</v>
      </c>
      <c r="F20" t="s">
        <v>721</v>
      </c>
      <c r="G20">
        <v>20.111111111111111</v>
      </c>
      <c r="H20">
        <v>5</v>
      </c>
      <c r="I20">
        <v>1</v>
      </c>
      <c r="J20">
        <v>5</v>
      </c>
      <c r="K20">
        <v>0.95</v>
      </c>
      <c r="L20">
        <v>3</v>
      </c>
      <c r="M20">
        <v>1</v>
      </c>
      <c r="N20">
        <v>5</v>
      </c>
      <c r="O20">
        <v>0.32986111111070687</v>
      </c>
      <c r="P20">
        <v>1</v>
      </c>
      <c r="Q20">
        <v>0.75</v>
      </c>
      <c r="R20">
        <v>3</v>
      </c>
      <c r="S20">
        <v>1</v>
      </c>
      <c r="T20">
        <v>5</v>
      </c>
      <c r="U20">
        <v>3.9</v>
      </c>
      <c r="V20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W20"/>
  <sheetViews>
    <sheetView showGridLines="0" workbookViewId="0">
      <pane xSplit="2" ySplit="9" topLeftCell="D10" activePane="bottomRight" state="frozen"/>
      <selection pane="topRight" activeCell="D1" sqref="D1"/>
      <selection pane="bottomLeft" activeCell="A10" sqref="A10"/>
      <selection pane="bottomRight" sqref="A1:XFD1048576"/>
    </sheetView>
  </sheetViews>
  <sheetFormatPr defaultRowHeight="12"/>
  <cols>
    <col min="1" max="1" width="7.85546875" style="8" customWidth="1"/>
    <col min="2" max="2" width="16.42578125" style="8" customWidth="1"/>
    <col min="3" max="3" width="17" style="8" bestFit="1" customWidth="1"/>
    <col min="4" max="4" width="22.7109375" style="8" customWidth="1"/>
    <col min="5" max="5" width="10" style="8" bestFit="1" customWidth="1"/>
    <col min="6" max="6" width="17.28515625" style="8" bestFit="1" customWidth="1"/>
    <col min="7" max="7" width="7.7109375" style="8" customWidth="1"/>
    <col min="8" max="8" width="6.28515625" style="8" bestFit="1" customWidth="1"/>
    <col min="9" max="9" width="14" style="8" bestFit="1" customWidth="1"/>
    <col min="10" max="10" width="4.85546875" style="8" customWidth="1"/>
    <col min="11" max="11" width="6.140625" style="8" customWidth="1"/>
    <col min="12" max="12" width="12.42578125" style="8" bestFit="1" customWidth="1"/>
    <col min="13" max="13" width="6.140625" style="8" customWidth="1"/>
    <col min="14" max="14" width="4.85546875" style="8" customWidth="1"/>
    <col min="15" max="15" width="8.5703125" style="8" customWidth="1"/>
    <col min="16" max="16" width="4.85546875" style="8" customWidth="1"/>
    <col min="17" max="17" width="7" style="8" customWidth="1"/>
    <col min="18" max="18" width="4.85546875" style="8" customWidth="1"/>
    <col min="19" max="19" width="7" style="8" customWidth="1"/>
    <col min="20" max="20" width="4.85546875" style="8" customWidth="1"/>
    <col min="21" max="21" width="8.7109375" style="8" customWidth="1"/>
    <col min="22" max="23" width="4.5703125" style="8" customWidth="1"/>
    <col min="24" max="24" width="8.85546875" style="8" customWidth="1"/>
    <col min="25" max="25" width="4.5703125" style="8" customWidth="1"/>
    <col min="26" max="16384" width="9.140625" style="8"/>
  </cols>
  <sheetData>
    <row r="1" spans="1:23" s="14" customFormat="1" ht="15"/>
    <row r="2" spans="1:23" s="14" customFormat="1" ht="15">
      <c r="D2" s="21"/>
      <c r="E2" s="61" t="s">
        <v>67</v>
      </c>
      <c r="F2" s="139" t="s">
        <v>68</v>
      </c>
      <c r="G2" s="140"/>
      <c r="H2" s="141"/>
      <c r="I2" s="139" t="s">
        <v>69</v>
      </c>
      <c r="J2" s="141"/>
      <c r="K2" s="139" t="s">
        <v>70</v>
      </c>
      <c r="L2" s="141"/>
      <c r="N2" s="8"/>
      <c r="O2" s="8"/>
      <c r="P2" s="8"/>
      <c r="Q2" s="8"/>
    </row>
    <row r="3" spans="1:23" s="14" customFormat="1" ht="15">
      <c r="D3" s="97" t="s">
        <v>71</v>
      </c>
      <c r="E3" s="98">
        <v>0.35</v>
      </c>
      <c r="F3" s="136">
        <v>0.3</v>
      </c>
      <c r="G3" s="137"/>
      <c r="H3" s="138"/>
      <c r="I3" s="136">
        <v>0.25</v>
      </c>
      <c r="J3" s="138"/>
      <c r="K3" s="136">
        <v>0.1</v>
      </c>
      <c r="L3" s="138"/>
      <c r="N3" s="8"/>
      <c r="O3" s="8"/>
      <c r="P3" s="8"/>
      <c r="Q3" s="8"/>
    </row>
    <row r="4" spans="1:23" s="14" customFormat="1" ht="15">
      <c r="D4" s="97" t="s">
        <v>72</v>
      </c>
      <c r="E4" s="98">
        <v>1</v>
      </c>
      <c r="F4" s="98">
        <v>0.3</v>
      </c>
      <c r="G4" s="98">
        <v>0.3</v>
      </c>
      <c r="H4" s="98">
        <v>0.4</v>
      </c>
      <c r="I4" s="98">
        <v>1</v>
      </c>
      <c r="J4" s="98"/>
      <c r="K4" s="98">
        <v>0.5</v>
      </c>
      <c r="L4" s="98">
        <v>0.5</v>
      </c>
      <c r="M4" s="8"/>
      <c r="N4" s="8"/>
      <c r="O4" s="8"/>
      <c r="P4" s="8"/>
    </row>
    <row r="5" spans="1:23" s="14" customFormat="1" ht="15">
      <c r="D5" s="97" t="s">
        <v>73</v>
      </c>
      <c r="E5" s="97" t="s">
        <v>74</v>
      </c>
      <c r="F5" s="139" t="s">
        <v>68</v>
      </c>
      <c r="G5" s="140"/>
      <c r="H5" s="141"/>
      <c r="I5" s="97" t="s">
        <v>25</v>
      </c>
      <c r="J5" s="97"/>
      <c r="K5" s="97" t="s">
        <v>68</v>
      </c>
      <c r="L5" s="97" t="s">
        <v>24</v>
      </c>
      <c r="M5" s="8"/>
      <c r="N5" s="8"/>
      <c r="O5" s="8"/>
      <c r="P5" s="8"/>
    </row>
    <row r="6" spans="1:23" s="14" customFormat="1" ht="15">
      <c r="D6" s="97" t="s">
        <v>75</v>
      </c>
      <c r="E6" s="97" t="s">
        <v>694</v>
      </c>
      <c r="F6" s="97" t="s">
        <v>76</v>
      </c>
      <c r="G6" s="97" t="s">
        <v>46</v>
      </c>
      <c r="H6" s="97" t="s">
        <v>47</v>
      </c>
      <c r="I6" s="97" t="s">
        <v>77</v>
      </c>
      <c r="J6" s="97"/>
      <c r="K6" s="97" t="s">
        <v>78</v>
      </c>
      <c r="L6" s="97" t="s">
        <v>79</v>
      </c>
      <c r="M6" s="8"/>
      <c r="N6" s="8"/>
      <c r="O6" s="8"/>
      <c r="P6" s="8"/>
    </row>
    <row r="7" spans="1:23" s="14" customFormat="1" ht="15">
      <c r="D7" s="24" t="s">
        <v>80</v>
      </c>
      <c r="E7" s="125">
        <v>15</v>
      </c>
      <c r="F7" s="31">
        <v>0.9</v>
      </c>
      <c r="G7" s="31">
        <v>0.95</v>
      </c>
      <c r="H7" s="31">
        <v>0.995</v>
      </c>
      <c r="I7" s="25">
        <v>0.05</v>
      </c>
      <c r="J7" s="25"/>
      <c r="K7" s="25">
        <v>0.75</v>
      </c>
      <c r="L7" s="25">
        <v>0.75</v>
      </c>
      <c r="M7" s="8"/>
      <c r="N7" s="8"/>
      <c r="O7" s="8"/>
      <c r="P7" s="8"/>
    </row>
    <row r="8" spans="1:23" s="14" customFormat="1" ht="15"/>
    <row r="9" spans="1:23" s="14" customFormat="1" ht="15">
      <c r="A9" s="33" t="s">
        <v>0</v>
      </c>
      <c r="B9" s="33" t="s">
        <v>88</v>
      </c>
      <c r="C9" s="33" t="s">
        <v>16</v>
      </c>
      <c r="D9" s="33" t="s">
        <v>16</v>
      </c>
      <c r="E9" s="33" t="s">
        <v>81</v>
      </c>
      <c r="F9" s="33" t="s">
        <v>85</v>
      </c>
      <c r="G9" s="34" t="s">
        <v>694</v>
      </c>
      <c r="H9" s="38" t="s">
        <v>82</v>
      </c>
      <c r="I9" s="33" t="s">
        <v>36</v>
      </c>
      <c r="J9" s="38" t="s">
        <v>82</v>
      </c>
      <c r="K9" s="33" t="s">
        <v>37</v>
      </c>
      <c r="L9" s="38" t="s">
        <v>82</v>
      </c>
      <c r="M9" s="33" t="s">
        <v>38</v>
      </c>
      <c r="N9" s="38" t="s">
        <v>82</v>
      </c>
      <c r="O9" s="33" t="s">
        <v>83</v>
      </c>
      <c r="P9" s="38" t="s">
        <v>82</v>
      </c>
      <c r="Q9" s="33" t="s">
        <v>34</v>
      </c>
      <c r="R9" s="38" t="s">
        <v>82</v>
      </c>
      <c r="S9" s="33" t="s">
        <v>35</v>
      </c>
      <c r="T9" s="38" t="s">
        <v>82</v>
      </c>
      <c r="U9" s="32" t="s">
        <v>86</v>
      </c>
      <c r="V9" s="32" t="s">
        <v>84</v>
      </c>
      <c r="W9" s="8"/>
    </row>
    <row r="10" spans="1:23">
      <c r="A10" s="75">
        <v>51729961</v>
      </c>
      <c r="B10" s="75" t="str">
        <f>IFERROR(VLOOKUP(A10,AGENT_raw!A:B,2,0),"")</f>
        <v>Agluba, Joyce Bernadette</v>
      </c>
      <c r="C10" s="76" t="str">
        <f>IFERROR(VLOOKUP(A10,AGENT_raw!A:D,4,0),"")</f>
        <v>Venales, Marven</v>
      </c>
      <c r="D10" s="76" t="str">
        <f>IFERROR(VLOOKUP(A10,Roster!A:F,6,0),"")</f>
        <v xml:space="preserve">Raagas, Jake </v>
      </c>
      <c r="E10" s="77" t="str">
        <f>IFERROR(VLOOKUP(A10,AGENT_raw!A:F,6,0),"")</f>
        <v>Wave 10</v>
      </c>
      <c r="F10" s="77" t="str">
        <f>IFERROR(VLOOKUP(A10,Roster!A:M,13,0),"")</f>
        <v>KAISER BU/KP/PICKUP</v>
      </c>
      <c r="G10" s="106">
        <f>IFERROR(VLOOKUP(A10,AGENT_raw!A:AB,28,0),0)</f>
        <v>35.476190476190474</v>
      </c>
      <c r="H10" s="63">
        <f>IF(G10&gt;19.3,5,IF(AND(G10&gt;=14.41,G10&lt;=19.29),4,IF(G10=14.4,3,IF(AND(G10&gt;=11.5,G10&lt;=14.4),2,IF(G10&lt;11.5,1,0)))))</f>
        <v>5</v>
      </c>
      <c r="I10" s="64">
        <f>IFERROR(VLOOKUP(A10,AGENT_raw!A:N,14,0),0)</f>
        <v>1</v>
      </c>
      <c r="J10" s="63">
        <f t="shared" ref="J10:J16" si="0">IF(I10&gt;=100%,5,IF(AND(I10&gt;=95%,I10&lt;=99.99%),4,IF(AND(I10&gt;=90%,I10&lt;=94.99%),3,IF(AND(I10&gt;=85%,I10&lt;=89.99%),2,IF(I10&lt;85%,1,0)))))</f>
        <v>5</v>
      </c>
      <c r="K10" s="64">
        <f>IFERROR(VLOOKUP(A10,AGENT_raw!A:Q,17,0),0)</f>
        <v>0.95</v>
      </c>
      <c r="L10" s="63">
        <f t="shared" ref="L10:L16" si="1">IF(K10&gt;=100%,5,IF(AND(K10&gt;=98%,K10&lt;=99.99%),4,IF(AND(K10&gt;=95%,K10&lt;=97.99%),3,IF(AND(K10&gt;=90%,K10&lt;=94.99%),2,IF(K10&lt;90%,1,0)))))</f>
        <v>3</v>
      </c>
      <c r="M10" s="65">
        <f>IFERROR(VLOOKUP(A10,AGENT_raw!A:T,20,0),0)</f>
        <v>1</v>
      </c>
      <c r="N10" s="63">
        <f t="shared" ref="N10:N16" si="2">IF(M10&gt;=99.5%,5,1)</f>
        <v>5</v>
      </c>
      <c r="O10" s="66">
        <f>IFERROR(VLOOKUP(A10,AGENT_raw!A:U,21,0),0)</f>
        <v>9.5238095238095233E-2</v>
      </c>
      <c r="P10" s="63">
        <f>IF(O10=0%,5,IF(AND(O10&gt;0%,O10&lt;=4.99%),4,IF(O10=5%,3,IF(AND(O10&gt;=5.01%,O10&lt;=9.99%),2,IF(O10&gt;=10%,1,0)))))</f>
        <v>2</v>
      </c>
      <c r="Q10" s="64">
        <f>IFERROR(VLOOKUP(A10,AGENT_raw!A:V,22,0),0)</f>
        <v>0.75</v>
      </c>
      <c r="R10" s="63">
        <f t="shared" ref="R10:R16" si="3">IF(Q10&gt;=100%,5,IF(AND(Q10&gt;=75%,Q10&lt;=99.99%),3,IF(Q10&lt;75,1,0)))</f>
        <v>3</v>
      </c>
      <c r="S10" s="66">
        <f>IFERROR(VLOOKUP(A10,AGENT_raw!A:W,23,0),0)</f>
        <v>1</v>
      </c>
      <c r="T10" s="63">
        <f t="shared" ref="T10:T16" si="4">IF(S10&gt;=100%,5,IF(AND(S10&gt;=75%,S10&lt;=99.99%),3,IF(S10&lt;75,1,0)))</f>
        <v>5</v>
      </c>
      <c r="U10" s="78">
        <f t="shared" ref="U10:U16" si="5">((H10*$E$4)*$E$3)+IF(K10&gt;95%,(((J10*$F$4)+(L10*$G$4)+(N10*$H$4))*$F$3),((J10*60%)+(N10*$H$4))*$F$3)+((P10*$I$4)*$I$3)+(((R10*$K$4)+(T10*$L$4))*$K$3)</f>
        <v>4.1500000000000004</v>
      </c>
      <c r="V10" s="79">
        <f t="shared" ref="V10:V20" si="6">+RANK(U10,$U$10:$U$20)</f>
        <v>3</v>
      </c>
    </row>
    <row r="11" spans="1:23">
      <c r="A11" s="75">
        <v>51609008</v>
      </c>
      <c r="B11" s="75" t="str">
        <f>IFERROR(VLOOKUP(A11,AGENT_raw!A:B,2,0),"")</f>
        <v>Albor, April Mae</v>
      </c>
      <c r="C11" s="76" t="str">
        <f>IFERROR(VLOOKUP(A11,AGENT_raw!A:D,4,0),"")</f>
        <v>Venales, Marven</v>
      </c>
      <c r="D11" s="76" t="str">
        <f>IFERROR(VLOOKUP(A11,Roster!A:F,6,0),"")</f>
        <v xml:space="preserve">Raagas, Jake </v>
      </c>
      <c r="E11" s="77" t="str">
        <f>IFERROR(VLOOKUP(A11,AGENT_raw!A:F,6,0),"")</f>
        <v>Wave 10</v>
      </c>
      <c r="F11" s="77" t="str">
        <f>IFERROR(VLOOKUP(A11,Roster!A:M,13,0),"")</f>
        <v>KAISER BU/KP/PICKUP</v>
      </c>
      <c r="G11" s="106">
        <f>IFERROR(VLOOKUP(A11,AGENT_raw!A:AB,28,0),0)</f>
        <v>22.7</v>
      </c>
      <c r="H11" s="63">
        <f t="shared" ref="H11:H20" si="7">IF(G11&gt;19.3,5,IF(AND(G11&gt;=14.41,G11&lt;=19.29),4,IF(G11=14.4,3,IF(AND(G11&gt;=11.5,G11&lt;=14.4),2,IF(G11&lt;11.5,1,0)))))</f>
        <v>5</v>
      </c>
      <c r="I11" s="64">
        <f>IFERROR(VLOOKUP(A11,AGENT_raw!A:N,14,0),0)</f>
        <v>1</v>
      </c>
      <c r="J11" s="63">
        <f t="shared" si="0"/>
        <v>5</v>
      </c>
      <c r="K11" s="64">
        <f>IFERROR(VLOOKUP(A11,AGENT_raw!A:Q,17,0),0)</f>
        <v>0.95</v>
      </c>
      <c r="L11" s="63">
        <f t="shared" si="1"/>
        <v>3</v>
      </c>
      <c r="M11" s="65">
        <f>IFERROR(VLOOKUP(A11,AGENT_raw!A:T,20,0),0)</f>
        <v>1</v>
      </c>
      <c r="N11" s="63">
        <f t="shared" si="2"/>
        <v>5</v>
      </c>
      <c r="O11" s="66">
        <f>IFERROR(VLOOKUP(A11,AGENT_raw!A:U,21,0),0)</f>
        <v>1.5520833334827087E-2</v>
      </c>
      <c r="P11" s="63">
        <f t="shared" ref="P11:P16" si="8">IF(O11=0%,5,IF(AND(O11&gt;0%,O11&lt;=4.99%),4,IF(O11=5%,3,IF(AND(O11&gt;=5.01%,O11&lt;=9.99%),2,IF(O11&gt;=10%,1,0)))))</f>
        <v>4</v>
      </c>
      <c r="Q11" s="64">
        <f>IFERROR(VLOOKUP(A11,AGENT_raw!A:V,22,0),0)</f>
        <v>0.75</v>
      </c>
      <c r="R11" s="63">
        <f t="shared" si="3"/>
        <v>3</v>
      </c>
      <c r="S11" s="66">
        <f>IFERROR(VLOOKUP(A11,AGENT_raw!A:W,23,0),0)</f>
        <v>1</v>
      </c>
      <c r="T11" s="63">
        <f t="shared" si="4"/>
        <v>5</v>
      </c>
      <c r="U11" s="78">
        <f t="shared" si="5"/>
        <v>4.6500000000000004</v>
      </c>
      <c r="V11" s="79">
        <f t="shared" si="6"/>
        <v>1</v>
      </c>
    </row>
    <row r="12" spans="1:23">
      <c r="A12" s="75">
        <v>51697018</v>
      </c>
      <c r="B12" s="75" t="str">
        <f>IFERROR(VLOOKUP(A12,AGENT_raw!A:B,2,0),"")</f>
        <v>Alon, Amerodin</v>
      </c>
      <c r="C12" s="76" t="str">
        <f>IFERROR(VLOOKUP(A12,AGENT_raw!A:D,4,0),"")</f>
        <v>Venales, Marven</v>
      </c>
      <c r="D12" s="76" t="str">
        <f>IFERROR(VLOOKUP(A12,Roster!A:F,6,0),"")</f>
        <v xml:space="preserve">Raagas, Jake </v>
      </c>
      <c r="E12" s="77" t="str">
        <f>IFERROR(VLOOKUP(A12,AGENT_raw!A:F,6,0),"")</f>
        <v>Wave 1</v>
      </c>
      <c r="F12" s="77" t="str">
        <f>IFERROR(VLOOKUP(A12,Roster!A:M,13,0),"")</f>
        <v>KAISER BU/KP/PICKUP</v>
      </c>
      <c r="G12" s="106">
        <f>IFERROR(VLOOKUP(A12,AGENT_raw!A:AB,28,0),0)</f>
        <v>30.61904761904762</v>
      </c>
      <c r="H12" s="63">
        <f t="shared" si="7"/>
        <v>5</v>
      </c>
      <c r="I12" s="64">
        <f>IFERROR(VLOOKUP(A12,AGENT_raw!A:N,14,0),0)</f>
        <v>1</v>
      </c>
      <c r="J12" s="63">
        <f t="shared" si="0"/>
        <v>5</v>
      </c>
      <c r="K12" s="64">
        <f>IFERROR(VLOOKUP(A12,AGENT_raw!A:Q,17,0),0)</f>
        <v>0.95</v>
      </c>
      <c r="L12" s="63">
        <f t="shared" si="1"/>
        <v>3</v>
      </c>
      <c r="M12" s="65">
        <f>IFERROR(VLOOKUP(A12,AGENT_raw!A:T,20,0),0)</f>
        <v>1</v>
      </c>
      <c r="N12" s="63">
        <f t="shared" si="2"/>
        <v>5</v>
      </c>
      <c r="O12" s="66">
        <f>IFERROR(VLOOKUP(A12,AGENT_raw!A:U,21,0),0)</f>
        <v>9.5337301587624962E-2</v>
      </c>
      <c r="P12" s="63">
        <f t="shared" si="8"/>
        <v>2</v>
      </c>
      <c r="Q12" s="64">
        <f>IFERROR(VLOOKUP(A12,AGENT_raw!A:V,22,0),0)</f>
        <v>0.75</v>
      </c>
      <c r="R12" s="63">
        <f t="shared" si="3"/>
        <v>3</v>
      </c>
      <c r="S12" s="66">
        <f>IFERROR(VLOOKUP(A12,AGENT_raw!A:W,23,0),0)</f>
        <v>1</v>
      </c>
      <c r="T12" s="63">
        <f t="shared" si="4"/>
        <v>5</v>
      </c>
      <c r="U12" s="78">
        <f t="shared" si="5"/>
        <v>4.1500000000000004</v>
      </c>
      <c r="V12" s="79">
        <f t="shared" si="6"/>
        <v>3</v>
      </c>
    </row>
    <row r="13" spans="1:23">
      <c r="A13" s="75">
        <v>51764511</v>
      </c>
      <c r="B13" s="75" t="str">
        <f>IFERROR(VLOOKUP(A13,AGENT_raw!A:B,2,0),"")</f>
        <v>Cruz, Leovino</v>
      </c>
      <c r="C13" s="76" t="str">
        <f>IFERROR(VLOOKUP(A13,AGENT_raw!A:D,4,0),"")</f>
        <v>Venales, Marven</v>
      </c>
      <c r="D13" s="76" t="str">
        <f>IFERROR(VLOOKUP(A13,Roster!A:F,6,0),"")</f>
        <v xml:space="preserve">Raagas, Jake </v>
      </c>
      <c r="E13" s="77" t="str">
        <f>IFERROR(VLOOKUP(A13,AGENT_raw!A:F,6,0),"")</f>
        <v>Wave 6</v>
      </c>
      <c r="F13" s="77" t="str">
        <f>IFERROR(VLOOKUP(A13,Roster!A:M,13,0),"")</f>
        <v>KAISER BU/KP/PICKUP</v>
      </c>
      <c r="G13" s="106">
        <f>IFERROR(VLOOKUP(A13,AGENT_raw!A:AB,28,0),0)</f>
        <v>23.166666666666668</v>
      </c>
      <c r="H13" s="63">
        <f t="shared" si="7"/>
        <v>5</v>
      </c>
      <c r="I13" s="64">
        <f>IFERROR(VLOOKUP(A13,AGENT_raw!A:N,14,0),0)</f>
        <v>0.9</v>
      </c>
      <c r="J13" s="63">
        <f t="shared" si="0"/>
        <v>3</v>
      </c>
      <c r="K13" s="64">
        <f>IFERROR(VLOOKUP(A13,AGENT_raw!A:Q,17,0),0)</f>
        <v>0.95</v>
      </c>
      <c r="L13" s="63">
        <f t="shared" si="1"/>
        <v>3</v>
      </c>
      <c r="M13" s="65">
        <f>IFERROR(VLOOKUP(A13,AGENT_raw!A:T,20,0),0)</f>
        <v>0.995</v>
      </c>
      <c r="N13" s="63">
        <f t="shared" si="2"/>
        <v>5</v>
      </c>
      <c r="O13" s="66">
        <f>IFERROR(VLOOKUP(A13,AGENT_raw!A:U,21,0),0)</f>
        <v>0.18182870370381149</v>
      </c>
      <c r="P13" s="63">
        <f t="shared" si="8"/>
        <v>1</v>
      </c>
      <c r="Q13" s="64">
        <f>IFERROR(VLOOKUP(A13,AGENT_raw!A:V,22,0),0)</f>
        <v>0.75</v>
      </c>
      <c r="R13" s="63">
        <f t="shared" si="3"/>
        <v>3</v>
      </c>
      <c r="S13" s="66">
        <f>IFERROR(VLOOKUP(A13,AGENT_raw!A:W,23,0),0)</f>
        <v>1</v>
      </c>
      <c r="T13" s="63">
        <f t="shared" si="4"/>
        <v>5</v>
      </c>
      <c r="U13" s="78">
        <f t="shared" si="5"/>
        <v>3.5399999999999996</v>
      </c>
      <c r="V13" s="79">
        <f t="shared" si="6"/>
        <v>10</v>
      </c>
    </row>
    <row r="14" spans="1:23">
      <c r="A14" s="75">
        <v>51764516</v>
      </c>
      <c r="B14" s="75" t="str">
        <f>IFERROR(VLOOKUP(A14,AGENT_raw!A:B,2,0),"")</f>
        <v>Gonzales, Jeric</v>
      </c>
      <c r="C14" s="76" t="str">
        <f>IFERROR(VLOOKUP(A14,AGENT_raw!A:D,4,0),"")</f>
        <v>Venales, Marven</v>
      </c>
      <c r="D14" s="76" t="str">
        <f>IFERROR(VLOOKUP(A14,Roster!A:F,6,0),"")</f>
        <v xml:space="preserve">Raagas, Jake </v>
      </c>
      <c r="E14" s="77" t="str">
        <f>IFERROR(VLOOKUP(A14,AGENT_raw!A:F,6,0),"")</f>
        <v>Wave 6</v>
      </c>
      <c r="F14" s="77" t="str">
        <f>IFERROR(VLOOKUP(A14,Roster!A:M,13,0),"")</f>
        <v>KAISER BU/KP/PICKUP</v>
      </c>
      <c r="G14" s="106">
        <f>IFERROR(VLOOKUP(A14,AGENT_raw!A:AB,28,0),0)</f>
        <v>24.695652173913043</v>
      </c>
      <c r="H14" s="63">
        <f t="shared" si="7"/>
        <v>5</v>
      </c>
      <c r="I14" s="64">
        <f>IFERROR(VLOOKUP(A14,AGENT_raw!A:N,14,0),0)</f>
        <v>1</v>
      </c>
      <c r="J14" s="63">
        <f t="shared" si="0"/>
        <v>5</v>
      </c>
      <c r="K14" s="64">
        <f>IFERROR(VLOOKUP(A14,AGENT_raw!A:Q,17,0),0)</f>
        <v>0.95</v>
      </c>
      <c r="L14" s="63">
        <f t="shared" si="1"/>
        <v>3</v>
      </c>
      <c r="M14" s="65">
        <f>IFERROR(VLOOKUP(A14,AGENT_raw!A:T,20,0),0)</f>
        <v>1</v>
      </c>
      <c r="N14" s="63">
        <f t="shared" si="2"/>
        <v>5</v>
      </c>
      <c r="O14" s="66">
        <f>IFERROR(VLOOKUP(A14,AGENT_raw!A:U,21,0),0)</f>
        <v>0.23903985507566455</v>
      </c>
      <c r="P14" s="63">
        <f t="shared" si="8"/>
        <v>1</v>
      </c>
      <c r="Q14" s="64">
        <f>IFERROR(VLOOKUP(A14,AGENT_raw!A:V,22,0),0)</f>
        <v>0.75</v>
      </c>
      <c r="R14" s="63">
        <f t="shared" si="3"/>
        <v>3</v>
      </c>
      <c r="S14" s="66">
        <f>IFERROR(VLOOKUP(A14,AGENT_raw!A:W,23,0),0)</f>
        <v>1</v>
      </c>
      <c r="T14" s="63">
        <f t="shared" si="4"/>
        <v>5</v>
      </c>
      <c r="U14" s="78">
        <f t="shared" si="5"/>
        <v>3.9</v>
      </c>
      <c r="V14" s="79">
        <f t="shared" si="6"/>
        <v>6</v>
      </c>
    </row>
    <row r="15" spans="1:23">
      <c r="A15" s="75">
        <v>51701118</v>
      </c>
      <c r="B15" s="75" t="str">
        <f>IFERROR(VLOOKUP(A15,AGENT_raw!A:B,2,0),"")</f>
        <v>Hengoyon, Ronald</v>
      </c>
      <c r="C15" s="76" t="str">
        <f>IFERROR(VLOOKUP(A15,AGENT_raw!A:D,4,0),"")</f>
        <v>Venales, Marven</v>
      </c>
      <c r="D15" s="76" t="str">
        <f>IFERROR(VLOOKUP(A15,Roster!A:F,6,0),"")</f>
        <v xml:space="preserve">Raagas, Jake </v>
      </c>
      <c r="E15" s="77" t="str">
        <f>IFERROR(VLOOKUP(A15,AGENT_raw!A:F,6,0),"")</f>
        <v>Wave 2</v>
      </c>
      <c r="F15" s="77" t="str">
        <f>IFERROR(VLOOKUP(A15,Roster!A:M,13,0),"")</f>
        <v>KAISER BU/KP/PICKUP</v>
      </c>
      <c r="G15" s="106">
        <f>IFERROR(VLOOKUP(A15,AGENT_raw!A:AB,28,0),0)</f>
        <v>21.904761904761905</v>
      </c>
      <c r="H15" s="63">
        <f t="shared" si="7"/>
        <v>5</v>
      </c>
      <c r="I15" s="64">
        <f>IFERROR(VLOOKUP(A15,AGENT_raw!A:N,14,0),0)</f>
        <v>1</v>
      </c>
      <c r="J15" s="63">
        <f t="shared" si="0"/>
        <v>5</v>
      </c>
      <c r="K15" s="64">
        <f>IFERROR(VLOOKUP(A15,AGENT_raw!A:Q,17,0),0)</f>
        <v>0.95</v>
      </c>
      <c r="L15" s="63">
        <f t="shared" si="1"/>
        <v>3</v>
      </c>
      <c r="M15" s="65">
        <f>IFERROR(VLOOKUP(A15,AGENT_raw!A:T,20,0),0)</f>
        <v>1</v>
      </c>
      <c r="N15" s="63">
        <f t="shared" si="2"/>
        <v>5</v>
      </c>
      <c r="O15" s="66">
        <f>IFERROR(VLOOKUP(A15,AGENT_raw!A:U,21,0),0)</f>
        <v>6.1507936507474541E-2</v>
      </c>
      <c r="P15" s="63">
        <f t="shared" si="8"/>
        <v>2</v>
      </c>
      <c r="Q15" s="64">
        <f>IFERROR(VLOOKUP(A15,AGENT_raw!A:V,22,0),0)</f>
        <v>0.75</v>
      </c>
      <c r="R15" s="63">
        <f t="shared" si="3"/>
        <v>3</v>
      </c>
      <c r="S15" s="66">
        <f>IFERROR(VLOOKUP(A15,AGENT_raw!A:W,23,0),0)</f>
        <v>1</v>
      </c>
      <c r="T15" s="63">
        <f t="shared" si="4"/>
        <v>5</v>
      </c>
      <c r="U15" s="78">
        <f t="shared" si="5"/>
        <v>4.1500000000000004</v>
      </c>
      <c r="V15" s="79">
        <f t="shared" si="6"/>
        <v>3</v>
      </c>
    </row>
    <row r="16" spans="1:23">
      <c r="A16" s="75">
        <v>51697019</v>
      </c>
      <c r="B16" s="75" t="str">
        <f>IFERROR(VLOOKUP(A16,AGENT_raw!A:B,2,0),"")</f>
        <v>Medrano, Evangeline</v>
      </c>
      <c r="C16" s="76" t="str">
        <f>IFERROR(VLOOKUP(A16,AGENT_raw!A:D,4,0),"")</f>
        <v>Venales, Marven</v>
      </c>
      <c r="D16" s="76" t="str">
        <f>IFERROR(VLOOKUP(A16,Roster!A:F,6,0),"")</f>
        <v xml:space="preserve">Raagas, Jake </v>
      </c>
      <c r="E16" s="77" t="str">
        <f>IFERROR(VLOOKUP(A16,AGENT_raw!A:F,6,0),"")</f>
        <v>Wave 1</v>
      </c>
      <c r="F16" s="77" t="str">
        <f>IFERROR(VLOOKUP(A16,Roster!A:M,13,0),"")</f>
        <v>KAISER BU/KP/PICKUP</v>
      </c>
      <c r="G16" s="106">
        <f>IFERROR(VLOOKUP(A16,AGENT_raw!A:AB,28,0),0)</f>
        <v>16.368421052631579</v>
      </c>
      <c r="H16" s="63">
        <f t="shared" si="7"/>
        <v>4</v>
      </c>
      <c r="I16" s="64">
        <f>IFERROR(VLOOKUP(A16,AGENT_raw!A:N,14,0),0)</f>
        <v>1</v>
      </c>
      <c r="J16" s="63">
        <f t="shared" si="0"/>
        <v>5</v>
      </c>
      <c r="K16" s="64">
        <f>IFERROR(VLOOKUP(A16,AGENT_raw!A:Q,17,0),0)</f>
        <v>0.95</v>
      </c>
      <c r="L16" s="63">
        <f t="shared" si="1"/>
        <v>3</v>
      </c>
      <c r="M16" s="65">
        <f>IFERROR(VLOOKUP(A16,AGENT_raw!A:T,20,0),0)</f>
        <v>1</v>
      </c>
      <c r="N16" s="63">
        <f t="shared" si="2"/>
        <v>5</v>
      </c>
      <c r="O16" s="66">
        <f>IFERROR(VLOOKUP(A16,AGENT_raw!A:U,21,0),0)</f>
        <v>0.38892543859363188</v>
      </c>
      <c r="P16" s="63">
        <f t="shared" si="8"/>
        <v>1</v>
      </c>
      <c r="Q16" s="64">
        <f>IFERROR(VLOOKUP(A16,AGENT_raw!A:V,22,0),0)</f>
        <v>0.75</v>
      </c>
      <c r="R16" s="63">
        <f t="shared" si="3"/>
        <v>3</v>
      </c>
      <c r="S16" s="66">
        <f>IFERROR(VLOOKUP(A16,AGENT_raw!A:W,23,0),0)</f>
        <v>1</v>
      </c>
      <c r="T16" s="63">
        <f t="shared" si="4"/>
        <v>5</v>
      </c>
      <c r="U16" s="78">
        <f t="shared" si="5"/>
        <v>3.55</v>
      </c>
      <c r="V16" s="79">
        <f t="shared" si="6"/>
        <v>9</v>
      </c>
    </row>
    <row r="17" spans="1:22">
      <c r="A17" s="75">
        <v>51721479</v>
      </c>
      <c r="B17" s="75" t="str">
        <f>IFERROR(VLOOKUP(A17,AGENT_raw!A:B,2,0),"")</f>
        <v>Mia, Michael</v>
      </c>
      <c r="C17" s="76" t="str">
        <f>IFERROR(VLOOKUP(A17,AGENT_raw!A:D,4,0),"")</f>
        <v>Venales, Marven</v>
      </c>
      <c r="D17" s="76" t="str">
        <f>IFERROR(VLOOKUP(A17,Roster!A:F,6,0),"")</f>
        <v xml:space="preserve">Raagas, Jake </v>
      </c>
      <c r="E17" s="77" t="str">
        <f>IFERROR(VLOOKUP(A17,AGENT_raw!A:F,6,0),"")</f>
        <v>Wave 8</v>
      </c>
      <c r="F17" s="77" t="str">
        <f>IFERROR(VLOOKUP(A17,Roster!A:M,13,0),"")</f>
        <v>KAISER BU/KP/PICKUP</v>
      </c>
      <c r="G17" s="106">
        <f>IFERROR(VLOOKUP(A17,AGENT_raw!A:AB,28,0),0)</f>
        <v>13</v>
      </c>
      <c r="H17" s="63">
        <f t="shared" si="7"/>
        <v>2</v>
      </c>
      <c r="I17" s="64">
        <f>IFERROR(VLOOKUP(A17,AGENT_raw!A:N,14,0),0)</f>
        <v>1</v>
      </c>
      <c r="J17" s="63">
        <f>IF(I17&gt;=100%,5,IF(AND(I17&gt;=95%,I17&lt;=99.99%),4,IF(AND(I17&gt;=90%,I17&lt;=94.99%),3,IF(AND(I17&gt;=85%,I17&lt;=89.99%),2,IF(I17&lt;85%,1,0)))))</f>
        <v>5</v>
      </c>
      <c r="K17" s="64">
        <f>IFERROR(VLOOKUP(A17,AGENT_raw!A:Q,17,0),0)</f>
        <v>0.95</v>
      </c>
      <c r="L17" s="63">
        <f>IF(K17&gt;=100%,5,IF(AND(K17&gt;=98%,K17&lt;=99.99%),4,IF(AND(K17&gt;=95%,K17&lt;=97.99%),3,IF(AND(K17&gt;=90%,K17&lt;=94.99%),2,IF(K17&lt;90%,1,0)))))</f>
        <v>3</v>
      </c>
      <c r="M17" s="65">
        <f>IFERROR(VLOOKUP(A17,AGENT_raw!A:T,20,0),0)</f>
        <v>1</v>
      </c>
      <c r="N17" s="63">
        <f>IF(M17&gt;=99.5%,5,1)</f>
        <v>5</v>
      </c>
      <c r="O17" s="66">
        <f>IFERROR(VLOOKUP(A17,AGENT_raw!A:U,21,0),0)</f>
        <v>0.16458333333067826</v>
      </c>
      <c r="P17" s="63">
        <f>IF(O17=0%,5,IF(AND(O17&gt;0%,O17&lt;=4.99%),4,IF(O17=5%,3,IF(AND(O17&gt;=5.01%,O17&lt;=9.99%),2,IF(O17&gt;=10%,1,0)))))</f>
        <v>1</v>
      </c>
      <c r="Q17" s="64">
        <f>IFERROR(VLOOKUP(A17,AGENT_raw!A:V,22,0),0)</f>
        <v>0.75</v>
      </c>
      <c r="R17" s="63">
        <f>IF(Q17&gt;=100%,5,IF(AND(Q17&gt;=75%,Q17&lt;=99.99%),3,IF(Q17&lt;75,1,0)))</f>
        <v>3</v>
      </c>
      <c r="S17" s="66">
        <f>IFERROR(VLOOKUP(A17,AGENT_raw!A:W,23,0),0)</f>
        <v>1</v>
      </c>
      <c r="T17" s="63">
        <f>IF(S17&gt;=100%,5,IF(AND(S17&gt;=75%,S17&lt;=99.99%),3,IF(S17&lt;75,1,0)))</f>
        <v>5</v>
      </c>
      <c r="U17" s="78">
        <f>((H17*$E$4)*$E$3)+IF(K17&gt;95%,(((J17*$F$4)+(L17*$G$4)+(N17*$H$4))*$F$3),((J17*60%)+(N17*$H$4))*$F$3)+((P17*$I$4)*$I$3)+(((R17*$K$4)+(T17*$L$4))*$K$3)</f>
        <v>2.85</v>
      </c>
      <c r="V17" s="79">
        <f t="shared" si="6"/>
        <v>11</v>
      </c>
    </row>
    <row r="18" spans="1:22">
      <c r="A18" s="75">
        <v>51721815</v>
      </c>
      <c r="B18" s="75" t="str">
        <f>IFERROR(VLOOKUP(A18,AGENT_raw!A:B,2,0),"")</f>
        <v>Nacion, Yrvin</v>
      </c>
      <c r="C18" s="76" t="str">
        <f>IFERROR(VLOOKUP(A18,AGENT_raw!A:D,4,0),"")</f>
        <v>Venales, Marven</v>
      </c>
      <c r="D18" s="76" t="str">
        <f>IFERROR(VLOOKUP(A18,Roster!A:F,6,0),"")</f>
        <v xml:space="preserve">Raagas, Jake </v>
      </c>
      <c r="E18" s="77" t="str">
        <f>IFERROR(VLOOKUP(A18,AGENT_raw!A:F,6,0),"")</f>
        <v>Wave 4</v>
      </c>
      <c r="F18" s="77" t="str">
        <f>IFERROR(VLOOKUP(A18,Roster!A:M,13,0),"")</f>
        <v>KAISER BU/KP/PICKUP</v>
      </c>
      <c r="G18" s="106">
        <f>IFERROR(VLOOKUP(A18,AGENT_raw!A:AB,28,0),0)</f>
        <v>19.526315789473685</v>
      </c>
      <c r="H18" s="63">
        <f t="shared" si="7"/>
        <v>5</v>
      </c>
      <c r="I18" s="64">
        <f>IFERROR(VLOOKUP(A18,AGENT_raw!A:N,14,0),0)</f>
        <v>1</v>
      </c>
      <c r="J18" s="63">
        <f>IF(I18&gt;=100%,5,IF(AND(I18&gt;=95%,I18&lt;=99.99%),4,IF(AND(I18&gt;=90%,I18&lt;=94.99%),3,IF(AND(I18&gt;=85%,I18&lt;=89.99%),2,IF(I18&lt;85%,1,0)))))</f>
        <v>5</v>
      </c>
      <c r="K18" s="64">
        <f>IFERROR(VLOOKUP(A18,AGENT_raw!A:Q,17,0),0)</f>
        <v>0.95</v>
      </c>
      <c r="L18" s="63">
        <f>IF(K18&gt;=100%,5,IF(AND(K18&gt;=98%,K18&lt;=99.99%),4,IF(AND(K18&gt;=95%,K18&lt;=97.99%),3,IF(AND(K18&gt;=90%,K18&lt;=94.99%),2,IF(K18&lt;90%,1,0)))))</f>
        <v>3</v>
      </c>
      <c r="M18" s="65">
        <f>IFERROR(VLOOKUP(A18,AGENT_raw!A:T,20,0),0)</f>
        <v>1</v>
      </c>
      <c r="N18" s="63">
        <f>IF(M18&gt;=99.5%,5,1)</f>
        <v>5</v>
      </c>
      <c r="O18" s="66">
        <f>IFERROR(VLOOKUP(A18,AGENT_raw!A:U,21,0),0)</f>
        <v>0.37467105263040457</v>
      </c>
      <c r="P18" s="63">
        <f>IF(O18=0%,5,IF(AND(O18&gt;0%,O18&lt;=4.99%),4,IF(O18=5%,3,IF(AND(O18&gt;=5.01%,O18&lt;=9.99%),2,IF(O18&gt;=10%,1,0)))))</f>
        <v>1</v>
      </c>
      <c r="Q18" s="64">
        <f>IFERROR(VLOOKUP(A18,AGENT_raw!A:V,22,0),0)</f>
        <v>0.75</v>
      </c>
      <c r="R18" s="63">
        <f>IF(Q18&gt;=100%,5,IF(AND(Q18&gt;=75%,Q18&lt;=99.99%),3,IF(Q18&lt;75,1,0)))</f>
        <v>3</v>
      </c>
      <c r="S18" s="66">
        <f>IFERROR(VLOOKUP(A18,AGENT_raw!A:W,23,0),0)</f>
        <v>1</v>
      </c>
      <c r="T18" s="63">
        <f>IF(S18&gt;=100%,5,IF(AND(S18&gt;=75%,S18&lt;=99.99%),3,IF(S18&lt;75,1,0)))</f>
        <v>5</v>
      </c>
      <c r="U18" s="78">
        <f>((H18*$E$4)*$E$3)+IF(K18&gt;95%,(((J18*$F$4)+(L18*$G$4)+(N18*$H$4))*$F$3),((J18*60%)+(N18*$H$4))*$F$3)+((P18*$I$4)*$I$3)+(((R18*$K$4)+(T18*$L$4))*$K$3)</f>
        <v>3.9</v>
      </c>
      <c r="V18" s="79">
        <f t="shared" si="6"/>
        <v>6</v>
      </c>
    </row>
    <row r="19" spans="1:22">
      <c r="A19" s="75">
        <v>51700458</v>
      </c>
      <c r="B19" s="75" t="str">
        <f>IFERROR(VLOOKUP(A19,AGENT_raw!A:B,2,0),"")</f>
        <v>Rodriguez, Ruth Ann</v>
      </c>
      <c r="C19" s="76" t="str">
        <f>IFERROR(VLOOKUP(A19,AGENT_raw!A:D,4,0),"")</f>
        <v>Venales, Marven</v>
      </c>
      <c r="D19" s="76" t="str">
        <f>IFERROR(VLOOKUP(A19,Roster!A:F,6,0),"")</f>
        <v xml:space="preserve">Raagas, Jake </v>
      </c>
      <c r="E19" s="77" t="str">
        <f>IFERROR(VLOOKUP(A19,AGENT_raw!A:F,6,0),"")</f>
        <v>Wave 2</v>
      </c>
      <c r="F19" s="77" t="str">
        <f>IFERROR(VLOOKUP(A19,Roster!A:M,13,0),"")</f>
        <v>KAISER BU/KP/PICKUP</v>
      </c>
      <c r="G19" s="106">
        <f>IFERROR(VLOOKUP(A19,AGENT_raw!A:AB,28,0),0)</f>
        <v>28.944444444444443</v>
      </c>
      <c r="H19" s="63">
        <f t="shared" si="7"/>
        <v>5</v>
      </c>
      <c r="I19" s="64">
        <f>IFERROR(VLOOKUP(A19,AGENT_raw!A:N,14,0),0)</f>
        <v>1</v>
      </c>
      <c r="J19" s="63">
        <f>IF(I19&gt;=100%,5,IF(AND(I19&gt;=95%,I19&lt;=99.99%),4,IF(AND(I19&gt;=90%,I19&lt;=94.99%),3,IF(AND(I19&gt;=85%,I19&lt;=89.99%),2,IF(I19&lt;85%,1,0)))))</f>
        <v>5</v>
      </c>
      <c r="K19" s="64">
        <f>IFERROR(VLOOKUP(A19,AGENT_raw!A:Q,17,0),0)</f>
        <v>0.95</v>
      </c>
      <c r="L19" s="63">
        <f>IF(K19&gt;=100%,5,IF(AND(K19&gt;=98%,K19&lt;=99.99%),4,IF(AND(K19&gt;=95%,K19&lt;=97.99%),3,IF(AND(K19&gt;=90%,K19&lt;=94.99%),2,IF(K19&lt;90%,1,0)))))</f>
        <v>3</v>
      </c>
      <c r="M19" s="65">
        <f>IFERROR(VLOOKUP(A19,AGENT_raw!A:T,20,0),0)</f>
        <v>1</v>
      </c>
      <c r="N19" s="63">
        <f>IF(M19&gt;=99.5%,5,1)</f>
        <v>5</v>
      </c>
      <c r="O19" s="66">
        <f>IFERROR(VLOOKUP(A19,AGENT_raw!A:U,21,0),0)</f>
        <v>2.3148148223602524E-4</v>
      </c>
      <c r="P19" s="63">
        <f>IF(O19=0%,5,IF(AND(O19&gt;0%,O19&lt;=4.99%),4,IF(O19=5%,3,IF(AND(O19&gt;=5.01%,O19&lt;=9.99%),2,IF(O19&gt;=10%,1,0)))))</f>
        <v>4</v>
      </c>
      <c r="Q19" s="64">
        <f>IFERROR(VLOOKUP(A19,AGENT_raw!A:V,22,0),0)</f>
        <v>0.75</v>
      </c>
      <c r="R19" s="63">
        <f>IF(Q19&gt;=100%,5,IF(AND(Q19&gt;=75%,Q19&lt;=99.99%),3,IF(Q19&lt;75,1,0)))</f>
        <v>3</v>
      </c>
      <c r="S19" s="66">
        <f>IFERROR(VLOOKUP(A19,AGENT_raw!A:W,23,0),0)</f>
        <v>1</v>
      </c>
      <c r="T19" s="63">
        <f>IF(S19&gt;=100%,5,IF(AND(S19&gt;=75%,S19&lt;=99.99%),3,IF(S19&lt;75,1,0)))</f>
        <v>5</v>
      </c>
      <c r="U19" s="78">
        <f>((H19*$E$4)*$E$3)+IF(K19&gt;95%,(((J19*$F$4)+(L19*$G$4)+(N19*$H$4))*$F$3),((J19*60%)+(N19*$H$4))*$F$3)+((P19*$I$4)*$I$3)+(((R19*$K$4)+(T19*$L$4))*$K$3)</f>
        <v>4.6500000000000004</v>
      </c>
      <c r="V19" s="79">
        <f t="shared" si="6"/>
        <v>1</v>
      </c>
    </row>
    <row r="20" spans="1:22">
      <c r="A20" s="75">
        <v>51721457</v>
      </c>
      <c r="B20" s="75" t="str">
        <f>IFERROR(VLOOKUP(A20,AGENT_raw!A:B,2,0),"")</f>
        <v>Veloso, Mariel</v>
      </c>
      <c r="C20" s="76" t="str">
        <f>IFERROR(VLOOKUP(A20,AGENT_raw!A:D,4,0),"")</f>
        <v>Venales, Marven</v>
      </c>
      <c r="D20" s="76" t="str">
        <f>IFERROR(VLOOKUP(A20,Roster!A:F,6,0),"")</f>
        <v xml:space="preserve">Raagas, Jake </v>
      </c>
      <c r="E20" s="77" t="str">
        <f>IFERROR(VLOOKUP(A20,AGENT_raw!A:F,6,0),"")</f>
        <v>Wave 8</v>
      </c>
      <c r="F20" s="77" t="str">
        <f>IFERROR(VLOOKUP(A20,Roster!A:M,13,0),"")</f>
        <v>KAISER BU/KP/PICKUP</v>
      </c>
      <c r="G20" s="106">
        <f>IFERROR(VLOOKUP(A20,AGENT_raw!A:AB,28,0),0)</f>
        <v>20.111111111111111</v>
      </c>
      <c r="H20" s="63">
        <f t="shared" si="7"/>
        <v>5</v>
      </c>
      <c r="I20" s="64">
        <f>IFERROR(VLOOKUP(A20,AGENT_raw!A:N,14,0),0)</f>
        <v>1</v>
      </c>
      <c r="J20" s="63">
        <f>IF(I20&gt;=100%,5,IF(AND(I20&gt;=95%,I20&lt;=99.99%),4,IF(AND(I20&gt;=90%,I20&lt;=94.99%),3,IF(AND(I20&gt;=85%,I20&lt;=89.99%),2,IF(I20&lt;85%,1,0)))))</f>
        <v>5</v>
      </c>
      <c r="K20" s="64">
        <f>IFERROR(VLOOKUP(A20,AGENT_raw!A:Q,17,0),0)</f>
        <v>0.95</v>
      </c>
      <c r="L20" s="63">
        <f>IF(K20&gt;=100%,5,IF(AND(K20&gt;=98%,K20&lt;=99.99%),4,IF(AND(K20&gt;=95%,K20&lt;=97.99%),3,IF(AND(K20&gt;=90%,K20&lt;=94.99%),2,IF(K20&lt;90%,1,0)))))</f>
        <v>3</v>
      </c>
      <c r="M20" s="65">
        <f>IFERROR(VLOOKUP(A20,AGENT_raw!A:T,20,0),0)</f>
        <v>1</v>
      </c>
      <c r="N20" s="63">
        <f>IF(M20&gt;=99.5%,5,1)</f>
        <v>5</v>
      </c>
      <c r="O20" s="66">
        <f>IFERROR(VLOOKUP(A20,AGENT_raw!A:U,21,0),0)</f>
        <v>0.32986111111070687</v>
      </c>
      <c r="P20" s="63">
        <f>IF(O20=0%,5,IF(AND(O20&gt;0%,O20&lt;=4.99%),4,IF(O20=5%,3,IF(AND(O20&gt;=5.01%,O20&lt;=9.99%),2,IF(O20&gt;=10%,1,0)))))</f>
        <v>1</v>
      </c>
      <c r="Q20" s="64">
        <f>IFERROR(VLOOKUP(A20,AGENT_raw!A:V,22,0),0)</f>
        <v>0.75</v>
      </c>
      <c r="R20" s="63">
        <f>IF(Q20&gt;=100%,5,IF(AND(Q20&gt;=75%,Q20&lt;=99.99%),3,IF(Q20&lt;75,1,0)))</f>
        <v>3</v>
      </c>
      <c r="S20" s="66">
        <f>IFERROR(VLOOKUP(A20,AGENT_raw!A:W,23,0),0)</f>
        <v>1</v>
      </c>
      <c r="T20" s="63">
        <f>IF(S20&gt;=100%,5,IF(AND(S20&gt;=75%,S20&lt;=99.99%),3,IF(S20&lt;75,1,0)))</f>
        <v>5</v>
      </c>
      <c r="U20" s="78">
        <f>((H20*$E$4)*$E$3)+IF(K20&gt;95%,(((J20*$F$4)+(L20*$G$4)+(N20*$H$4))*$F$3),((J20*60%)+(N20*$H$4))*$F$3)+((P20*$I$4)*$I$3)+(((R20*$K$4)+(T20*$L$4))*$K$3)</f>
        <v>3.9</v>
      </c>
      <c r="V20" s="79">
        <f t="shared" si="6"/>
        <v>6</v>
      </c>
    </row>
  </sheetData>
  <mergeCells count="7">
    <mergeCell ref="F5:H5"/>
    <mergeCell ref="F2:H2"/>
    <mergeCell ref="I2:J2"/>
    <mergeCell ref="K2:L2"/>
    <mergeCell ref="F3:H3"/>
    <mergeCell ref="I3:J3"/>
    <mergeCell ref="K3:L3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V5"/>
  <sheetViews>
    <sheetView workbookViewId="0">
      <pane xSplit="2" ySplit="1" topLeftCell="L2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5"/>
  <cols>
    <col min="1" max="1" width="7.85546875" style="8" bestFit="1" customWidth="1"/>
    <col min="2" max="2" width="20" style="8" customWidth="1"/>
    <col min="3" max="3" width="12" style="8" bestFit="1" customWidth="1"/>
    <col min="4" max="4" width="16.140625" style="8" customWidth="1"/>
    <col min="5" max="5" width="7.85546875" style="8" bestFit="1" customWidth="1"/>
    <col min="6" max="6" width="7.42578125" style="8" bestFit="1" customWidth="1"/>
    <col min="7" max="7" width="11.5703125" style="8" bestFit="1" customWidth="1"/>
    <col min="8" max="8" width="10.28515625" style="8" bestFit="1" customWidth="1"/>
    <col min="9" max="9" width="7.85546875" style="8" bestFit="1" customWidth="1"/>
    <col min="10" max="10" width="14.42578125" style="8" bestFit="1" customWidth="1"/>
    <col min="11" max="11" width="9.140625" style="8" bestFit="1" customWidth="1"/>
    <col min="12" max="12" width="7.140625" style="9" customWidth="1"/>
    <col min="13" max="13" width="8.42578125" style="9" bestFit="1" customWidth="1"/>
    <col min="14" max="14" width="7.140625" style="9" bestFit="1" customWidth="1"/>
    <col min="15" max="15" width="19.85546875" style="9" customWidth="1"/>
    <col min="16" max="16" width="22.5703125" style="9" customWidth="1"/>
    <col min="17" max="17" width="25.5703125" style="9" bestFit="1" customWidth="1"/>
    <col min="18" max="18" width="10.5703125" style="9" customWidth="1"/>
    <col min="19" max="19" width="5.5703125" style="9" customWidth="1"/>
    <col min="20" max="20" width="4.85546875" style="9" bestFit="1" customWidth="1"/>
    <col min="21" max="21" width="15.28515625" style="14" bestFit="1" customWidth="1"/>
    <col min="22" max="22" width="9" style="14" customWidth="1"/>
    <col min="23" max="16384" width="9.140625" style="14"/>
  </cols>
  <sheetData>
    <row r="1" spans="1:22">
      <c r="A1" s="27" t="s">
        <v>0</v>
      </c>
      <c r="B1" s="27" t="s">
        <v>10</v>
      </c>
      <c r="C1" s="27" t="s">
        <v>66</v>
      </c>
      <c r="D1" s="27" t="s">
        <v>65</v>
      </c>
      <c r="E1" s="27" t="s">
        <v>1</v>
      </c>
      <c r="F1" s="27" t="s">
        <v>11</v>
      </c>
      <c r="G1" s="27" t="s">
        <v>12</v>
      </c>
      <c r="H1" s="28" t="s">
        <v>27</v>
      </c>
      <c r="I1" s="28" t="s">
        <v>28</v>
      </c>
      <c r="J1" s="41" t="s">
        <v>695</v>
      </c>
      <c r="K1" s="41" t="s">
        <v>29</v>
      </c>
      <c r="L1" s="26" t="s">
        <v>30</v>
      </c>
      <c r="M1" s="26" t="s">
        <v>31</v>
      </c>
      <c r="N1" s="26" t="s">
        <v>32</v>
      </c>
      <c r="O1" s="29" t="s">
        <v>124</v>
      </c>
      <c r="P1" s="29" t="s">
        <v>125</v>
      </c>
      <c r="Q1" s="29" t="s">
        <v>123</v>
      </c>
      <c r="R1" s="29" t="s">
        <v>104</v>
      </c>
      <c r="S1" s="30" t="s">
        <v>34</v>
      </c>
      <c r="T1" s="30" t="s">
        <v>35</v>
      </c>
      <c r="U1" s="30" t="s">
        <v>118</v>
      </c>
      <c r="V1" s="30" t="s">
        <v>127</v>
      </c>
    </row>
    <row r="2" spans="1:22">
      <c r="A2" s="7">
        <v>51547597</v>
      </c>
      <c r="B2" s="8" t="str">
        <f>IFERROR(VLOOKUP(A2,Roster!C:D,2,0),"-")</f>
        <v>Venales, Marven</v>
      </c>
      <c r="C2" s="8" t="s">
        <v>149</v>
      </c>
      <c r="D2" s="8" t="str">
        <f>IFERROR(VLOOKUP(A2,Roster!A:D,4,0),"-")</f>
        <v xml:space="preserve">Raagas, Jake </v>
      </c>
      <c r="E2" s="8" t="str">
        <f>IFERROR(VLOOKUP(A2,Roster!A:J,10,0),"-")</f>
        <v>Kaiser BU/AH</v>
      </c>
      <c r="F2" s="8" t="str">
        <f>IFERROR(VLOOKUP(A2,Roster!A:K,11,0),"-")</f>
        <v>Wave 11</v>
      </c>
      <c r="G2" s="8" t="str">
        <f>IFERROR(VLOOKUP(A2,Roster!A:H,8,0),"-")</f>
        <v>SUPPORT</v>
      </c>
      <c r="H2" s="8">
        <f>SUMIFS(AGENT_raw!H:H,AGENT_raw!C:C,TL_raw!A2)</f>
        <v>297</v>
      </c>
      <c r="I2" s="8">
        <f>SUMIFS(AGENT_raw!I:I,AGENT_raw!C:C,TL_raw!A2)</f>
        <v>266</v>
      </c>
      <c r="J2" s="48">
        <f>SUMIFS(AGENT_raw!Y:Y,AGENT_raw!C:C,TL_raw!A2)</f>
        <v>3498</v>
      </c>
      <c r="K2" s="19">
        <f>J2/H2</f>
        <v>11.777777777777779</v>
      </c>
      <c r="L2" s="10">
        <f>IFERROR(SUMIFS(AGENT_raw!L:L,AGENT_raw!C:C,TL_raw!A2)/(SUMIFS(AGENT_raw!L:L,AGENT_raw!C:C,TL_raw!A2)+SUMIFS(AGENT_raw!M:M,AGENT_raw!C:C,TL_raw!A2)),90%)</f>
        <v>1</v>
      </c>
      <c r="M2" s="10">
        <f>IFERROR(SUMIFS(AGENT_raw!O:O,AGENT_raw!C:C,TL_raw!A2)/(SUMIFS(AGENT_raw!O:O,AGENT_raw!C:C,TL_raw!A2)+SUMIFS(AGENT_raw!P:P,AGENT_raw!C:C,TL_raw!A2)),95%)</f>
        <v>0.95</v>
      </c>
      <c r="N2" s="10">
        <f>IFERROR(SUMIFS(AGENT_raw!R:R,AGENT_raw!C:C,TL_raw!A2)/(SUMIFS(AGENT_raw!R:R,AGENT_raw!C:C,TL_raw!A2)+SUMIFS(AGENT_raw!S:S,AGENT_raw!C:C,TL_raw!A2)),99.5%)</f>
        <v>1</v>
      </c>
      <c r="O2" s="10">
        <f>IFERROR(VLOOKUP(B2,'Dump_Attendance_TL-Team'!A:M,13,0),0)</f>
        <v>0</v>
      </c>
      <c r="P2" s="10">
        <f>IFERROR(VLOOKUP(B2,'Dump_Attendance_TL-Team'!A:L,12,0),0)</f>
        <v>0</v>
      </c>
      <c r="Q2" s="10">
        <f>IFERROR(VLOOKUP(A2,'Dump_Attendance_TL-Self'!B:J,9,0),0)</f>
        <v>0</v>
      </c>
      <c r="R2" s="10">
        <f>VLOOKUP(A2,Dump_Attrition_TL!B:G,6,0)</f>
        <v>0</v>
      </c>
      <c r="S2" s="9">
        <f>IFERROR(SUMIFS(Dump_WPU!P:P,Dump_WPU!J:J,TL_raw!A2)/SUMIFS(Dump_WPU!Q:Q,Dump_WPU!J:J,TL_raw!A2),100%)</f>
        <v>0.75</v>
      </c>
      <c r="T2" s="9">
        <f>IFERROR(SUMIFS(Dump_LMS!N:N,Dump_LMS!L:L,TL_raw!A2)/SUMIFS(Dump_LMS!O:O,Dump_LMS!L:L,TL_raw!A2),100%)</f>
        <v>1</v>
      </c>
      <c r="U2" s="9">
        <f>IFERROR(VLOOKUP(A2,Dump_Leadership!A:D,4,0),1)</f>
        <v>0</v>
      </c>
      <c r="V2" s="9">
        <f>IFERROR(VLOOKUP(A2,Dump_Coaching!A:E,5,0),1)</f>
        <v>1</v>
      </c>
    </row>
    <row r="5" spans="1:22">
      <c r="K5" s="19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D12"/>
  <sheetViews>
    <sheetView showGridLines="0" workbookViewId="0">
      <pane xSplit="2" ySplit="11" topLeftCell="C12" activePane="bottomRight" state="frozen"/>
      <selection pane="topRight" activeCell="D1" sqref="D1"/>
      <selection pane="bottomLeft" activeCell="A10" sqref="A10"/>
      <selection pane="bottomRight" activeCell="A11" sqref="A11"/>
    </sheetView>
  </sheetViews>
  <sheetFormatPr defaultRowHeight="12"/>
  <cols>
    <col min="1" max="1" width="7.85546875" style="8" customWidth="1"/>
    <col min="2" max="2" width="15.5703125" style="8" customWidth="1"/>
    <col min="3" max="3" width="16.42578125" style="8" bestFit="1" customWidth="1"/>
    <col min="4" max="4" width="5.5703125" style="8" bestFit="1" customWidth="1"/>
    <col min="5" max="5" width="12.140625" style="8" bestFit="1" customWidth="1"/>
    <col min="6" max="6" width="6.42578125" style="8" customWidth="1"/>
    <col min="7" max="7" width="7.42578125" style="8" bestFit="1" customWidth="1"/>
    <col min="8" max="8" width="6.28515625" style="8" customWidth="1"/>
    <col min="9" max="9" width="8.5703125" style="8" bestFit="1" customWidth="1"/>
    <col min="10" max="10" width="6.5703125" style="8" bestFit="1" customWidth="1"/>
    <col min="11" max="11" width="13.140625" style="8" bestFit="1" customWidth="1"/>
    <col min="12" max="12" width="12.42578125" style="8" bestFit="1" customWidth="1"/>
    <col min="13" max="13" width="11.140625" style="8" bestFit="1" customWidth="1"/>
    <col min="14" max="14" width="16.42578125" style="8" bestFit="1" customWidth="1"/>
    <col min="15" max="15" width="13.28515625" style="8" bestFit="1" customWidth="1"/>
    <col min="16" max="16" width="16" style="8" bestFit="1" customWidth="1"/>
    <col min="17" max="17" width="11.85546875" style="8" bestFit="1" customWidth="1"/>
    <col min="18" max="18" width="4.85546875" style="8" customWidth="1"/>
    <col min="19" max="19" width="6.85546875" style="8" bestFit="1" customWidth="1"/>
    <col min="20" max="20" width="4.85546875" style="8" customWidth="1"/>
    <col min="21" max="21" width="7" style="8" bestFit="1" customWidth="1"/>
    <col min="22" max="22" width="4.85546875" style="8" customWidth="1"/>
    <col min="23" max="23" width="4.85546875" style="8" bestFit="1" customWidth="1"/>
    <col min="24" max="24" width="4.85546875" style="8" customWidth="1"/>
    <col min="25" max="25" width="12.140625" style="8" bestFit="1" customWidth="1"/>
    <col min="26" max="26" width="4.85546875" style="8" customWidth="1"/>
    <col min="27" max="27" width="7.28515625" style="8" bestFit="1" customWidth="1"/>
    <col min="28" max="28" width="4.85546875" style="8" bestFit="1" customWidth="1"/>
    <col min="29" max="29" width="8.7109375" style="8" bestFit="1" customWidth="1"/>
    <col min="30" max="30" width="4.5703125" style="8" bestFit="1" customWidth="1"/>
    <col min="31" max="31" width="4.5703125" style="8" customWidth="1"/>
    <col min="32" max="16384" width="9.140625" style="8"/>
  </cols>
  <sheetData>
    <row r="1" spans="1:30" s="14" customFormat="1" ht="15"/>
    <row r="2" spans="1:30" s="14" customFormat="1" ht="15">
      <c r="C2" s="53"/>
      <c r="D2" s="147" t="s">
        <v>108</v>
      </c>
      <c r="E2" s="148"/>
      <c r="F2" s="148"/>
      <c r="G2" s="148"/>
      <c r="H2" s="148"/>
      <c r="I2" s="148"/>
      <c r="J2" s="148"/>
      <c r="K2" s="148"/>
      <c r="L2" s="148"/>
      <c r="M2" s="149"/>
      <c r="N2" s="144" t="s">
        <v>126</v>
      </c>
      <c r="O2" s="145"/>
      <c r="P2" s="146"/>
    </row>
    <row r="3" spans="1:30" s="14" customFormat="1" ht="15">
      <c r="C3" s="36" t="s">
        <v>71</v>
      </c>
      <c r="D3" s="136">
        <v>0.8</v>
      </c>
      <c r="E3" s="137"/>
      <c r="F3" s="137"/>
      <c r="G3" s="137"/>
      <c r="H3" s="137"/>
      <c r="I3" s="137"/>
      <c r="J3" s="137"/>
      <c r="K3" s="137"/>
      <c r="L3" s="137"/>
      <c r="M3" s="138"/>
      <c r="N3" s="144">
        <v>0.2</v>
      </c>
      <c r="O3" s="145"/>
      <c r="P3" s="146"/>
    </row>
    <row r="4" spans="1:30" s="14" customFormat="1" ht="15">
      <c r="C4" s="36" t="s">
        <v>109</v>
      </c>
      <c r="D4" s="136" t="s">
        <v>67</v>
      </c>
      <c r="E4" s="138"/>
      <c r="F4" s="142" t="s">
        <v>68</v>
      </c>
      <c r="G4" s="142"/>
      <c r="H4" s="142"/>
      <c r="I4" s="142" t="s">
        <v>69</v>
      </c>
      <c r="J4" s="142"/>
      <c r="K4" s="142" t="s">
        <v>110</v>
      </c>
      <c r="L4" s="142"/>
      <c r="M4" s="59" t="s">
        <v>101</v>
      </c>
      <c r="N4" s="36" t="s">
        <v>111</v>
      </c>
      <c r="O4" s="139" t="s">
        <v>112</v>
      </c>
      <c r="P4" s="141"/>
    </row>
    <row r="5" spans="1:30" s="14" customFormat="1" ht="15">
      <c r="C5" s="36" t="s">
        <v>71</v>
      </c>
      <c r="D5" s="136">
        <v>0.35</v>
      </c>
      <c r="E5" s="138"/>
      <c r="F5" s="143">
        <v>0.25</v>
      </c>
      <c r="G5" s="143"/>
      <c r="H5" s="143"/>
      <c r="I5" s="143">
        <v>0.2</v>
      </c>
      <c r="J5" s="143"/>
      <c r="K5" s="143">
        <v>0.1</v>
      </c>
      <c r="L5" s="143"/>
      <c r="M5" s="58">
        <v>0.1</v>
      </c>
      <c r="N5" s="37">
        <v>0.5</v>
      </c>
      <c r="O5" s="37">
        <v>0.5</v>
      </c>
      <c r="P5" s="57">
        <v>0.5</v>
      </c>
    </row>
    <row r="6" spans="1:30" s="14" customFormat="1" ht="15">
      <c r="C6" s="36" t="s">
        <v>72</v>
      </c>
      <c r="D6" s="57">
        <v>0.5</v>
      </c>
      <c r="E6" s="108">
        <v>0.5</v>
      </c>
      <c r="F6" s="56">
        <v>0.3</v>
      </c>
      <c r="G6" s="56">
        <v>0.3</v>
      </c>
      <c r="H6" s="56">
        <v>0.4</v>
      </c>
      <c r="I6" s="56">
        <v>0.6</v>
      </c>
      <c r="J6" s="56">
        <v>0.4</v>
      </c>
      <c r="K6" s="56">
        <v>0.5</v>
      </c>
      <c r="L6" s="56">
        <v>0.5</v>
      </c>
      <c r="M6" s="58">
        <v>1</v>
      </c>
      <c r="N6" s="37">
        <v>1</v>
      </c>
      <c r="O6" s="37">
        <v>0.5</v>
      </c>
      <c r="P6" s="37">
        <v>0.5</v>
      </c>
    </row>
    <row r="7" spans="1:30" s="14" customFormat="1" ht="15">
      <c r="C7" s="36" t="s">
        <v>113</v>
      </c>
      <c r="D7" s="59" t="s">
        <v>74</v>
      </c>
      <c r="E7" s="109" t="s">
        <v>74</v>
      </c>
      <c r="F7" s="142" t="s">
        <v>68</v>
      </c>
      <c r="G7" s="142"/>
      <c r="H7" s="142"/>
      <c r="I7" s="55" t="s">
        <v>25</v>
      </c>
      <c r="J7" s="55" t="s">
        <v>25</v>
      </c>
      <c r="K7" s="55" t="s">
        <v>68</v>
      </c>
      <c r="L7" s="55" t="s">
        <v>24</v>
      </c>
      <c r="M7" s="60" t="s">
        <v>114</v>
      </c>
      <c r="N7" s="36" t="s">
        <v>115</v>
      </c>
      <c r="O7" s="36" t="s">
        <v>74</v>
      </c>
      <c r="P7" s="36" t="s">
        <v>68</v>
      </c>
    </row>
    <row r="8" spans="1:30" s="14" customFormat="1" ht="15">
      <c r="C8" s="36" t="s">
        <v>75</v>
      </c>
      <c r="D8" s="97" t="s">
        <v>696</v>
      </c>
      <c r="E8" s="110" t="s">
        <v>697</v>
      </c>
      <c r="F8" s="55" t="s">
        <v>76</v>
      </c>
      <c r="G8" s="55" t="s">
        <v>46</v>
      </c>
      <c r="H8" s="55" t="s">
        <v>47</v>
      </c>
      <c r="I8" s="55" t="s">
        <v>83</v>
      </c>
      <c r="J8" s="55" t="s">
        <v>116</v>
      </c>
      <c r="K8" s="55" t="s">
        <v>117</v>
      </c>
      <c r="L8" s="55" t="s">
        <v>79</v>
      </c>
      <c r="M8" s="60" t="s">
        <v>101</v>
      </c>
      <c r="N8" s="36" t="s">
        <v>83</v>
      </c>
      <c r="O8" s="36" t="s">
        <v>118</v>
      </c>
      <c r="P8" s="36" t="s">
        <v>119</v>
      </c>
    </row>
    <row r="9" spans="1:30" s="14" customFormat="1" ht="15">
      <c r="C9" s="24" t="s">
        <v>120</v>
      </c>
      <c r="D9" s="25">
        <v>0.95</v>
      </c>
      <c r="E9" s="112">
        <v>0.9</v>
      </c>
      <c r="F9" s="25">
        <v>0.9</v>
      </c>
      <c r="G9" s="25">
        <v>0.95</v>
      </c>
      <c r="H9" s="54">
        <v>0.995</v>
      </c>
      <c r="I9" s="25">
        <v>0.05</v>
      </c>
      <c r="J9" s="25">
        <v>0.05</v>
      </c>
      <c r="K9" s="25">
        <v>0.9</v>
      </c>
      <c r="L9" s="25">
        <v>1</v>
      </c>
      <c r="M9" s="62">
        <v>0.04</v>
      </c>
      <c r="N9" s="25">
        <v>0.05</v>
      </c>
      <c r="O9" s="25">
        <v>1</v>
      </c>
      <c r="P9" s="25">
        <v>1</v>
      </c>
    </row>
    <row r="10" spans="1:30" s="14" customFormat="1" ht="15"/>
    <row r="11" spans="1:30" s="14" customFormat="1" ht="15">
      <c r="A11" s="33" t="s">
        <v>0</v>
      </c>
      <c r="B11" s="33" t="s">
        <v>87</v>
      </c>
      <c r="C11" s="34" t="s">
        <v>696</v>
      </c>
      <c r="D11" s="38" t="s">
        <v>82</v>
      </c>
      <c r="E11" s="34" t="s">
        <v>697</v>
      </c>
      <c r="F11" s="38" t="s">
        <v>82</v>
      </c>
      <c r="G11" s="33" t="s">
        <v>36</v>
      </c>
      <c r="H11" s="38" t="s">
        <v>82</v>
      </c>
      <c r="I11" s="33" t="s">
        <v>37</v>
      </c>
      <c r="J11" s="38" t="s">
        <v>82</v>
      </c>
      <c r="K11" s="33" t="s">
        <v>38</v>
      </c>
      <c r="L11" s="38" t="s">
        <v>82</v>
      </c>
      <c r="M11" s="33" t="s">
        <v>122</v>
      </c>
      <c r="N11" s="38" t="s">
        <v>82</v>
      </c>
      <c r="O11" s="33" t="s">
        <v>148</v>
      </c>
      <c r="P11" s="38" t="s">
        <v>82</v>
      </c>
      <c r="Q11" s="33" t="s">
        <v>121</v>
      </c>
      <c r="R11" s="38" t="s">
        <v>82</v>
      </c>
      <c r="S11" s="33" t="s">
        <v>101</v>
      </c>
      <c r="T11" s="38" t="s">
        <v>82</v>
      </c>
      <c r="U11" s="33" t="s">
        <v>34</v>
      </c>
      <c r="V11" s="38" t="s">
        <v>82</v>
      </c>
      <c r="W11" s="33" t="s">
        <v>35</v>
      </c>
      <c r="X11" s="38" t="s">
        <v>82</v>
      </c>
      <c r="Y11" s="33" t="s">
        <v>118</v>
      </c>
      <c r="Z11" s="38" t="s">
        <v>82</v>
      </c>
      <c r="AA11" s="33" t="s">
        <v>127</v>
      </c>
      <c r="AB11" s="38" t="s">
        <v>82</v>
      </c>
      <c r="AC11" s="32" t="s">
        <v>86</v>
      </c>
      <c r="AD11" s="32" t="s">
        <v>84</v>
      </c>
    </row>
    <row r="12" spans="1:30">
      <c r="A12" s="75">
        <v>51547597</v>
      </c>
      <c r="B12" s="75" t="str">
        <f>IFERROR(VLOOKUP(A12,AGENT_raw!C:D,2,0),"-")</f>
        <v>Venales, Marven</v>
      </c>
      <c r="C12" s="111">
        <v>0.95</v>
      </c>
      <c r="D12" s="63">
        <f>IF(C12&gt;97%,5,IF(AND(C12&gt;=95.01%,C12&lt;=97%),4,IF(C12=95%,3,IF(AND(C12&gt;=90%,C12&lt;=94.99%),2,IF(C12&lt;90%,1,0)))))</f>
        <v>3</v>
      </c>
      <c r="E12" s="111">
        <v>1</v>
      </c>
      <c r="F12" s="63">
        <f>IF(E12&gt;98%,5,IF(AND(E12&gt;=95.01%,E12&lt;=97.99%),4,IF(AND(E12&gt;=90%,E12&lt;=95%),3,IF(AND(E12&gt;=87%,E12&lt;=89.99%),2,IF(E12&lt;87%,1,0)))))</f>
        <v>5</v>
      </c>
      <c r="G12" s="64">
        <f>IFERROR(VLOOKUP(A12,TL_raw!A:L,12,0),0)</f>
        <v>1</v>
      </c>
      <c r="H12" s="63">
        <f>IF(G12&gt;=100%,5,IF(AND(G12&gt;=95%,G12&lt;=99.99%),4,IF(AND(G12&gt;=90%,G12&lt;=94.99%),3,IF(AND(G12&gt;=85%,G12&lt;=89.99%),2,IF(G12&lt;85%,1,0)))))</f>
        <v>5</v>
      </c>
      <c r="I12" s="64">
        <f>IFERROR(VLOOKUP(A12,TL_raw!A:M,13,0),0)</f>
        <v>0.95</v>
      </c>
      <c r="J12" s="63">
        <f>IF(I12&gt;=100%,5,IF(AND(I12&gt;=98%,I12&lt;=99.99%),4,IF(AND(I12&gt;=95%,I12&lt;=97.99%),3,IF(AND(I12&gt;=90%,I12&lt;=94.99%),2,IF(I12&lt;90%,1,0)))))</f>
        <v>3</v>
      </c>
      <c r="K12" s="65">
        <f>IFERROR(VLOOKUP(A12,TL_raw!A:N,14,0),0)</f>
        <v>1</v>
      </c>
      <c r="L12" s="63">
        <f>IF(K12&gt;=99.5%,5,1)</f>
        <v>5</v>
      </c>
      <c r="M12" s="66">
        <f>IFERROR(VLOOKUP(A12,TL_raw!A:O,15,0),0)</f>
        <v>0</v>
      </c>
      <c r="N12" s="63">
        <f>IF(AND(M12&gt;=0%,M12&lt;=2.49%),5,IF(AND(M12&gt;=2.5%,M12&lt;=4.99%),4,IF(M12=5%,3,IF(AND(M12&gt;=5.01%,M12&lt;=9.99%),2,IF(M12&gt;=10%,1,0)))))</f>
        <v>5</v>
      </c>
      <c r="O12" s="66">
        <f>IFERROR(VLOOKUP(A12,TL_raw!A:P,16,0),0)</f>
        <v>0</v>
      </c>
      <c r="P12" s="63">
        <f>IF(O12=0%,5,IF(AND(O12&gt;0%,O12&lt;=4.99%),4,IF(AND(O12&lt;=5%,O12&lt;=5%&gt;4.99%),3,IF(AND(O12&gt;=5.01%,O12&lt;=9.99%),2,IF(O12&gt;=10%,1,0)))))</f>
        <v>5</v>
      </c>
      <c r="Q12" s="66">
        <f>IFERROR(VLOOKUP(A12,TL_raw!A:Q,17,0),0)</f>
        <v>0</v>
      </c>
      <c r="R12" s="63">
        <f>IF(Q12=0%,5,IF(AND(Q12&gt;0%,Q12&lt;=4.99%),4,IF(AND(Q12&lt;=5%,Q12&lt;=5%&gt;4.99%),3,IF(AND(Q12&gt;=5.01%,Q12&lt;=9.99%),2,IF(Q12&gt;=10%,1,0)))))</f>
        <v>5</v>
      </c>
      <c r="S12" s="66">
        <f>IFERROR(VLOOKUP(A12,TL_raw!A:R,20,0),0)</f>
        <v>0</v>
      </c>
      <c r="T12" s="63">
        <f>IF(AND(S12&gt;=0%,S12&lt;=2.5%),5,IF(AND(S12&gt;=2.51%,S12&lt;=3.99%),4,IF(S12=4%,3,IF(AND(S12&gt;=4.01%,S12&lt;=8%),2,IF(S12&gt;=8.01%,1,0)))))</f>
        <v>5</v>
      </c>
      <c r="U12" s="64">
        <f>IFERROR(VLOOKUP(A12,TL_raw!A:S,19,0),0)</f>
        <v>0.75</v>
      </c>
      <c r="V12" s="63">
        <f>IF(U12&gt;=100%,5,IF(AND(U12&gt;=75%,U12&lt;=99.99%),3,IF(U12&lt;75,1,0)))</f>
        <v>3</v>
      </c>
      <c r="W12" s="67">
        <f>IFERROR(VLOOKUP(A12,TL_raw!A:T,20,0),0)</f>
        <v>1</v>
      </c>
      <c r="X12" s="63">
        <f>IF(W12&gt;=100%,5,IF(AND(W12&gt;=75%,W12&lt;=99.99%),3,IF(W12&lt;75,1,0)))</f>
        <v>5</v>
      </c>
      <c r="Y12" s="111">
        <v>1</v>
      </c>
      <c r="Z12" s="63">
        <f>IF(Y12&gt;150%,5,IF(AND(Y12&gt;=100.01%,Y12&lt;=150%),4,IF(Y12=100%,3,IF(Y12&lt;100%,1,0))))</f>
        <v>3</v>
      </c>
      <c r="AA12" s="64">
        <f>IFERROR(VLOOKUP(A12,TL_raw!A:V,22,0),0)</f>
        <v>1</v>
      </c>
      <c r="AB12" s="63">
        <f>IF(AND(AA12&gt;=100%),5,IF(AND(AA12&gt;=90.01%,AA12&lt;100%),4,IF(AND(AA12&gt;=80%,AA12&lt;90%),3,IF(AND(AA12&gt;=70.01%,AA12&lt;80%),2,IF(AA12&lt;=70%,1,0)))))</f>
        <v>5</v>
      </c>
      <c r="AC12" s="78">
        <f>(((((D12*$D$6)+(F12*$E$6))*$D$5)+(((H12*$F$6)+(J12*$G$6)+(L12*$H$6))*$F$5)+(((N12*$I$6)+(P12*$J$6))*$I$5)+(((V12*$K$6)+(X12*$L$6))*$K$5)+((T12*$M$6)*$M$5))*$D$3)+((((R12*$N$6)*$N$5)+((Z12*$O$6)*$O$5)+((AB12*$P$6)*$P$5))*$N$3)</f>
        <v>4.4200000000000008</v>
      </c>
      <c r="AD12" s="79">
        <f>+RANK(AC12,$AC$12:$AC$12)</f>
        <v>1</v>
      </c>
    </row>
  </sheetData>
  <mergeCells count="14">
    <mergeCell ref="D5:E5"/>
    <mergeCell ref="N2:P2"/>
    <mergeCell ref="N3:P3"/>
    <mergeCell ref="D2:M2"/>
    <mergeCell ref="D3:M3"/>
    <mergeCell ref="F4:H4"/>
    <mergeCell ref="I4:J4"/>
    <mergeCell ref="K4:L4"/>
    <mergeCell ref="D4:E4"/>
    <mergeCell ref="F7:H7"/>
    <mergeCell ref="F5:H5"/>
    <mergeCell ref="I5:J5"/>
    <mergeCell ref="K5:L5"/>
    <mergeCell ref="O4:P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:F17"/>
    </sheetView>
  </sheetViews>
  <sheetFormatPr defaultRowHeight="12.75"/>
  <cols>
    <col min="1" max="1" width="10.7109375" style="12" bestFit="1" customWidth="1"/>
    <col min="2" max="2" width="7.85546875" style="12" bestFit="1" customWidth="1"/>
    <col min="3" max="3" width="9" style="12" bestFit="1" customWidth="1"/>
    <col min="4" max="4" width="12" style="12" bestFit="1" customWidth="1"/>
    <col min="5" max="5" width="12" style="12" customWidth="1"/>
    <col min="6" max="6" width="20.42578125" style="12" bestFit="1" customWidth="1"/>
    <col min="7" max="7" width="26.28515625" style="12" bestFit="1" customWidth="1"/>
    <col min="8" max="21" width="9.140625" style="12"/>
    <col min="22" max="22" width="9.140625" style="102"/>
    <col min="23" max="16384" width="9.140625" style="12"/>
  </cols>
  <sheetData>
    <row r="1" spans="1:7">
      <c r="A1" s="99" t="s">
        <v>13</v>
      </c>
      <c r="B1" s="99" t="s">
        <v>686</v>
      </c>
      <c r="C1" s="99" t="s">
        <v>687</v>
      </c>
      <c r="D1" s="99" t="s">
        <v>688</v>
      </c>
      <c r="E1" s="99" t="s">
        <v>691</v>
      </c>
      <c r="F1" s="99" t="s">
        <v>689</v>
      </c>
      <c r="G1" s="99" t="s">
        <v>690</v>
      </c>
    </row>
    <row r="2" spans="1:7">
      <c r="A2" s="12">
        <v>51764511</v>
      </c>
      <c r="B2" s="100">
        <v>0</v>
      </c>
      <c r="C2" s="101">
        <v>0</v>
      </c>
      <c r="D2" s="101">
        <v>0</v>
      </c>
      <c r="E2" s="101">
        <v>417</v>
      </c>
      <c r="F2" s="103">
        <f>B2</f>
        <v>0</v>
      </c>
      <c r="G2" s="103">
        <f>SUM(C2:E2)</f>
        <v>417</v>
      </c>
    </row>
    <row r="3" spans="1:7">
      <c r="A3" s="12">
        <v>51721475</v>
      </c>
      <c r="B3" s="100">
        <v>797</v>
      </c>
      <c r="C3" s="101">
        <v>0</v>
      </c>
      <c r="D3" s="101">
        <v>9</v>
      </c>
      <c r="E3" s="101">
        <v>49</v>
      </c>
      <c r="F3" s="103">
        <f t="shared" ref="F3:F17" si="0">B3</f>
        <v>797</v>
      </c>
      <c r="G3" s="103">
        <f t="shared" ref="G3:G17" si="1">SUM(C3:E3)</f>
        <v>58</v>
      </c>
    </row>
    <row r="4" spans="1:7">
      <c r="A4" s="12">
        <v>51721479</v>
      </c>
      <c r="B4" s="100">
        <v>0</v>
      </c>
      <c r="C4" s="101">
        <v>92</v>
      </c>
      <c r="D4" s="101">
        <v>0</v>
      </c>
      <c r="E4" s="101">
        <v>155</v>
      </c>
      <c r="F4" s="103">
        <f t="shared" si="0"/>
        <v>0</v>
      </c>
      <c r="G4" s="103">
        <f t="shared" si="1"/>
        <v>247</v>
      </c>
    </row>
    <row r="5" spans="1:7">
      <c r="A5" s="12">
        <v>51609008</v>
      </c>
      <c r="B5" s="100">
        <v>0</v>
      </c>
      <c r="C5" s="101">
        <v>139</v>
      </c>
      <c r="D5" s="101">
        <v>0</v>
      </c>
      <c r="E5" s="101">
        <v>315</v>
      </c>
      <c r="F5" s="103">
        <f t="shared" si="0"/>
        <v>0</v>
      </c>
      <c r="G5" s="103">
        <f t="shared" si="1"/>
        <v>454</v>
      </c>
    </row>
    <row r="6" spans="1:7">
      <c r="A6" s="12">
        <v>51764516</v>
      </c>
      <c r="B6" s="100">
        <v>1</v>
      </c>
      <c r="C6" s="101">
        <v>0</v>
      </c>
      <c r="D6" s="101">
        <v>0</v>
      </c>
      <c r="E6" s="101">
        <v>568</v>
      </c>
      <c r="F6" s="103">
        <f t="shared" si="0"/>
        <v>1</v>
      </c>
      <c r="G6" s="103">
        <f t="shared" si="1"/>
        <v>568</v>
      </c>
    </row>
    <row r="7" spans="1:7">
      <c r="A7" s="12">
        <v>51721457</v>
      </c>
      <c r="B7" s="101">
        <v>0</v>
      </c>
      <c r="C7" s="12">
        <v>43</v>
      </c>
      <c r="D7" s="12">
        <v>0</v>
      </c>
      <c r="E7" s="101">
        <v>319</v>
      </c>
      <c r="F7" s="103">
        <f t="shared" si="0"/>
        <v>0</v>
      </c>
      <c r="G7" s="103">
        <f t="shared" si="1"/>
        <v>362</v>
      </c>
    </row>
    <row r="8" spans="1:7">
      <c r="A8" s="12">
        <v>51721824</v>
      </c>
      <c r="B8" s="101">
        <v>672</v>
      </c>
      <c r="C8" s="12">
        <v>0</v>
      </c>
      <c r="D8" s="12">
        <v>0</v>
      </c>
      <c r="E8" s="101">
        <v>0</v>
      </c>
      <c r="F8" s="103">
        <f t="shared" si="0"/>
        <v>672</v>
      </c>
      <c r="G8" s="103">
        <f t="shared" si="1"/>
        <v>0</v>
      </c>
    </row>
    <row r="9" spans="1:7">
      <c r="A9" s="12">
        <v>51721458</v>
      </c>
      <c r="B9" s="101">
        <v>982</v>
      </c>
      <c r="C9" s="12">
        <v>0</v>
      </c>
      <c r="D9" s="12">
        <v>0</v>
      </c>
      <c r="E9" s="101">
        <v>0</v>
      </c>
      <c r="F9" s="103">
        <f t="shared" si="0"/>
        <v>982</v>
      </c>
      <c r="G9" s="103">
        <f t="shared" si="1"/>
        <v>0</v>
      </c>
    </row>
    <row r="10" spans="1:7">
      <c r="A10" s="12">
        <v>51721470</v>
      </c>
      <c r="B10" s="101">
        <v>1045</v>
      </c>
      <c r="C10" s="12">
        <v>0</v>
      </c>
      <c r="D10" s="12">
        <v>0</v>
      </c>
      <c r="E10" s="101">
        <v>0</v>
      </c>
      <c r="F10" s="103">
        <f t="shared" si="0"/>
        <v>1045</v>
      </c>
      <c r="G10" s="103">
        <f t="shared" si="1"/>
        <v>0</v>
      </c>
    </row>
    <row r="11" spans="1:7">
      <c r="A11" s="12">
        <v>51697018</v>
      </c>
      <c r="B11" s="101">
        <v>0</v>
      </c>
      <c r="C11" s="12">
        <v>185</v>
      </c>
      <c r="D11" s="12">
        <v>129</v>
      </c>
      <c r="E11" s="101">
        <v>329</v>
      </c>
      <c r="F11" s="103">
        <f t="shared" si="0"/>
        <v>0</v>
      </c>
      <c r="G11" s="103">
        <f t="shared" si="1"/>
        <v>643</v>
      </c>
    </row>
    <row r="12" spans="1:7">
      <c r="A12" s="12">
        <v>51697019</v>
      </c>
      <c r="B12" s="101">
        <v>0</v>
      </c>
      <c r="C12" s="12">
        <v>83</v>
      </c>
      <c r="D12" s="12">
        <v>8</v>
      </c>
      <c r="E12" s="101">
        <v>220</v>
      </c>
      <c r="F12" s="103">
        <f t="shared" si="0"/>
        <v>0</v>
      </c>
      <c r="G12" s="103">
        <f t="shared" si="1"/>
        <v>311</v>
      </c>
    </row>
    <row r="13" spans="1:7">
      <c r="A13" s="12">
        <v>51700458</v>
      </c>
      <c r="B13" s="101">
        <v>0</v>
      </c>
      <c r="C13" s="12">
        <v>100</v>
      </c>
      <c r="D13" s="12">
        <v>149</v>
      </c>
      <c r="E13" s="101">
        <v>272</v>
      </c>
      <c r="F13" s="103">
        <f t="shared" si="0"/>
        <v>0</v>
      </c>
      <c r="G13" s="103">
        <f t="shared" si="1"/>
        <v>521</v>
      </c>
    </row>
    <row r="14" spans="1:7">
      <c r="A14" s="12">
        <v>51701118</v>
      </c>
      <c r="B14" s="101">
        <v>0</v>
      </c>
      <c r="C14" s="12">
        <v>94</v>
      </c>
      <c r="D14" s="12">
        <v>87</v>
      </c>
      <c r="E14" s="101">
        <v>279</v>
      </c>
      <c r="F14" s="103">
        <f t="shared" si="0"/>
        <v>0</v>
      </c>
      <c r="G14" s="103">
        <f t="shared" si="1"/>
        <v>460</v>
      </c>
    </row>
    <row r="15" spans="1:7">
      <c r="A15" s="12">
        <v>51721815</v>
      </c>
      <c r="B15" s="101">
        <v>0</v>
      </c>
      <c r="C15" s="12">
        <v>67</v>
      </c>
      <c r="D15" s="12">
        <v>13</v>
      </c>
      <c r="E15" s="101">
        <v>291</v>
      </c>
      <c r="F15" s="103">
        <f t="shared" si="0"/>
        <v>0</v>
      </c>
      <c r="G15" s="103">
        <f t="shared" si="1"/>
        <v>371</v>
      </c>
    </row>
    <row r="16" spans="1:7">
      <c r="A16" s="12">
        <v>51729961</v>
      </c>
      <c r="B16" s="101">
        <v>1</v>
      </c>
      <c r="C16" s="12">
        <v>0</v>
      </c>
      <c r="D16" s="12">
        <v>0</v>
      </c>
      <c r="E16" s="101">
        <v>745</v>
      </c>
      <c r="F16" s="103">
        <f t="shared" si="0"/>
        <v>1</v>
      </c>
      <c r="G16" s="103">
        <f t="shared" si="1"/>
        <v>745</v>
      </c>
    </row>
    <row r="17" spans="1:7">
      <c r="A17" s="12">
        <v>51547597</v>
      </c>
      <c r="B17" s="101">
        <v>0</v>
      </c>
      <c r="C17" s="12">
        <v>0</v>
      </c>
      <c r="D17" s="12">
        <v>0</v>
      </c>
      <c r="E17" s="101">
        <v>0</v>
      </c>
      <c r="F17" s="103">
        <f t="shared" si="0"/>
        <v>0</v>
      </c>
      <c r="G17" s="103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67"/>
  <sheetViews>
    <sheetView workbookViewId="0">
      <pane xSplit="2" ySplit="3" topLeftCell="C52" activePane="bottomRight" state="frozen"/>
      <selection pane="topRight" activeCell="C1" sqref="C1"/>
      <selection pane="bottomLeft" activeCell="A4" sqref="A4"/>
      <selection pane="bottomRight" activeCell="A67" sqref="A67"/>
    </sheetView>
  </sheetViews>
  <sheetFormatPr defaultRowHeight="15"/>
  <cols>
    <col min="1" max="1" width="9" bestFit="1" customWidth="1"/>
    <col min="2" max="2" width="27.42578125" bestFit="1" customWidth="1"/>
    <col min="3" max="3" width="4.85546875" bestFit="1" customWidth="1"/>
    <col min="4" max="4" width="4.140625" bestFit="1" customWidth="1"/>
    <col min="5" max="5" width="5.42578125" bestFit="1" customWidth="1"/>
    <col min="6" max="6" width="4.85546875" bestFit="1" customWidth="1"/>
    <col min="7" max="7" width="4.140625" bestFit="1" customWidth="1"/>
    <col min="8" max="8" width="5.42578125" bestFit="1" customWidth="1"/>
    <col min="9" max="9" width="4.85546875" bestFit="1" customWidth="1"/>
    <col min="10" max="10" width="4.140625" bestFit="1" customWidth="1"/>
    <col min="11" max="11" width="5.42578125" bestFit="1" customWidth="1"/>
    <col min="12" max="12" width="4.85546875" bestFit="1" customWidth="1"/>
    <col min="13" max="13" width="4.140625" bestFit="1" customWidth="1"/>
    <col min="14" max="14" width="5.42578125" bestFit="1" customWidth="1"/>
    <col min="15" max="15" width="4.85546875" bestFit="1" customWidth="1"/>
    <col min="16" max="16" width="4.140625" bestFit="1" customWidth="1"/>
    <col min="17" max="17" width="5.42578125" bestFit="1" customWidth="1"/>
    <col min="18" max="18" width="4.85546875" bestFit="1" customWidth="1"/>
    <col min="19" max="19" width="4.140625" bestFit="1" customWidth="1"/>
    <col min="20" max="20" width="5.42578125" bestFit="1" customWidth="1"/>
    <col min="21" max="21" width="4.85546875" bestFit="1" customWidth="1"/>
    <col min="22" max="22" width="4.140625" bestFit="1" customWidth="1"/>
    <col min="23" max="23" width="5.42578125" bestFit="1" customWidth="1"/>
    <col min="24" max="24" width="4.85546875" bestFit="1" customWidth="1"/>
    <col min="25" max="25" width="4.140625" bestFit="1" customWidth="1"/>
    <col min="26" max="26" width="5.42578125" bestFit="1" customWidth="1"/>
    <col min="27" max="27" width="4.85546875" bestFit="1" customWidth="1"/>
    <col min="28" max="28" width="4.140625" bestFit="1" customWidth="1"/>
    <col min="29" max="29" width="5.42578125" bestFit="1" customWidth="1"/>
    <col min="30" max="30" width="9.28515625" style="44" bestFit="1" customWidth="1"/>
    <col min="31" max="31" width="8.7109375" style="44" customWidth="1"/>
    <col min="32" max="32" width="10.28515625" style="44" bestFit="1" customWidth="1"/>
    <col min="33" max="33" width="9.7109375" style="44" bestFit="1" customWidth="1"/>
    <col min="34" max="34" width="9.28515625" style="44" bestFit="1" customWidth="1"/>
    <col min="35" max="35" width="8.7109375" style="44" customWidth="1"/>
  </cols>
  <sheetData>
    <row r="1" spans="1:35">
      <c r="A1" s="47"/>
      <c r="B1" s="47"/>
      <c r="C1" s="135" t="s">
        <v>36</v>
      </c>
      <c r="D1" s="135"/>
      <c r="E1" s="135"/>
      <c r="F1" s="135"/>
      <c r="G1" s="135"/>
      <c r="H1" s="135"/>
      <c r="I1" s="135"/>
      <c r="J1" s="135"/>
      <c r="K1" s="135"/>
      <c r="L1" s="135" t="s">
        <v>37</v>
      </c>
      <c r="M1" s="135"/>
      <c r="N1" s="135"/>
      <c r="O1" s="135"/>
      <c r="P1" s="135"/>
      <c r="Q1" s="135"/>
      <c r="R1" s="135"/>
      <c r="S1" s="135"/>
      <c r="T1" s="135"/>
      <c r="U1" s="135" t="s">
        <v>38</v>
      </c>
      <c r="V1" s="135"/>
      <c r="W1" s="135"/>
      <c r="X1" s="135"/>
      <c r="Y1" s="135"/>
      <c r="Z1" s="135"/>
      <c r="AA1" s="135"/>
      <c r="AB1" s="135"/>
      <c r="AC1" s="135"/>
    </row>
    <row r="2" spans="1:35">
      <c r="A2" s="47"/>
      <c r="B2" s="47"/>
      <c r="C2" s="135" t="s">
        <v>39</v>
      </c>
      <c r="D2" s="135"/>
      <c r="E2" s="135"/>
      <c r="F2" s="135" t="s">
        <v>40</v>
      </c>
      <c r="G2" s="135"/>
      <c r="H2" s="135"/>
      <c r="I2" s="135" t="s">
        <v>41</v>
      </c>
      <c r="J2" s="135"/>
      <c r="K2" s="135"/>
      <c r="L2" s="135" t="s">
        <v>39</v>
      </c>
      <c r="M2" s="135"/>
      <c r="N2" s="135"/>
      <c r="O2" s="135" t="s">
        <v>40</v>
      </c>
      <c r="P2" s="135"/>
      <c r="Q2" s="135"/>
      <c r="R2" s="135" t="s">
        <v>41</v>
      </c>
      <c r="S2" s="135"/>
      <c r="T2" s="135"/>
      <c r="U2" s="135" t="s">
        <v>39</v>
      </c>
      <c r="V2" s="135"/>
      <c r="W2" s="135"/>
      <c r="X2" s="135" t="s">
        <v>40</v>
      </c>
      <c r="Y2" s="135"/>
      <c r="Z2" s="135"/>
      <c r="AA2" s="135" t="s">
        <v>41</v>
      </c>
      <c r="AB2" s="135"/>
      <c r="AC2" s="135"/>
    </row>
    <row r="3" spans="1:35" s="11" customFormat="1">
      <c r="A3" s="15" t="s">
        <v>0</v>
      </c>
      <c r="B3" s="15" t="s">
        <v>3</v>
      </c>
      <c r="C3" s="16" t="s">
        <v>42</v>
      </c>
      <c r="D3" s="17" t="s">
        <v>43</v>
      </c>
      <c r="E3" s="15" t="s">
        <v>44</v>
      </c>
      <c r="F3" s="16" t="s">
        <v>42</v>
      </c>
      <c r="G3" s="17" t="s">
        <v>43</v>
      </c>
      <c r="H3" s="15" t="s">
        <v>44</v>
      </c>
      <c r="I3" s="16" t="s">
        <v>42</v>
      </c>
      <c r="J3" s="17" t="s">
        <v>43</v>
      </c>
      <c r="K3" s="15" t="s">
        <v>44</v>
      </c>
      <c r="L3" s="16" t="s">
        <v>42</v>
      </c>
      <c r="M3" s="17" t="s">
        <v>43</v>
      </c>
      <c r="N3" s="15" t="s">
        <v>44</v>
      </c>
      <c r="O3" s="16" t="s">
        <v>42</v>
      </c>
      <c r="P3" s="17" t="s">
        <v>43</v>
      </c>
      <c r="Q3" s="15" t="s">
        <v>44</v>
      </c>
      <c r="R3" s="16" t="s">
        <v>42</v>
      </c>
      <c r="S3" s="17" t="s">
        <v>43</v>
      </c>
      <c r="T3" s="15" t="s">
        <v>44</v>
      </c>
      <c r="U3" s="16" t="s">
        <v>42</v>
      </c>
      <c r="V3" s="17" t="s">
        <v>43</v>
      </c>
      <c r="W3" s="15" t="s">
        <v>44</v>
      </c>
      <c r="X3" s="16" t="s">
        <v>42</v>
      </c>
      <c r="Y3" s="17" t="s">
        <v>43</v>
      </c>
      <c r="Z3" s="15" t="s">
        <v>44</v>
      </c>
      <c r="AA3" s="16" t="s">
        <v>42</v>
      </c>
      <c r="AB3" s="17" t="s">
        <v>43</v>
      </c>
      <c r="AC3" s="15" t="s">
        <v>44</v>
      </c>
      <c r="AD3" s="45" t="s">
        <v>89</v>
      </c>
      <c r="AE3" s="45" t="s">
        <v>90</v>
      </c>
      <c r="AF3" s="45" t="s">
        <v>91</v>
      </c>
      <c r="AG3" s="45" t="s">
        <v>92</v>
      </c>
      <c r="AH3" s="45" t="s">
        <v>93</v>
      </c>
      <c r="AI3" s="45" t="s">
        <v>94</v>
      </c>
    </row>
    <row r="4" spans="1:35">
      <c r="A4" s="113">
        <v>51765992</v>
      </c>
      <c r="B4" s="113" t="s">
        <v>381</v>
      </c>
      <c r="C4" s="113">
        <v>38</v>
      </c>
      <c r="D4" s="113">
        <v>0</v>
      </c>
      <c r="E4" s="113">
        <v>38</v>
      </c>
      <c r="F4" s="113">
        <v>1</v>
      </c>
      <c r="G4" s="113">
        <v>0</v>
      </c>
      <c r="H4" s="113">
        <v>1</v>
      </c>
      <c r="I4" s="113">
        <v>39</v>
      </c>
      <c r="J4" s="113">
        <v>0</v>
      </c>
      <c r="K4" s="113">
        <v>39</v>
      </c>
      <c r="L4" s="113">
        <v>6</v>
      </c>
      <c r="M4" s="113">
        <v>0</v>
      </c>
      <c r="N4" s="113">
        <v>6</v>
      </c>
      <c r="O4" s="113">
        <v>0</v>
      </c>
      <c r="P4" s="113">
        <v>0</v>
      </c>
      <c r="Q4" s="113">
        <v>0</v>
      </c>
      <c r="R4" s="113">
        <v>6</v>
      </c>
      <c r="S4" s="113">
        <v>0</v>
      </c>
      <c r="T4" s="113">
        <v>6</v>
      </c>
      <c r="U4" s="113">
        <v>38</v>
      </c>
      <c r="V4" s="113">
        <v>0</v>
      </c>
      <c r="W4" s="113">
        <v>38</v>
      </c>
      <c r="X4" s="113">
        <v>1</v>
      </c>
      <c r="Y4" s="113">
        <v>0</v>
      </c>
      <c r="Z4" s="113">
        <v>1</v>
      </c>
      <c r="AA4" s="113">
        <v>39</v>
      </c>
      <c r="AB4" s="113">
        <v>0</v>
      </c>
      <c r="AC4" s="113">
        <v>39</v>
      </c>
      <c r="AD4" s="46">
        <f>I4</f>
        <v>39</v>
      </c>
      <c r="AE4" s="46">
        <f>J4</f>
        <v>0</v>
      </c>
      <c r="AF4" s="46">
        <f>R4</f>
        <v>6</v>
      </c>
      <c r="AG4" s="46">
        <f>S4</f>
        <v>0</v>
      </c>
      <c r="AH4" s="46">
        <f>AA4</f>
        <v>39</v>
      </c>
      <c r="AI4" s="46">
        <f>AB4</f>
        <v>0</v>
      </c>
    </row>
    <row r="5" spans="1:35">
      <c r="A5" s="113">
        <v>51803955</v>
      </c>
      <c r="B5" s="113" t="s">
        <v>387</v>
      </c>
      <c r="C5" s="113">
        <v>17</v>
      </c>
      <c r="D5" s="113">
        <v>0</v>
      </c>
      <c r="E5" s="113">
        <v>17</v>
      </c>
      <c r="F5" s="113">
        <v>3</v>
      </c>
      <c r="G5" s="113">
        <v>0</v>
      </c>
      <c r="H5" s="113">
        <v>3</v>
      </c>
      <c r="I5" s="113">
        <v>20</v>
      </c>
      <c r="J5" s="113">
        <v>0</v>
      </c>
      <c r="K5" s="113">
        <v>20</v>
      </c>
      <c r="L5" s="113">
        <v>1</v>
      </c>
      <c r="M5" s="113">
        <v>0</v>
      </c>
      <c r="N5" s="113">
        <v>1</v>
      </c>
      <c r="O5" s="113">
        <v>0</v>
      </c>
      <c r="P5" s="113">
        <v>0</v>
      </c>
      <c r="Q5" s="113">
        <v>0</v>
      </c>
      <c r="R5" s="113">
        <v>1</v>
      </c>
      <c r="S5" s="113">
        <v>0</v>
      </c>
      <c r="T5" s="113">
        <v>1</v>
      </c>
      <c r="U5" s="113">
        <v>17</v>
      </c>
      <c r="V5" s="113">
        <v>0</v>
      </c>
      <c r="W5" s="113">
        <v>17</v>
      </c>
      <c r="X5" s="113">
        <v>3</v>
      </c>
      <c r="Y5" s="113">
        <v>0</v>
      </c>
      <c r="Z5" s="113">
        <v>3</v>
      </c>
      <c r="AA5" s="113">
        <v>20</v>
      </c>
      <c r="AB5" s="113">
        <v>0</v>
      </c>
      <c r="AC5" s="113">
        <v>20</v>
      </c>
      <c r="AD5" s="46">
        <f t="shared" ref="AD5:AD63" si="0">I5</f>
        <v>20</v>
      </c>
      <c r="AE5" s="46">
        <f t="shared" ref="AE5:AE63" si="1">J5</f>
        <v>0</v>
      </c>
      <c r="AF5" s="46">
        <f t="shared" ref="AF5:AF63" si="2">R5</f>
        <v>1</v>
      </c>
      <c r="AG5" s="46">
        <f t="shared" ref="AG5:AG63" si="3">S5</f>
        <v>0</v>
      </c>
      <c r="AH5" s="46">
        <f t="shared" ref="AH5:AH63" si="4">AA5</f>
        <v>20</v>
      </c>
      <c r="AI5" s="46">
        <f t="shared" ref="AI5:AI63" si="5">AB5</f>
        <v>0</v>
      </c>
    </row>
    <row r="6" spans="1:35">
      <c r="A6" s="113">
        <v>51803947</v>
      </c>
      <c r="B6" s="113" t="s">
        <v>388</v>
      </c>
      <c r="C6" s="113">
        <v>23</v>
      </c>
      <c r="D6" s="113">
        <v>3</v>
      </c>
      <c r="E6" s="113">
        <v>26</v>
      </c>
      <c r="F6" s="113">
        <v>1</v>
      </c>
      <c r="G6" s="113">
        <v>0</v>
      </c>
      <c r="H6" s="113">
        <v>1</v>
      </c>
      <c r="I6" s="113">
        <v>24</v>
      </c>
      <c r="J6" s="113">
        <v>3</v>
      </c>
      <c r="K6" s="113">
        <v>27</v>
      </c>
      <c r="L6" s="113">
        <v>3</v>
      </c>
      <c r="M6" s="113">
        <v>0</v>
      </c>
      <c r="N6" s="113">
        <v>3</v>
      </c>
      <c r="O6" s="113">
        <v>0</v>
      </c>
      <c r="P6" s="113">
        <v>0</v>
      </c>
      <c r="Q6" s="113">
        <v>0</v>
      </c>
      <c r="R6" s="113">
        <v>3</v>
      </c>
      <c r="S6" s="113">
        <v>0</v>
      </c>
      <c r="T6" s="113">
        <v>3</v>
      </c>
      <c r="U6" s="113">
        <v>26</v>
      </c>
      <c r="V6" s="113">
        <v>0</v>
      </c>
      <c r="W6" s="113">
        <v>26</v>
      </c>
      <c r="X6" s="113">
        <v>1</v>
      </c>
      <c r="Y6" s="113">
        <v>0</v>
      </c>
      <c r="Z6" s="113">
        <v>1</v>
      </c>
      <c r="AA6" s="113">
        <v>27</v>
      </c>
      <c r="AB6" s="113">
        <v>0</v>
      </c>
      <c r="AC6" s="113">
        <v>27</v>
      </c>
      <c r="AD6" s="46">
        <f t="shared" si="0"/>
        <v>24</v>
      </c>
      <c r="AE6" s="46">
        <f t="shared" si="1"/>
        <v>3</v>
      </c>
      <c r="AF6" s="46">
        <f t="shared" si="2"/>
        <v>3</v>
      </c>
      <c r="AG6" s="46">
        <f t="shared" si="3"/>
        <v>0</v>
      </c>
      <c r="AH6" s="46">
        <f t="shared" si="4"/>
        <v>27</v>
      </c>
      <c r="AI6" s="46">
        <f t="shared" si="5"/>
        <v>0</v>
      </c>
    </row>
    <row r="7" spans="1:35">
      <c r="A7" s="113">
        <v>51697023</v>
      </c>
      <c r="B7" s="113" t="s">
        <v>382</v>
      </c>
      <c r="C7" s="113">
        <v>21</v>
      </c>
      <c r="D7" s="113">
        <v>0</v>
      </c>
      <c r="E7" s="113">
        <v>21</v>
      </c>
      <c r="F7" s="113">
        <v>2</v>
      </c>
      <c r="G7" s="113">
        <v>0</v>
      </c>
      <c r="H7" s="113">
        <v>2</v>
      </c>
      <c r="I7" s="113">
        <v>23</v>
      </c>
      <c r="J7" s="113">
        <v>0</v>
      </c>
      <c r="K7" s="113">
        <v>23</v>
      </c>
      <c r="L7" s="113">
        <v>0</v>
      </c>
      <c r="M7" s="113">
        <v>0</v>
      </c>
      <c r="N7" s="113">
        <v>0</v>
      </c>
      <c r="O7" s="113">
        <v>1</v>
      </c>
      <c r="P7" s="113">
        <v>0</v>
      </c>
      <c r="Q7" s="113">
        <v>1</v>
      </c>
      <c r="R7" s="113">
        <v>1</v>
      </c>
      <c r="S7" s="113">
        <v>0</v>
      </c>
      <c r="T7" s="113">
        <v>1</v>
      </c>
      <c r="U7" s="113">
        <v>21</v>
      </c>
      <c r="V7" s="113">
        <v>0</v>
      </c>
      <c r="W7" s="113">
        <v>21</v>
      </c>
      <c r="X7" s="113">
        <v>2</v>
      </c>
      <c r="Y7" s="113">
        <v>0</v>
      </c>
      <c r="Z7" s="113">
        <v>2</v>
      </c>
      <c r="AA7" s="113">
        <v>23</v>
      </c>
      <c r="AB7" s="113">
        <v>0</v>
      </c>
      <c r="AC7" s="113">
        <v>23</v>
      </c>
      <c r="AD7" s="46">
        <f t="shared" si="0"/>
        <v>23</v>
      </c>
      <c r="AE7" s="46">
        <f t="shared" si="1"/>
        <v>0</v>
      </c>
      <c r="AF7" s="46">
        <f t="shared" si="2"/>
        <v>1</v>
      </c>
      <c r="AG7" s="46">
        <f t="shared" si="3"/>
        <v>0</v>
      </c>
      <c r="AH7" s="46">
        <f t="shared" si="4"/>
        <v>23</v>
      </c>
      <c r="AI7" s="46">
        <f t="shared" si="5"/>
        <v>0</v>
      </c>
    </row>
    <row r="8" spans="1:35">
      <c r="A8" s="113">
        <v>51764512</v>
      </c>
      <c r="B8" s="113" t="s">
        <v>383</v>
      </c>
      <c r="C8" s="113">
        <v>31</v>
      </c>
      <c r="D8" s="113">
        <v>0</v>
      </c>
      <c r="E8" s="113">
        <v>31</v>
      </c>
      <c r="F8" s="113">
        <v>1</v>
      </c>
      <c r="G8" s="113">
        <v>0</v>
      </c>
      <c r="H8" s="113">
        <v>1</v>
      </c>
      <c r="I8" s="113">
        <v>32</v>
      </c>
      <c r="J8" s="113">
        <v>0</v>
      </c>
      <c r="K8" s="113">
        <v>32</v>
      </c>
      <c r="L8" s="113">
        <v>4</v>
      </c>
      <c r="M8" s="113">
        <v>0</v>
      </c>
      <c r="N8" s="113">
        <v>4</v>
      </c>
      <c r="O8" s="113">
        <v>0</v>
      </c>
      <c r="P8" s="113">
        <v>0</v>
      </c>
      <c r="Q8" s="113">
        <v>0</v>
      </c>
      <c r="R8" s="113">
        <v>4</v>
      </c>
      <c r="S8" s="113">
        <v>0</v>
      </c>
      <c r="T8" s="113">
        <v>4</v>
      </c>
      <c r="U8" s="113">
        <v>31</v>
      </c>
      <c r="V8" s="113">
        <v>0</v>
      </c>
      <c r="W8" s="113">
        <v>31</v>
      </c>
      <c r="X8" s="113">
        <v>1</v>
      </c>
      <c r="Y8" s="113">
        <v>0</v>
      </c>
      <c r="Z8" s="113">
        <v>1</v>
      </c>
      <c r="AA8" s="113">
        <v>32</v>
      </c>
      <c r="AB8" s="113">
        <v>0</v>
      </c>
      <c r="AC8" s="113">
        <v>32</v>
      </c>
      <c r="AD8" s="46">
        <f t="shared" si="0"/>
        <v>32</v>
      </c>
      <c r="AE8" s="46">
        <f t="shared" si="1"/>
        <v>0</v>
      </c>
      <c r="AF8" s="46">
        <f t="shared" si="2"/>
        <v>4</v>
      </c>
      <c r="AG8" s="46">
        <f t="shared" si="3"/>
        <v>0</v>
      </c>
      <c r="AH8" s="46">
        <f t="shared" si="4"/>
        <v>32</v>
      </c>
      <c r="AI8" s="46">
        <f t="shared" si="5"/>
        <v>0</v>
      </c>
    </row>
    <row r="9" spans="1:35">
      <c r="A9" s="113">
        <v>51785245</v>
      </c>
      <c r="B9" s="113" t="s">
        <v>703</v>
      </c>
      <c r="C9" s="113">
        <v>15</v>
      </c>
      <c r="D9" s="113">
        <v>0</v>
      </c>
      <c r="E9" s="113">
        <v>15</v>
      </c>
      <c r="F9" s="113">
        <v>2</v>
      </c>
      <c r="G9" s="113">
        <v>0</v>
      </c>
      <c r="H9" s="113">
        <v>2</v>
      </c>
      <c r="I9" s="113">
        <v>17</v>
      </c>
      <c r="J9" s="113">
        <v>0</v>
      </c>
      <c r="K9" s="113">
        <v>17</v>
      </c>
      <c r="L9" s="113">
        <v>0</v>
      </c>
      <c r="M9" s="113">
        <v>0</v>
      </c>
      <c r="N9" s="113">
        <v>0</v>
      </c>
      <c r="O9" s="113">
        <v>0</v>
      </c>
      <c r="P9" s="113">
        <v>0</v>
      </c>
      <c r="Q9" s="113">
        <v>0</v>
      </c>
      <c r="R9" s="113">
        <v>0</v>
      </c>
      <c r="S9" s="113">
        <v>0</v>
      </c>
      <c r="T9" s="113">
        <v>0</v>
      </c>
      <c r="U9" s="113">
        <v>15</v>
      </c>
      <c r="V9" s="113">
        <v>0</v>
      </c>
      <c r="W9" s="113">
        <v>15</v>
      </c>
      <c r="X9" s="113">
        <v>2</v>
      </c>
      <c r="Y9" s="113">
        <v>0</v>
      </c>
      <c r="Z9" s="113">
        <v>2</v>
      </c>
      <c r="AA9" s="113">
        <v>17</v>
      </c>
      <c r="AB9" s="113">
        <v>0</v>
      </c>
      <c r="AC9" s="113">
        <v>17</v>
      </c>
      <c r="AD9" s="46">
        <f t="shared" si="0"/>
        <v>17</v>
      </c>
      <c r="AE9" s="46">
        <f t="shared" si="1"/>
        <v>0</v>
      </c>
      <c r="AF9" s="46">
        <f t="shared" si="2"/>
        <v>0</v>
      </c>
      <c r="AG9" s="46">
        <f t="shared" si="3"/>
        <v>0</v>
      </c>
      <c r="AH9" s="46">
        <f t="shared" si="4"/>
        <v>17</v>
      </c>
      <c r="AI9" s="46">
        <f t="shared" si="5"/>
        <v>0</v>
      </c>
    </row>
    <row r="10" spans="1:35">
      <c r="A10" s="113">
        <v>51709110</v>
      </c>
      <c r="B10" s="113" t="s">
        <v>704</v>
      </c>
      <c r="C10" s="113">
        <v>37</v>
      </c>
      <c r="D10" s="113">
        <v>0</v>
      </c>
      <c r="E10" s="113">
        <v>37</v>
      </c>
      <c r="F10" s="113">
        <v>2</v>
      </c>
      <c r="G10" s="113">
        <v>0</v>
      </c>
      <c r="H10" s="113">
        <v>2</v>
      </c>
      <c r="I10" s="113">
        <v>39</v>
      </c>
      <c r="J10" s="113">
        <v>0</v>
      </c>
      <c r="K10" s="113">
        <v>39</v>
      </c>
      <c r="L10" s="113">
        <v>7</v>
      </c>
      <c r="M10" s="113">
        <v>0</v>
      </c>
      <c r="N10" s="113">
        <v>7</v>
      </c>
      <c r="O10" s="113">
        <v>0</v>
      </c>
      <c r="P10" s="113">
        <v>0</v>
      </c>
      <c r="Q10" s="113">
        <v>0</v>
      </c>
      <c r="R10" s="113">
        <v>7</v>
      </c>
      <c r="S10" s="113">
        <v>0</v>
      </c>
      <c r="T10" s="113">
        <v>7</v>
      </c>
      <c r="U10" s="113">
        <v>37</v>
      </c>
      <c r="V10" s="113">
        <v>0</v>
      </c>
      <c r="W10" s="113">
        <v>37</v>
      </c>
      <c r="X10" s="113">
        <v>2</v>
      </c>
      <c r="Y10" s="113">
        <v>0</v>
      </c>
      <c r="Z10" s="113">
        <v>2</v>
      </c>
      <c r="AA10" s="113">
        <v>39</v>
      </c>
      <c r="AB10" s="113">
        <v>0</v>
      </c>
      <c r="AC10" s="113">
        <v>39</v>
      </c>
      <c r="AD10" s="46">
        <f t="shared" si="0"/>
        <v>39</v>
      </c>
      <c r="AE10" s="46">
        <f t="shared" si="1"/>
        <v>0</v>
      </c>
      <c r="AF10" s="46">
        <f t="shared" si="2"/>
        <v>7</v>
      </c>
      <c r="AG10" s="46">
        <f t="shared" si="3"/>
        <v>0</v>
      </c>
      <c r="AH10" s="46">
        <f t="shared" si="4"/>
        <v>39</v>
      </c>
      <c r="AI10" s="46">
        <f t="shared" si="5"/>
        <v>0</v>
      </c>
    </row>
    <row r="11" spans="1:35">
      <c r="A11" s="113">
        <v>51764660</v>
      </c>
      <c r="B11" s="113" t="s">
        <v>384</v>
      </c>
      <c r="C11" s="113">
        <v>36</v>
      </c>
      <c r="D11" s="113">
        <v>0</v>
      </c>
      <c r="E11" s="113">
        <v>36</v>
      </c>
      <c r="F11" s="113">
        <v>1</v>
      </c>
      <c r="G11" s="113">
        <v>0</v>
      </c>
      <c r="H11" s="113">
        <v>1</v>
      </c>
      <c r="I11" s="113">
        <v>37</v>
      </c>
      <c r="J11" s="113">
        <v>0</v>
      </c>
      <c r="K11" s="113">
        <v>37</v>
      </c>
      <c r="L11" s="113">
        <v>5</v>
      </c>
      <c r="M11" s="113">
        <v>0</v>
      </c>
      <c r="N11" s="113">
        <v>5</v>
      </c>
      <c r="O11" s="113">
        <v>0</v>
      </c>
      <c r="P11" s="113">
        <v>0</v>
      </c>
      <c r="Q11" s="113">
        <v>0</v>
      </c>
      <c r="R11" s="113">
        <v>5</v>
      </c>
      <c r="S11" s="113">
        <v>0</v>
      </c>
      <c r="T11" s="113">
        <v>5</v>
      </c>
      <c r="U11" s="113">
        <v>36</v>
      </c>
      <c r="V11" s="113">
        <v>0</v>
      </c>
      <c r="W11" s="113">
        <v>36</v>
      </c>
      <c r="X11" s="113">
        <v>1</v>
      </c>
      <c r="Y11" s="113">
        <v>0</v>
      </c>
      <c r="Z11" s="113">
        <v>1</v>
      </c>
      <c r="AA11" s="113">
        <v>37</v>
      </c>
      <c r="AB11" s="113">
        <v>0</v>
      </c>
      <c r="AC11" s="113">
        <v>37</v>
      </c>
      <c r="AD11" s="46">
        <f t="shared" si="0"/>
        <v>37</v>
      </c>
      <c r="AE11" s="46">
        <f t="shared" si="1"/>
        <v>0</v>
      </c>
      <c r="AF11" s="46">
        <f t="shared" si="2"/>
        <v>5</v>
      </c>
      <c r="AG11" s="46">
        <f t="shared" si="3"/>
        <v>0</v>
      </c>
      <c r="AH11" s="46">
        <f t="shared" si="4"/>
        <v>37</v>
      </c>
      <c r="AI11" s="46">
        <f t="shared" si="5"/>
        <v>0</v>
      </c>
    </row>
    <row r="12" spans="1:35">
      <c r="A12" s="113">
        <v>51764514</v>
      </c>
      <c r="B12" s="113" t="s">
        <v>390</v>
      </c>
      <c r="C12" s="113">
        <v>1</v>
      </c>
      <c r="D12" s="113">
        <v>0</v>
      </c>
      <c r="E12" s="113">
        <v>1</v>
      </c>
      <c r="F12" s="113">
        <v>5</v>
      </c>
      <c r="G12" s="113">
        <v>0</v>
      </c>
      <c r="H12" s="113">
        <v>5</v>
      </c>
      <c r="I12" s="113">
        <v>6</v>
      </c>
      <c r="J12" s="113">
        <v>0</v>
      </c>
      <c r="K12" s="113">
        <v>6</v>
      </c>
      <c r="L12" s="113">
        <v>0</v>
      </c>
      <c r="M12" s="113">
        <v>0</v>
      </c>
      <c r="N12" s="113">
        <v>0</v>
      </c>
      <c r="O12" s="113">
        <v>0</v>
      </c>
      <c r="P12" s="113">
        <v>0</v>
      </c>
      <c r="Q12" s="113">
        <v>0</v>
      </c>
      <c r="R12" s="113">
        <v>0</v>
      </c>
      <c r="S12" s="113">
        <v>0</v>
      </c>
      <c r="T12" s="113">
        <v>0</v>
      </c>
      <c r="U12" s="113">
        <v>1</v>
      </c>
      <c r="V12" s="113">
        <v>0</v>
      </c>
      <c r="W12" s="113">
        <v>1</v>
      </c>
      <c r="X12" s="113">
        <v>5</v>
      </c>
      <c r="Y12" s="113">
        <v>0</v>
      </c>
      <c r="Z12" s="113">
        <v>5</v>
      </c>
      <c r="AA12" s="113">
        <v>6</v>
      </c>
      <c r="AB12" s="113">
        <v>0</v>
      </c>
      <c r="AC12" s="113">
        <v>6</v>
      </c>
      <c r="AD12" s="46">
        <f t="shared" si="0"/>
        <v>6</v>
      </c>
      <c r="AE12" s="46">
        <f t="shared" si="1"/>
        <v>0</v>
      </c>
      <c r="AF12" s="46">
        <f t="shared" si="2"/>
        <v>0</v>
      </c>
      <c r="AG12" s="46">
        <f t="shared" si="3"/>
        <v>0</v>
      </c>
      <c r="AH12" s="46">
        <f t="shared" si="4"/>
        <v>6</v>
      </c>
      <c r="AI12" s="46">
        <f t="shared" si="5"/>
        <v>0</v>
      </c>
    </row>
    <row r="13" spans="1:35">
      <c r="A13" s="113">
        <v>51743021</v>
      </c>
      <c r="B13" s="113" t="s">
        <v>385</v>
      </c>
      <c r="C13" s="113">
        <v>24</v>
      </c>
      <c r="D13" s="113">
        <v>0</v>
      </c>
      <c r="E13" s="113">
        <v>24</v>
      </c>
      <c r="F13" s="113">
        <v>1</v>
      </c>
      <c r="G13" s="113">
        <v>0</v>
      </c>
      <c r="H13" s="113">
        <v>1</v>
      </c>
      <c r="I13" s="113">
        <v>25</v>
      </c>
      <c r="J13" s="113">
        <v>0</v>
      </c>
      <c r="K13" s="113">
        <v>25</v>
      </c>
      <c r="L13" s="113">
        <v>4</v>
      </c>
      <c r="M13" s="113">
        <v>0</v>
      </c>
      <c r="N13" s="113">
        <v>4</v>
      </c>
      <c r="O13" s="113">
        <v>0</v>
      </c>
      <c r="P13" s="113">
        <v>0</v>
      </c>
      <c r="Q13" s="113">
        <v>0</v>
      </c>
      <c r="R13" s="113">
        <v>4</v>
      </c>
      <c r="S13" s="113">
        <v>0</v>
      </c>
      <c r="T13" s="113">
        <v>4</v>
      </c>
      <c r="U13" s="113">
        <v>24</v>
      </c>
      <c r="V13" s="113">
        <v>0</v>
      </c>
      <c r="W13" s="113">
        <v>24</v>
      </c>
      <c r="X13" s="113">
        <v>1</v>
      </c>
      <c r="Y13" s="113">
        <v>0</v>
      </c>
      <c r="Z13" s="113">
        <v>1</v>
      </c>
      <c r="AA13" s="113">
        <v>25</v>
      </c>
      <c r="AB13" s="113">
        <v>0</v>
      </c>
      <c r="AC13" s="113">
        <v>25</v>
      </c>
      <c r="AD13" s="46">
        <f t="shared" si="0"/>
        <v>25</v>
      </c>
      <c r="AE13" s="46">
        <f t="shared" si="1"/>
        <v>0</v>
      </c>
      <c r="AF13" s="46">
        <f t="shared" si="2"/>
        <v>4</v>
      </c>
      <c r="AG13" s="46">
        <f t="shared" si="3"/>
        <v>0</v>
      </c>
      <c r="AH13" s="46">
        <f t="shared" si="4"/>
        <v>25</v>
      </c>
      <c r="AI13" s="46">
        <f t="shared" si="5"/>
        <v>0</v>
      </c>
    </row>
    <row r="14" spans="1:35">
      <c r="A14" s="113">
        <v>51718193</v>
      </c>
      <c r="B14" s="113" t="s">
        <v>428</v>
      </c>
      <c r="C14" s="113">
        <v>20</v>
      </c>
      <c r="D14" s="113">
        <v>1</v>
      </c>
      <c r="E14" s="113">
        <v>21</v>
      </c>
      <c r="F14" s="113">
        <v>1</v>
      </c>
      <c r="G14" s="113">
        <v>0</v>
      </c>
      <c r="H14" s="113">
        <v>1</v>
      </c>
      <c r="I14" s="113">
        <v>21</v>
      </c>
      <c r="J14" s="113">
        <v>1</v>
      </c>
      <c r="K14" s="113">
        <v>22</v>
      </c>
      <c r="L14" s="113">
        <v>3</v>
      </c>
      <c r="M14" s="113">
        <v>0</v>
      </c>
      <c r="N14" s="113">
        <v>3</v>
      </c>
      <c r="O14" s="113">
        <v>0</v>
      </c>
      <c r="P14" s="113">
        <v>0</v>
      </c>
      <c r="Q14" s="113">
        <v>0</v>
      </c>
      <c r="R14" s="113">
        <v>3</v>
      </c>
      <c r="S14" s="113">
        <v>0</v>
      </c>
      <c r="T14" s="113">
        <v>3</v>
      </c>
      <c r="U14" s="113">
        <v>21</v>
      </c>
      <c r="V14" s="113">
        <v>0</v>
      </c>
      <c r="W14" s="113">
        <v>21</v>
      </c>
      <c r="X14" s="113">
        <v>1</v>
      </c>
      <c r="Y14" s="113">
        <v>0</v>
      </c>
      <c r="Z14" s="113">
        <v>1</v>
      </c>
      <c r="AA14" s="113">
        <v>22</v>
      </c>
      <c r="AB14" s="113">
        <v>0</v>
      </c>
      <c r="AC14" s="113">
        <v>22</v>
      </c>
      <c r="AD14" s="46">
        <f t="shared" si="0"/>
        <v>21</v>
      </c>
      <c r="AE14" s="46">
        <f t="shared" si="1"/>
        <v>1</v>
      </c>
      <c r="AF14" s="46">
        <f t="shared" si="2"/>
        <v>3</v>
      </c>
      <c r="AG14" s="46">
        <f t="shared" si="3"/>
        <v>0</v>
      </c>
      <c r="AH14" s="46">
        <f t="shared" si="4"/>
        <v>22</v>
      </c>
      <c r="AI14" s="46">
        <f t="shared" si="5"/>
        <v>0</v>
      </c>
    </row>
    <row r="15" spans="1:35">
      <c r="A15" s="113">
        <v>51725134</v>
      </c>
      <c r="B15" s="113" t="s">
        <v>234</v>
      </c>
      <c r="C15" s="113">
        <v>21</v>
      </c>
      <c r="D15" s="113">
        <v>0</v>
      </c>
      <c r="E15" s="113">
        <v>21</v>
      </c>
      <c r="F15" s="113">
        <v>1</v>
      </c>
      <c r="G15" s="113">
        <v>0</v>
      </c>
      <c r="H15" s="113">
        <v>1</v>
      </c>
      <c r="I15" s="113">
        <v>22</v>
      </c>
      <c r="J15" s="113">
        <v>0</v>
      </c>
      <c r="K15" s="113">
        <v>22</v>
      </c>
      <c r="L15" s="113">
        <v>5</v>
      </c>
      <c r="M15" s="113">
        <v>0</v>
      </c>
      <c r="N15" s="113">
        <v>5</v>
      </c>
      <c r="O15" s="113">
        <v>0</v>
      </c>
      <c r="P15" s="113">
        <v>0</v>
      </c>
      <c r="Q15" s="113">
        <v>0</v>
      </c>
      <c r="R15" s="113">
        <v>5</v>
      </c>
      <c r="S15" s="113">
        <v>0</v>
      </c>
      <c r="T15" s="113">
        <v>5</v>
      </c>
      <c r="U15" s="113">
        <v>19</v>
      </c>
      <c r="V15" s="113">
        <v>2</v>
      </c>
      <c r="W15" s="113">
        <v>21</v>
      </c>
      <c r="X15" s="113">
        <v>1</v>
      </c>
      <c r="Y15" s="113">
        <v>0</v>
      </c>
      <c r="Z15" s="113">
        <v>1</v>
      </c>
      <c r="AA15" s="113">
        <v>20</v>
      </c>
      <c r="AB15" s="113">
        <v>2</v>
      </c>
      <c r="AC15" s="113">
        <v>22</v>
      </c>
      <c r="AD15" s="46">
        <f t="shared" si="0"/>
        <v>22</v>
      </c>
      <c r="AE15" s="46">
        <f t="shared" si="1"/>
        <v>0</v>
      </c>
      <c r="AF15" s="46">
        <f t="shared" si="2"/>
        <v>5</v>
      </c>
      <c r="AG15" s="46">
        <f t="shared" si="3"/>
        <v>0</v>
      </c>
      <c r="AH15" s="46">
        <f t="shared" si="4"/>
        <v>20</v>
      </c>
      <c r="AI15" s="46">
        <f t="shared" si="5"/>
        <v>2</v>
      </c>
    </row>
    <row r="16" spans="1:35">
      <c r="A16" s="113">
        <v>51725455</v>
      </c>
      <c r="B16" s="113" t="s">
        <v>235</v>
      </c>
      <c r="C16" s="113">
        <v>23</v>
      </c>
      <c r="D16" s="113">
        <v>1</v>
      </c>
      <c r="E16" s="113">
        <v>24</v>
      </c>
      <c r="F16" s="113">
        <v>3</v>
      </c>
      <c r="G16" s="113">
        <v>0</v>
      </c>
      <c r="H16" s="113">
        <v>3</v>
      </c>
      <c r="I16" s="113">
        <v>26</v>
      </c>
      <c r="J16" s="113">
        <v>1</v>
      </c>
      <c r="K16" s="113">
        <v>27</v>
      </c>
      <c r="L16" s="113">
        <v>4</v>
      </c>
      <c r="M16" s="113">
        <v>0</v>
      </c>
      <c r="N16" s="113">
        <v>4</v>
      </c>
      <c r="O16" s="113">
        <v>0</v>
      </c>
      <c r="P16" s="113">
        <v>0</v>
      </c>
      <c r="Q16" s="113">
        <v>0</v>
      </c>
      <c r="R16" s="113">
        <v>4</v>
      </c>
      <c r="S16" s="113">
        <v>0</v>
      </c>
      <c r="T16" s="113">
        <v>4</v>
      </c>
      <c r="U16" s="113">
        <v>24</v>
      </c>
      <c r="V16" s="113">
        <v>0</v>
      </c>
      <c r="W16" s="113">
        <v>24</v>
      </c>
      <c r="X16" s="113">
        <v>3</v>
      </c>
      <c r="Y16" s="113">
        <v>0</v>
      </c>
      <c r="Z16" s="113">
        <v>3</v>
      </c>
      <c r="AA16" s="113">
        <v>27</v>
      </c>
      <c r="AB16" s="113">
        <v>0</v>
      </c>
      <c r="AC16" s="113">
        <v>27</v>
      </c>
      <c r="AD16" s="46">
        <f t="shared" si="0"/>
        <v>26</v>
      </c>
      <c r="AE16" s="46">
        <f t="shared" si="1"/>
        <v>1</v>
      </c>
      <c r="AF16" s="46">
        <f t="shared" si="2"/>
        <v>4</v>
      </c>
      <c r="AG16" s="46">
        <f t="shared" si="3"/>
        <v>0</v>
      </c>
      <c r="AH16" s="46">
        <f t="shared" si="4"/>
        <v>27</v>
      </c>
      <c r="AI16" s="46">
        <f t="shared" si="5"/>
        <v>0</v>
      </c>
    </row>
    <row r="17" spans="1:35">
      <c r="A17" s="113">
        <v>51718513</v>
      </c>
      <c r="B17" s="113" t="s">
        <v>229</v>
      </c>
      <c r="C17" s="113">
        <v>24</v>
      </c>
      <c r="D17" s="113">
        <v>1</v>
      </c>
      <c r="E17" s="113">
        <v>25</v>
      </c>
      <c r="F17" s="113">
        <v>1</v>
      </c>
      <c r="G17" s="113">
        <v>0</v>
      </c>
      <c r="H17" s="113">
        <v>1</v>
      </c>
      <c r="I17" s="113">
        <v>25</v>
      </c>
      <c r="J17" s="113">
        <v>1</v>
      </c>
      <c r="K17" s="113">
        <v>26</v>
      </c>
      <c r="L17" s="113">
        <v>2</v>
      </c>
      <c r="M17" s="113">
        <v>0</v>
      </c>
      <c r="N17" s="113">
        <v>2</v>
      </c>
      <c r="O17" s="113">
        <v>0</v>
      </c>
      <c r="P17" s="113">
        <v>0</v>
      </c>
      <c r="Q17" s="113">
        <v>0</v>
      </c>
      <c r="R17" s="113">
        <v>2</v>
      </c>
      <c r="S17" s="113">
        <v>0</v>
      </c>
      <c r="T17" s="113">
        <v>2</v>
      </c>
      <c r="U17" s="113">
        <v>25</v>
      </c>
      <c r="V17" s="113">
        <v>0</v>
      </c>
      <c r="W17" s="113">
        <v>25</v>
      </c>
      <c r="X17" s="113">
        <v>1</v>
      </c>
      <c r="Y17" s="113">
        <v>0</v>
      </c>
      <c r="Z17" s="113">
        <v>1</v>
      </c>
      <c r="AA17" s="113">
        <v>26</v>
      </c>
      <c r="AB17" s="113">
        <v>0</v>
      </c>
      <c r="AC17" s="113">
        <v>26</v>
      </c>
      <c r="AD17" s="46">
        <f t="shared" si="0"/>
        <v>25</v>
      </c>
      <c r="AE17" s="46">
        <f t="shared" si="1"/>
        <v>1</v>
      </c>
      <c r="AF17" s="46">
        <f t="shared" si="2"/>
        <v>2</v>
      </c>
      <c r="AG17" s="46">
        <f t="shared" si="3"/>
        <v>0</v>
      </c>
      <c r="AH17" s="46">
        <f t="shared" si="4"/>
        <v>26</v>
      </c>
      <c r="AI17" s="46">
        <f t="shared" si="5"/>
        <v>0</v>
      </c>
    </row>
    <row r="18" spans="1:35">
      <c r="A18" s="113">
        <v>51790902</v>
      </c>
      <c r="B18" s="113" t="s">
        <v>230</v>
      </c>
      <c r="C18" s="113">
        <v>32</v>
      </c>
      <c r="D18" s="113">
        <v>0</v>
      </c>
      <c r="E18" s="113">
        <v>32</v>
      </c>
      <c r="F18" s="113">
        <v>1</v>
      </c>
      <c r="G18" s="113">
        <v>0</v>
      </c>
      <c r="H18" s="113">
        <v>1</v>
      </c>
      <c r="I18" s="113">
        <v>33</v>
      </c>
      <c r="J18" s="113">
        <v>0</v>
      </c>
      <c r="K18" s="113">
        <v>33</v>
      </c>
      <c r="L18" s="113">
        <v>2</v>
      </c>
      <c r="M18" s="113">
        <v>0</v>
      </c>
      <c r="N18" s="113">
        <v>2</v>
      </c>
      <c r="O18" s="113">
        <v>0</v>
      </c>
      <c r="P18" s="113">
        <v>0</v>
      </c>
      <c r="Q18" s="113">
        <v>0</v>
      </c>
      <c r="R18" s="113">
        <v>2</v>
      </c>
      <c r="S18" s="113">
        <v>0</v>
      </c>
      <c r="T18" s="113">
        <v>2</v>
      </c>
      <c r="U18" s="113">
        <v>32</v>
      </c>
      <c r="V18" s="113">
        <v>0</v>
      </c>
      <c r="W18" s="113">
        <v>32</v>
      </c>
      <c r="X18" s="113">
        <v>1</v>
      </c>
      <c r="Y18" s="113">
        <v>0</v>
      </c>
      <c r="Z18" s="113">
        <v>1</v>
      </c>
      <c r="AA18" s="113">
        <v>33</v>
      </c>
      <c r="AB18" s="113">
        <v>0</v>
      </c>
      <c r="AC18" s="113">
        <v>33</v>
      </c>
      <c r="AD18" s="46">
        <f t="shared" si="0"/>
        <v>33</v>
      </c>
      <c r="AE18" s="46">
        <f t="shared" si="1"/>
        <v>0</v>
      </c>
      <c r="AF18" s="46">
        <f t="shared" si="2"/>
        <v>2</v>
      </c>
      <c r="AG18" s="46">
        <f t="shared" si="3"/>
        <v>0</v>
      </c>
      <c r="AH18" s="46">
        <f t="shared" si="4"/>
        <v>33</v>
      </c>
      <c r="AI18" s="46">
        <f t="shared" si="5"/>
        <v>0</v>
      </c>
    </row>
    <row r="19" spans="1:35">
      <c r="A19" s="113">
        <v>51720821</v>
      </c>
      <c r="B19" s="113" t="s">
        <v>705</v>
      </c>
      <c r="C19" s="113">
        <v>0</v>
      </c>
      <c r="D19" s="113">
        <v>0</v>
      </c>
      <c r="E19" s="113">
        <v>0</v>
      </c>
      <c r="F19" s="113">
        <v>0</v>
      </c>
      <c r="G19" s="113">
        <v>0</v>
      </c>
      <c r="H19" s="113">
        <v>0</v>
      </c>
      <c r="I19" s="113">
        <v>0</v>
      </c>
      <c r="J19" s="113">
        <v>0</v>
      </c>
      <c r="K19" s="113">
        <v>0</v>
      </c>
      <c r="L19" s="113">
        <v>0</v>
      </c>
      <c r="M19" s="113">
        <v>0</v>
      </c>
      <c r="N19" s="113">
        <v>0</v>
      </c>
      <c r="O19" s="113">
        <v>0</v>
      </c>
      <c r="P19" s="113">
        <v>0</v>
      </c>
      <c r="Q19" s="113">
        <v>0</v>
      </c>
      <c r="R19" s="113">
        <v>0</v>
      </c>
      <c r="S19" s="113">
        <v>0</v>
      </c>
      <c r="T19" s="113">
        <v>0</v>
      </c>
      <c r="U19" s="113">
        <v>0</v>
      </c>
      <c r="V19" s="113">
        <v>0</v>
      </c>
      <c r="W19" s="113">
        <v>0</v>
      </c>
      <c r="X19" s="113">
        <v>0</v>
      </c>
      <c r="Y19" s="113">
        <v>0</v>
      </c>
      <c r="Z19" s="113">
        <v>0</v>
      </c>
      <c r="AA19" s="113">
        <v>0</v>
      </c>
      <c r="AB19" s="113">
        <v>0</v>
      </c>
      <c r="AC19" s="113">
        <v>0</v>
      </c>
      <c r="AD19" s="46">
        <f t="shared" si="0"/>
        <v>0</v>
      </c>
      <c r="AE19" s="46">
        <f t="shared" si="1"/>
        <v>0</v>
      </c>
      <c r="AF19" s="46">
        <f t="shared" si="2"/>
        <v>0</v>
      </c>
      <c r="AG19" s="46">
        <f t="shared" si="3"/>
        <v>0</v>
      </c>
      <c r="AH19" s="46">
        <f t="shared" si="4"/>
        <v>0</v>
      </c>
      <c r="AI19" s="46">
        <f t="shared" si="5"/>
        <v>0</v>
      </c>
    </row>
    <row r="20" spans="1:35">
      <c r="A20" s="113">
        <v>51729963</v>
      </c>
      <c r="B20" s="113" t="s">
        <v>706</v>
      </c>
      <c r="C20" s="113">
        <v>0</v>
      </c>
      <c r="D20" s="113">
        <v>0</v>
      </c>
      <c r="E20" s="113">
        <v>0</v>
      </c>
      <c r="F20" s="113">
        <v>0</v>
      </c>
      <c r="G20" s="113">
        <v>0</v>
      </c>
      <c r="H20" s="113">
        <v>0</v>
      </c>
      <c r="I20" s="113">
        <v>0</v>
      </c>
      <c r="J20" s="113">
        <v>0</v>
      </c>
      <c r="K20" s="113">
        <v>0</v>
      </c>
      <c r="L20" s="113">
        <v>0</v>
      </c>
      <c r="M20" s="113">
        <v>0</v>
      </c>
      <c r="N20" s="113">
        <v>0</v>
      </c>
      <c r="O20" s="113">
        <v>0</v>
      </c>
      <c r="P20" s="113">
        <v>0</v>
      </c>
      <c r="Q20" s="113">
        <v>0</v>
      </c>
      <c r="R20" s="113">
        <v>0</v>
      </c>
      <c r="S20" s="113">
        <v>0</v>
      </c>
      <c r="T20" s="113">
        <v>0</v>
      </c>
      <c r="U20" s="113">
        <v>0</v>
      </c>
      <c r="V20" s="113">
        <v>0</v>
      </c>
      <c r="W20" s="113">
        <v>0</v>
      </c>
      <c r="X20" s="113">
        <v>0</v>
      </c>
      <c r="Y20" s="113">
        <v>0</v>
      </c>
      <c r="Z20" s="113">
        <v>0</v>
      </c>
      <c r="AA20" s="113">
        <v>0</v>
      </c>
      <c r="AB20" s="113">
        <v>0</v>
      </c>
      <c r="AC20" s="113">
        <v>0</v>
      </c>
      <c r="AD20" s="46">
        <f t="shared" si="0"/>
        <v>0</v>
      </c>
      <c r="AE20" s="46">
        <f t="shared" si="1"/>
        <v>0</v>
      </c>
      <c r="AF20" s="46">
        <f t="shared" si="2"/>
        <v>0</v>
      </c>
      <c r="AG20" s="46">
        <f t="shared" si="3"/>
        <v>0</v>
      </c>
      <c r="AH20" s="46">
        <f t="shared" si="4"/>
        <v>0</v>
      </c>
      <c r="AI20" s="46">
        <f t="shared" si="5"/>
        <v>0</v>
      </c>
    </row>
    <row r="21" spans="1:35">
      <c r="A21" s="113">
        <v>51729967</v>
      </c>
      <c r="B21" s="113" t="s">
        <v>707</v>
      </c>
      <c r="C21" s="113">
        <v>0</v>
      </c>
      <c r="D21" s="113">
        <v>0</v>
      </c>
      <c r="E21" s="113">
        <v>0</v>
      </c>
      <c r="F21" s="113">
        <v>0</v>
      </c>
      <c r="G21" s="113">
        <v>0</v>
      </c>
      <c r="H21" s="113">
        <v>0</v>
      </c>
      <c r="I21" s="113">
        <v>0</v>
      </c>
      <c r="J21" s="113">
        <v>0</v>
      </c>
      <c r="K21" s="113">
        <v>0</v>
      </c>
      <c r="L21" s="113">
        <v>0</v>
      </c>
      <c r="M21" s="113">
        <v>0</v>
      </c>
      <c r="N21" s="113">
        <v>0</v>
      </c>
      <c r="O21" s="113">
        <v>0</v>
      </c>
      <c r="P21" s="113">
        <v>0</v>
      </c>
      <c r="Q21" s="113">
        <v>0</v>
      </c>
      <c r="R21" s="113">
        <v>0</v>
      </c>
      <c r="S21" s="113">
        <v>0</v>
      </c>
      <c r="T21" s="113">
        <v>0</v>
      </c>
      <c r="U21" s="113">
        <v>0</v>
      </c>
      <c r="V21" s="113">
        <v>0</v>
      </c>
      <c r="W21" s="113">
        <v>0</v>
      </c>
      <c r="X21" s="113">
        <v>0</v>
      </c>
      <c r="Y21" s="113">
        <v>0</v>
      </c>
      <c r="Z21" s="113">
        <v>0</v>
      </c>
      <c r="AA21" s="113">
        <v>0</v>
      </c>
      <c r="AB21" s="113">
        <v>0</v>
      </c>
      <c r="AC21" s="113">
        <v>0</v>
      </c>
      <c r="AD21" s="46">
        <f t="shared" si="0"/>
        <v>0</v>
      </c>
      <c r="AE21" s="46">
        <f t="shared" si="1"/>
        <v>0</v>
      </c>
      <c r="AF21" s="46">
        <f t="shared" si="2"/>
        <v>0</v>
      </c>
      <c r="AG21" s="46">
        <f t="shared" si="3"/>
        <v>0</v>
      </c>
      <c r="AH21" s="46">
        <f t="shared" si="4"/>
        <v>0</v>
      </c>
      <c r="AI21" s="46">
        <f t="shared" si="5"/>
        <v>0</v>
      </c>
    </row>
    <row r="22" spans="1:35">
      <c r="A22" s="113">
        <v>51701985</v>
      </c>
      <c r="B22" s="113" t="s">
        <v>406</v>
      </c>
      <c r="C22" s="113">
        <v>0</v>
      </c>
      <c r="D22" s="113">
        <v>0</v>
      </c>
      <c r="E22" s="113">
        <v>0</v>
      </c>
      <c r="F22" s="113">
        <v>5</v>
      </c>
      <c r="G22" s="113">
        <v>0</v>
      </c>
      <c r="H22" s="113">
        <v>5</v>
      </c>
      <c r="I22" s="113">
        <v>5</v>
      </c>
      <c r="J22" s="113">
        <v>0</v>
      </c>
      <c r="K22" s="113">
        <v>5</v>
      </c>
      <c r="L22" s="113">
        <v>0</v>
      </c>
      <c r="M22" s="113">
        <v>0</v>
      </c>
      <c r="N22" s="113">
        <v>0</v>
      </c>
      <c r="O22" s="113">
        <v>3</v>
      </c>
      <c r="P22" s="113">
        <v>0</v>
      </c>
      <c r="Q22" s="113">
        <v>3</v>
      </c>
      <c r="R22" s="113">
        <v>3</v>
      </c>
      <c r="S22" s="113">
        <v>0</v>
      </c>
      <c r="T22" s="113">
        <v>3</v>
      </c>
      <c r="U22" s="113">
        <v>0</v>
      </c>
      <c r="V22" s="113">
        <v>0</v>
      </c>
      <c r="W22" s="113">
        <v>0</v>
      </c>
      <c r="X22" s="113">
        <v>3</v>
      </c>
      <c r="Y22" s="113">
        <v>0</v>
      </c>
      <c r="Z22" s="113">
        <v>3</v>
      </c>
      <c r="AA22" s="113">
        <v>3</v>
      </c>
      <c r="AB22" s="113">
        <v>0</v>
      </c>
      <c r="AC22" s="113">
        <v>3</v>
      </c>
      <c r="AD22" s="46">
        <f t="shared" si="0"/>
        <v>5</v>
      </c>
      <c r="AE22" s="46">
        <f t="shared" si="1"/>
        <v>0</v>
      </c>
      <c r="AF22" s="46">
        <f t="shared" si="2"/>
        <v>3</v>
      </c>
      <c r="AG22" s="46">
        <f t="shared" si="3"/>
        <v>0</v>
      </c>
      <c r="AH22" s="46">
        <f t="shared" si="4"/>
        <v>3</v>
      </c>
      <c r="AI22" s="46">
        <f t="shared" si="5"/>
        <v>0</v>
      </c>
    </row>
    <row r="23" spans="1:35">
      <c r="A23" s="113">
        <v>51718195</v>
      </c>
      <c r="B23" s="113" t="s">
        <v>427</v>
      </c>
      <c r="C23" s="113">
        <v>0</v>
      </c>
      <c r="D23" s="113">
        <v>0</v>
      </c>
      <c r="E23" s="113">
        <v>0</v>
      </c>
      <c r="F23" s="113">
        <v>4</v>
      </c>
      <c r="G23" s="113">
        <v>0</v>
      </c>
      <c r="H23" s="113">
        <v>4</v>
      </c>
      <c r="I23" s="113">
        <v>4</v>
      </c>
      <c r="J23" s="113">
        <v>0</v>
      </c>
      <c r="K23" s="113">
        <v>4</v>
      </c>
      <c r="L23" s="113">
        <v>0</v>
      </c>
      <c r="M23" s="113">
        <v>0</v>
      </c>
      <c r="N23" s="113">
        <v>0</v>
      </c>
      <c r="O23" s="113">
        <v>4</v>
      </c>
      <c r="P23" s="113">
        <v>0</v>
      </c>
      <c r="Q23" s="113">
        <v>4</v>
      </c>
      <c r="R23" s="113">
        <v>4</v>
      </c>
      <c r="S23" s="113">
        <v>0</v>
      </c>
      <c r="T23" s="113">
        <v>4</v>
      </c>
      <c r="U23" s="113">
        <v>0</v>
      </c>
      <c r="V23" s="113">
        <v>0</v>
      </c>
      <c r="W23" s="113">
        <v>0</v>
      </c>
      <c r="X23" s="113">
        <v>1</v>
      </c>
      <c r="Y23" s="113">
        <v>0</v>
      </c>
      <c r="Z23" s="113">
        <v>1</v>
      </c>
      <c r="AA23" s="113">
        <v>1</v>
      </c>
      <c r="AB23" s="113">
        <v>0</v>
      </c>
      <c r="AC23" s="113">
        <v>1</v>
      </c>
      <c r="AD23" s="46">
        <f t="shared" si="0"/>
        <v>4</v>
      </c>
      <c r="AE23" s="46">
        <f t="shared" si="1"/>
        <v>0</v>
      </c>
      <c r="AF23" s="46">
        <f t="shared" si="2"/>
        <v>4</v>
      </c>
      <c r="AG23" s="46">
        <f t="shared" si="3"/>
        <v>0</v>
      </c>
      <c r="AH23" s="46">
        <f t="shared" si="4"/>
        <v>1</v>
      </c>
      <c r="AI23" s="46">
        <f t="shared" si="5"/>
        <v>0</v>
      </c>
    </row>
    <row r="24" spans="1:35">
      <c r="A24" s="113">
        <v>51742024</v>
      </c>
      <c r="B24" s="113" t="s">
        <v>401</v>
      </c>
      <c r="C24" s="113">
        <v>0</v>
      </c>
      <c r="D24" s="113">
        <v>0</v>
      </c>
      <c r="E24" s="113">
        <v>0</v>
      </c>
      <c r="F24" s="113">
        <v>7</v>
      </c>
      <c r="G24" s="113">
        <v>0</v>
      </c>
      <c r="H24" s="113">
        <v>7</v>
      </c>
      <c r="I24" s="113">
        <v>7</v>
      </c>
      <c r="J24" s="113">
        <v>0</v>
      </c>
      <c r="K24" s="113">
        <v>7</v>
      </c>
      <c r="L24" s="113">
        <v>0</v>
      </c>
      <c r="M24" s="113">
        <v>0</v>
      </c>
      <c r="N24" s="113">
        <v>0</v>
      </c>
      <c r="O24" s="113">
        <v>6</v>
      </c>
      <c r="P24" s="113">
        <v>0</v>
      </c>
      <c r="Q24" s="113">
        <v>6</v>
      </c>
      <c r="R24" s="113">
        <v>6</v>
      </c>
      <c r="S24" s="113">
        <v>0</v>
      </c>
      <c r="T24" s="113">
        <v>6</v>
      </c>
      <c r="U24" s="113">
        <v>0</v>
      </c>
      <c r="V24" s="113">
        <v>0</v>
      </c>
      <c r="W24" s="113">
        <v>0</v>
      </c>
      <c r="X24" s="113">
        <v>2</v>
      </c>
      <c r="Y24" s="113">
        <v>0</v>
      </c>
      <c r="Z24" s="113">
        <v>2</v>
      </c>
      <c r="AA24" s="113">
        <v>2</v>
      </c>
      <c r="AB24" s="113">
        <v>0</v>
      </c>
      <c r="AC24" s="113">
        <v>2</v>
      </c>
      <c r="AD24" s="46">
        <f t="shared" si="0"/>
        <v>7</v>
      </c>
      <c r="AE24" s="46">
        <f t="shared" si="1"/>
        <v>0</v>
      </c>
      <c r="AF24" s="46">
        <f t="shared" si="2"/>
        <v>6</v>
      </c>
      <c r="AG24" s="46">
        <f t="shared" si="3"/>
        <v>0</v>
      </c>
      <c r="AH24" s="46">
        <f t="shared" si="4"/>
        <v>2</v>
      </c>
      <c r="AI24" s="46">
        <f t="shared" si="5"/>
        <v>0</v>
      </c>
    </row>
    <row r="25" spans="1:35">
      <c r="A25" s="113">
        <v>51719214</v>
      </c>
      <c r="B25" s="113" t="s">
        <v>232</v>
      </c>
      <c r="C25" s="113">
        <v>0</v>
      </c>
      <c r="D25" s="113">
        <v>0</v>
      </c>
      <c r="E25" s="113">
        <v>0</v>
      </c>
      <c r="F25" s="113">
        <v>4</v>
      </c>
      <c r="G25" s="113">
        <v>0</v>
      </c>
      <c r="H25" s="113">
        <v>4</v>
      </c>
      <c r="I25" s="113">
        <v>4</v>
      </c>
      <c r="J25" s="113">
        <v>0</v>
      </c>
      <c r="K25" s="113">
        <v>4</v>
      </c>
      <c r="L25" s="113">
        <v>0</v>
      </c>
      <c r="M25" s="113">
        <v>0</v>
      </c>
      <c r="N25" s="113">
        <v>0</v>
      </c>
      <c r="O25" s="113">
        <v>4</v>
      </c>
      <c r="P25" s="113">
        <v>0</v>
      </c>
      <c r="Q25" s="113">
        <v>4</v>
      </c>
      <c r="R25" s="113">
        <v>4</v>
      </c>
      <c r="S25" s="113">
        <v>0</v>
      </c>
      <c r="T25" s="113">
        <v>4</v>
      </c>
      <c r="U25" s="113">
        <v>0</v>
      </c>
      <c r="V25" s="113">
        <v>0</v>
      </c>
      <c r="W25" s="113">
        <v>0</v>
      </c>
      <c r="X25" s="113">
        <v>2</v>
      </c>
      <c r="Y25" s="113">
        <v>0</v>
      </c>
      <c r="Z25" s="113">
        <v>2</v>
      </c>
      <c r="AA25" s="113">
        <v>2</v>
      </c>
      <c r="AB25" s="113">
        <v>0</v>
      </c>
      <c r="AC25" s="113">
        <v>2</v>
      </c>
      <c r="AD25" s="46">
        <f t="shared" si="0"/>
        <v>4</v>
      </c>
      <c r="AE25" s="46">
        <f t="shared" si="1"/>
        <v>0</v>
      </c>
      <c r="AF25" s="46">
        <f t="shared" si="2"/>
        <v>4</v>
      </c>
      <c r="AG25" s="46">
        <f t="shared" si="3"/>
        <v>0</v>
      </c>
      <c r="AH25" s="46">
        <f t="shared" si="4"/>
        <v>2</v>
      </c>
      <c r="AI25" s="46">
        <f t="shared" si="5"/>
        <v>0</v>
      </c>
    </row>
    <row r="26" spans="1:35">
      <c r="A26" s="113">
        <v>51746044</v>
      </c>
      <c r="B26" s="113" t="s">
        <v>404</v>
      </c>
      <c r="C26" s="113">
        <v>0</v>
      </c>
      <c r="D26" s="113">
        <v>0</v>
      </c>
      <c r="E26" s="113">
        <v>0</v>
      </c>
      <c r="F26" s="113">
        <v>4</v>
      </c>
      <c r="G26" s="113">
        <v>0</v>
      </c>
      <c r="H26" s="113">
        <v>4</v>
      </c>
      <c r="I26" s="113">
        <v>4</v>
      </c>
      <c r="J26" s="113">
        <v>0</v>
      </c>
      <c r="K26" s="113">
        <v>4</v>
      </c>
      <c r="L26" s="113">
        <v>0</v>
      </c>
      <c r="M26" s="113">
        <v>0</v>
      </c>
      <c r="N26" s="113">
        <v>0</v>
      </c>
      <c r="O26" s="113">
        <v>2</v>
      </c>
      <c r="P26" s="113">
        <v>0</v>
      </c>
      <c r="Q26" s="113">
        <v>2</v>
      </c>
      <c r="R26" s="113">
        <v>2</v>
      </c>
      <c r="S26" s="113">
        <v>0</v>
      </c>
      <c r="T26" s="113">
        <v>2</v>
      </c>
      <c r="U26" s="113">
        <v>0</v>
      </c>
      <c r="V26" s="113">
        <v>0</v>
      </c>
      <c r="W26" s="113">
        <v>0</v>
      </c>
      <c r="X26" s="113">
        <v>2</v>
      </c>
      <c r="Y26" s="113">
        <v>0</v>
      </c>
      <c r="Z26" s="113">
        <v>2</v>
      </c>
      <c r="AA26" s="113">
        <v>2</v>
      </c>
      <c r="AB26" s="113">
        <v>0</v>
      </c>
      <c r="AC26" s="113">
        <v>2</v>
      </c>
      <c r="AD26" s="46">
        <f t="shared" si="0"/>
        <v>4</v>
      </c>
      <c r="AE26" s="46">
        <f t="shared" si="1"/>
        <v>0</v>
      </c>
      <c r="AF26" s="46">
        <f t="shared" si="2"/>
        <v>2</v>
      </c>
      <c r="AG26" s="46">
        <f t="shared" si="3"/>
        <v>0</v>
      </c>
      <c r="AH26" s="46">
        <f t="shared" si="4"/>
        <v>2</v>
      </c>
      <c r="AI26" s="46">
        <f t="shared" si="5"/>
        <v>0</v>
      </c>
    </row>
    <row r="27" spans="1:35">
      <c r="A27" s="113">
        <v>51699630</v>
      </c>
      <c r="B27" s="113" t="s">
        <v>417</v>
      </c>
      <c r="C27" s="113">
        <v>0</v>
      </c>
      <c r="D27" s="113">
        <v>0</v>
      </c>
      <c r="E27" s="113">
        <v>0</v>
      </c>
      <c r="F27" s="113">
        <v>16</v>
      </c>
      <c r="G27" s="113">
        <v>0</v>
      </c>
      <c r="H27" s="113">
        <v>16</v>
      </c>
      <c r="I27" s="113">
        <v>16</v>
      </c>
      <c r="J27" s="113">
        <v>0</v>
      </c>
      <c r="K27" s="113">
        <v>16</v>
      </c>
      <c r="L27" s="113">
        <v>0</v>
      </c>
      <c r="M27" s="113">
        <v>0</v>
      </c>
      <c r="N27" s="113">
        <v>0</v>
      </c>
      <c r="O27" s="113">
        <v>16</v>
      </c>
      <c r="P27" s="113">
        <v>0</v>
      </c>
      <c r="Q27" s="113">
        <v>16</v>
      </c>
      <c r="R27" s="113">
        <v>16</v>
      </c>
      <c r="S27" s="113">
        <v>0</v>
      </c>
      <c r="T27" s="113">
        <v>16</v>
      </c>
      <c r="U27" s="113">
        <v>0</v>
      </c>
      <c r="V27" s="113">
        <v>0</v>
      </c>
      <c r="W27" s="113">
        <v>0</v>
      </c>
      <c r="X27" s="113">
        <v>0</v>
      </c>
      <c r="Y27" s="113">
        <v>0</v>
      </c>
      <c r="Z27" s="113">
        <v>0</v>
      </c>
      <c r="AA27" s="113">
        <v>0</v>
      </c>
      <c r="AB27" s="113">
        <v>0</v>
      </c>
      <c r="AC27" s="113">
        <v>0</v>
      </c>
      <c r="AD27" s="46">
        <f t="shared" si="0"/>
        <v>16</v>
      </c>
      <c r="AE27" s="46">
        <f t="shared" si="1"/>
        <v>0</v>
      </c>
      <c r="AF27" s="46">
        <f t="shared" si="2"/>
        <v>16</v>
      </c>
      <c r="AG27" s="46">
        <f t="shared" si="3"/>
        <v>0</v>
      </c>
      <c r="AH27" s="46">
        <f t="shared" si="4"/>
        <v>0</v>
      </c>
      <c r="AI27" s="46">
        <f t="shared" si="5"/>
        <v>0</v>
      </c>
    </row>
    <row r="28" spans="1:35">
      <c r="A28" s="113">
        <v>51743515</v>
      </c>
      <c r="B28" s="113" t="s">
        <v>405</v>
      </c>
      <c r="C28" s="113">
        <v>0</v>
      </c>
      <c r="D28" s="113">
        <v>0</v>
      </c>
      <c r="E28" s="113">
        <v>0</v>
      </c>
      <c r="F28" s="113">
        <v>7</v>
      </c>
      <c r="G28" s="113">
        <v>0</v>
      </c>
      <c r="H28" s="113">
        <v>7</v>
      </c>
      <c r="I28" s="113">
        <v>7</v>
      </c>
      <c r="J28" s="113">
        <v>0</v>
      </c>
      <c r="K28" s="113">
        <v>7</v>
      </c>
      <c r="L28" s="113">
        <v>0</v>
      </c>
      <c r="M28" s="113">
        <v>0</v>
      </c>
      <c r="N28" s="113">
        <v>0</v>
      </c>
      <c r="O28" s="113">
        <v>7</v>
      </c>
      <c r="P28" s="113">
        <v>0</v>
      </c>
      <c r="Q28" s="113">
        <v>7</v>
      </c>
      <c r="R28" s="113">
        <v>7</v>
      </c>
      <c r="S28" s="113">
        <v>0</v>
      </c>
      <c r="T28" s="113">
        <v>7</v>
      </c>
      <c r="U28" s="113">
        <v>0</v>
      </c>
      <c r="V28" s="113">
        <v>0</v>
      </c>
      <c r="W28" s="113">
        <v>0</v>
      </c>
      <c r="X28" s="113">
        <v>1</v>
      </c>
      <c r="Y28" s="113">
        <v>0</v>
      </c>
      <c r="Z28" s="113">
        <v>1</v>
      </c>
      <c r="AA28" s="113">
        <v>1</v>
      </c>
      <c r="AB28" s="113">
        <v>0</v>
      </c>
      <c r="AC28" s="113">
        <v>1</v>
      </c>
      <c r="AD28" s="46">
        <f t="shared" si="0"/>
        <v>7</v>
      </c>
      <c r="AE28" s="46">
        <f t="shared" si="1"/>
        <v>0</v>
      </c>
      <c r="AF28" s="46">
        <f t="shared" si="2"/>
        <v>7</v>
      </c>
      <c r="AG28" s="46">
        <f t="shared" si="3"/>
        <v>0</v>
      </c>
      <c r="AH28" s="46">
        <f t="shared" si="4"/>
        <v>1</v>
      </c>
      <c r="AI28" s="46">
        <f t="shared" si="5"/>
        <v>0</v>
      </c>
    </row>
    <row r="29" spans="1:35">
      <c r="A29" s="113">
        <v>51803954</v>
      </c>
      <c r="B29" s="113" t="s">
        <v>402</v>
      </c>
      <c r="C29" s="113">
        <v>0</v>
      </c>
      <c r="D29" s="113">
        <v>0</v>
      </c>
      <c r="E29" s="113">
        <v>0</v>
      </c>
      <c r="F29" s="113">
        <v>6</v>
      </c>
      <c r="G29" s="113">
        <v>0</v>
      </c>
      <c r="H29" s="113">
        <v>6</v>
      </c>
      <c r="I29" s="113">
        <v>6</v>
      </c>
      <c r="J29" s="113">
        <v>0</v>
      </c>
      <c r="K29" s="113">
        <v>6</v>
      </c>
      <c r="L29" s="113">
        <v>0</v>
      </c>
      <c r="M29" s="113">
        <v>0</v>
      </c>
      <c r="N29" s="113">
        <v>0</v>
      </c>
      <c r="O29" s="113">
        <v>6</v>
      </c>
      <c r="P29" s="113">
        <v>0</v>
      </c>
      <c r="Q29" s="113">
        <v>6</v>
      </c>
      <c r="R29" s="113">
        <v>6</v>
      </c>
      <c r="S29" s="113">
        <v>0</v>
      </c>
      <c r="T29" s="113">
        <v>6</v>
      </c>
      <c r="U29" s="113">
        <v>0</v>
      </c>
      <c r="V29" s="113">
        <v>0</v>
      </c>
      <c r="W29" s="113">
        <v>0</v>
      </c>
      <c r="X29" s="113">
        <v>2</v>
      </c>
      <c r="Y29" s="113">
        <v>0</v>
      </c>
      <c r="Z29" s="113">
        <v>2</v>
      </c>
      <c r="AA29" s="113">
        <v>2</v>
      </c>
      <c r="AB29" s="113">
        <v>0</v>
      </c>
      <c r="AC29" s="113">
        <v>2</v>
      </c>
      <c r="AD29" s="46">
        <f t="shared" si="0"/>
        <v>6</v>
      </c>
      <c r="AE29" s="46">
        <f t="shared" si="1"/>
        <v>0</v>
      </c>
      <c r="AF29" s="46">
        <f t="shared" si="2"/>
        <v>6</v>
      </c>
      <c r="AG29" s="46">
        <f t="shared" si="3"/>
        <v>0</v>
      </c>
      <c r="AH29" s="46">
        <f t="shared" si="4"/>
        <v>2</v>
      </c>
      <c r="AI29" s="46">
        <f t="shared" si="5"/>
        <v>0</v>
      </c>
    </row>
    <row r="30" spans="1:35">
      <c r="A30" s="113">
        <v>51727788</v>
      </c>
      <c r="B30" s="113" t="s">
        <v>419</v>
      </c>
      <c r="C30" s="113">
        <v>0</v>
      </c>
      <c r="D30" s="113">
        <v>0</v>
      </c>
      <c r="E30" s="113">
        <v>0</v>
      </c>
      <c r="F30" s="113">
        <v>0</v>
      </c>
      <c r="G30" s="113">
        <v>0</v>
      </c>
      <c r="H30" s="113">
        <v>0</v>
      </c>
      <c r="I30" s="113">
        <v>0</v>
      </c>
      <c r="J30" s="113">
        <v>0</v>
      </c>
      <c r="K30" s="113">
        <v>0</v>
      </c>
      <c r="L30" s="113">
        <v>0</v>
      </c>
      <c r="M30" s="113">
        <v>0</v>
      </c>
      <c r="N30" s="113">
        <v>0</v>
      </c>
      <c r="O30" s="113">
        <v>0</v>
      </c>
      <c r="P30" s="113">
        <v>0</v>
      </c>
      <c r="Q30" s="113">
        <v>0</v>
      </c>
      <c r="R30" s="113">
        <v>0</v>
      </c>
      <c r="S30" s="113">
        <v>0</v>
      </c>
      <c r="T30" s="113">
        <v>0</v>
      </c>
      <c r="U30" s="113">
        <v>0</v>
      </c>
      <c r="V30" s="113">
        <v>0</v>
      </c>
      <c r="W30" s="113">
        <v>0</v>
      </c>
      <c r="X30" s="113">
        <v>0</v>
      </c>
      <c r="Y30" s="113">
        <v>0</v>
      </c>
      <c r="Z30" s="113">
        <v>0</v>
      </c>
      <c r="AA30" s="113">
        <v>0</v>
      </c>
      <c r="AB30" s="113">
        <v>0</v>
      </c>
      <c r="AC30" s="113">
        <v>0</v>
      </c>
      <c r="AD30" s="46">
        <f t="shared" si="0"/>
        <v>0</v>
      </c>
      <c r="AE30" s="46">
        <f t="shared" si="1"/>
        <v>0</v>
      </c>
      <c r="AF30" s="46">
        <f t="shared" si="2"/>
        <v>0</v>
      </c>
      <c r="AG30" s="46">
        <f t="shared" si="3"/>
        <v>0</v>
      </c>
      <c r="AH30" s="46">
        <f t="shared" si="4"/>
        <v>0</v>
      </c>
      <c r="AI30" s="46">
        <f t="shared" si="5"/>
        <v>0</v>
      </c>
    </row>
    <row r="31" spans="1:35">
      <c r="A31" s="113">
        <v>51722938</v>
      </c>
      <c r="B31" s="113" t="s">
        <v>429</v>
      </c>
      <c r="C31" s="113">
        <v>0</v>
      </c>
      <c r="D31" s="113">
        <v>0</v>
      </c>
      <c r="E31" s="113">
        <v>0</v>
      </c>
      <c r="F31" s="113">
        <v>9</v>
      </c>
      <c r="G31" s="113">
        <v>0</v>
      </c>
      <c r="H31" s="113">
        <v>9</v>
      </c>
      <c r="I31" s="113">
        <v>9</v>
      </c>
      <c r="J31" s="113">
        <v>0</v>
      </c>
      <c r="K31" s="113">
        <v>9</v>
      </c>
      <c r="L31" s="113">
        <v>0</v>
      </c>
      <c r="M31" s="113">
        <v>0</v>
      </c>
      <c r="N31" s="113">
        <v>0</v>
      </c>
      <c r="O31" s="113">
        <v>8</v>
      </c>
      <c r="P31" s="113">
        <v>0</v>
      </c>
      <c r="Q31" s="113">
        <v>8</v>
      </c>
      <c r="R31" s="113">
        <v>8</v>
      </c>
      <c r="S31" s="113">
        <v>0</v>
      </c>
      <c r="T31" s="113">
        <v>8</v>
      </c>
      <c r="U31" s="113">
        <v>0</v>
      </c>
      <c r="V31" s="113">
        <v>0</v>
      </c>
      <c r="W31" s="113">
        <v>0</v>
      </c>
      <c r="X31" s="113">
        <v>1</v>
      </c>
      <c r="Y31" s="113">
        <v>0</v>
      </c>
      <c r="Z31" s="113">
        <v>1</v>
      </c>
      <c r="AA31" s="113">
        <v>1</v>
      </c>
      <c r="AB31" s="113">
        <v>0</v>
      </c>
      <c r="AC31" s="113">
        <v>1</v>
      </c>
      <c r="AD31" s="46">
        <f t="shared" si="0"/>
        <v>9</v>
      </c>
      <c r="AE31" s="46">
        <f t="shared" si="1"/>
        <v>0</v>
      </c>
      <c r="AF31" s="46">
        <f t="shared" si="2"/>
        <v>8</v>
      </c>
      <c r="AG31" s="46">
        <f t="shared" si="3"/>
        <v>0</v>
      </c>
      <c r="AH31" s="46">
        <f t="shared" si="4"/>
        <v>1</v>
      </c>
      <c r="AI31" s="46">
        <f t="shared" si="5"/>
        <v>0</v>
      </c>
    </row>
    <row r="32" spans="1:35">
      <c r="A32" s="113">
        <v>51744287</v>
      </c>
      <c r="B32" s="113" t="s">
        <v>403</v>
      </c>
      <c r="C32" s="113">
        <v>0</v>
      </c>
      <c r="D32" s="113">
        <v>0</v>
      </c>
      <c r="E32" s="113">
        <v>0</v>
      </c>
      <c r="F32" s="113">
        <v>7</v>
      </c>
      <c r="G32" s="113">
        <v>0</v>
      </c>
      <c r="H32" s="113">
        <v>7</v>
      </c>
      <c r="I32" s="113">
        <v>7</v>
      </c>
      <c r="J32" s="113">
        <v>0</v>
      </c>
      <c r="K32" s="113">
        <v>7</v>
      </c>
      <c r="L32" s="113">
        <v>0</v>
      </c>
      <c r="M32" s="113">
        <v>0</v>
      </c>
      <c r="N32" s="113">
        <v>0</v>
      </c>
      <c r="O32" s="113">
        <v>7</v>
      </c>
      <c r="P32" s="113">
        <v>0</v>
      </c>
      <c r="Q32" s="113">
        <v>7</v>
      </c>
      <c r="R32" s="113">
        <v>7</v>
      </c>
      <c r="S32" s="113">
        <v>0</v>
      </c>
      <c r="T32" s="113">
        <v>7</v>
      </c>
      <c r="U32" s="113">
        <v>0</v>
      </c>
      <c r="V32" s="113">
        <v>0</v>
      </c>
      <c r="W32" s="113">
        <v>0</v>
      </c>
      <c r="X32" s="113">
        <v>0</v>
      </c>
      <c r="Y32" s="113">
        <v>0</v>
      </c>
      <c r="Z32" s="113">
        <v>0</v>
      </c>
      <c r="AA32" s="113">
        <v>0</v>
      </c>
      <c r="AB32" s="113">
        <v>0</v>
      </c>
      <c r="AC32" s="113">
        <v>0</v>
      </c>
      <c r="AD32" s="46">
        <f t="shared" si="0"/>
        <v>7</v>
      </c>
      <c r="AE32" s="46">
        <f t="shared" si="1"/>
        <v>0</v>
      </c>
      <c r="AF32" s="46">
        <f t="shared" si="2"/>
        <v>7</v>
      </c>
      <c r="AG32" s="46">
        <f t="shared" si="3"/>
        <v>0</v>
      </c>
      <c r="AH32" s="46">
        <f t="shared" si="4"/>
        <v>0</v>
      </c>
      <c r="AI32" s="46">
        <f t="shared" si="5"/>
        <v>0</v>
      </c>
    </row>
    <row r="33" spans="1:35">
      <c r="A33" s="113">
        <v>51721821</v>
      </c>
      <c r="B33" s="113" t="s">
        <v>409</v>
      </c>
      <c r="C33" s="113">
        <v>0</v>
      </c>
      <c r="D33" s="113">
        <v>0</v>
      </c>
      <c r="E33" s="113">
        <v>0</v>
      </c>
      <c r="F33" s="113">
        <v>52</v>
      </c>
      <c r="G33" s="113">
        <v>0</v>
      </c>
      <c r="H33" s="113">
        <v>52</v>
      </c>
      <c r="I33" s="113">
        <v>52</v>
      </c>
      <c r="J33" s="113">
        <v>0</v>
      </c>
      <c r="K33" s="113">
        <v>52</v>
      </c>
      <c r="L33" s="113">
        <v>0</v>
      </c>
      <c r="M33" s="113">
        <v>0</v>
      </c>
      <c r="N33" s="113">
        <v>0</v>
      </c>
      <c r="O33" s="113">
        <v>51</v>
      </c>
      <c r="P33" s="113">
        <v>1</v>
      </c>
      <c r="Q33" s="113">
        <v>52</v>
      </c>
      <c r="R33" s="113">
        <v>51</v>
      </c>
      <c r="S33" s="113">
        <v>1</v>
      </c>
      <c r="T33" s="113">
        <v>52</v>
      </c>
      <c r="U33" s="113">
        <v>0</v>
      </c>
      <c r="V33" s="113">
        <v>0</v>
      </c>
      <c r="W33" s="113">
        <v>0</v>
      </c>
      <c r="X33" s="113">
        <v>4</v>
      </c>
      <c r="Y33" s="113">
        <v>0</v>
      </c>
      <c r="Z33" s="113">
        <v>4</v>
      </c>
      <c r="AA33" s="113">
        <v>4</v>
      </c>
      <c r="AB33" s="113">
        <v>0</v>
      </c>
      <c r="AC33" s="113">
        <v>4</v>
      </c>
      <c r="AD33" s="46">
        <f t="shared" si="0"/>
        <v>52</v>
      </c>
      <c r="AE33" s="46">
        <f t="shared" si="1"/>
        <v>0</v>
      </c>
      <c r="AF33" s="46">
        <f t="shared" si="2"/>
        <v>51</v>
      </c>
      <c r="AG33" s="46">
        <f t="shared" si="3"/>
        <v>1</v>
      </c>
      <c r="AH33" s="46">
        <f t="shared" si="4"/>
        <v>4</v>
      </c>
      <c r="AI33" s="46">
        <f t="shared" si="5"/>
        <v>0</v>
      </c>
    </row>
    <row r="34" spans="1:35">
      <c r="A34" s="113">
        <v>51721823</v>
      </c>
      <c r="B34" s="113" t="s">
        <v>418</v>
      </c>
      <c r="C34" s="113">
        <v>0</v>
      </c>
      <c r="D34" s="113">
        <v>0</v>
      </c>
      <c r="E34" s="113">
        <v>0</v>
      </c>
      <c r="F34" s="113">
        <v>11</v>
      </c>
      <c r="G34" s="113">
        <v>0</v>
      </c>
      <c r="H34" s="113">
        <v>11</v>
      </c>
      <c r="I34" s="113">
        <v>11</v>
      </c>
      <c r="J34" s="113">
        <v>0</v>
      </c>
      <c r="K34" s="113">
        <v>11</v>
      </c>
      <c r="L34" s="113">
        <v>0</v>
      </c>
      <c r="M34" s="113">
        <v>0</v>
      </c>
      <c r="N34" s="113">
        <v>0</v>
      </c>
      <c r="O34" s="113">
        <v>10</v>
      </c>
      <c r="P34" s="113">
        <v>0</v>
      </c>
      <c r="Q34" s="113">
        <v>10</v>
      </c>
      <c r="R34" s="113">
        <v>10</v>
      </c>
      <c r="S34" s="113">
        <v>0</v>
      </c>
      <c r="T34" s="113">
        <v>10</v>
      </c>
      <c r="U34" s="113">
        <v>0</v>
      </c>
      <c r="V34" s="113">
        <v>0</v>
      </c>
      <c r="W34" s="113">
        <v>0</v>
      </c>
      <c r="X34" s="113">
        <v>4</v>
      </c>
      <c r="Y34" s="113">
        <v>0</v>
      </c>
      <c r="Z34" s="113">
        <v>4</v>
      </c>
      <c r="AA34" s="113">
        <v>4</v>
      </c>
      <c r="AB34" s="113">
        <v>0</v>
      </c>
      <c r="AC34" s="113">
        <v>4</v>
      </c>
      <c r="AD34" s="46">
        <f t="shared" si="0"/>
        <v>11</v>
      </c>
      <c r="AE34" s="46">
        <f t="shared" si="1"/>
        <v>0</v>
      </c>
      <c r="AF34" s="46">
        <f t="shared" si="2"/>
        <v>10</v>
      </c>
      <c r="AG34" s="46">
        <f t="shared" si="3"/>
        <v>0</v>
      </c>
      <c r="AH34" s="46">
        <f t="shared" si="4"/>
        <v>4</v>
      </c>
      <c r="AI34" s="46">
        <f t="shared" si="5"/>
        <v>0</v>
      </c>
    </row>
    <row r="35" spans="1:35">
      <c r="A35" s="113">
        <v>51744224</v>
      </c>
      <c r="B35" s="113" t="s">
        <v>236</v>
      </c>
      <c r="C35" s="113">
        <v>0</v>
      </c>
      <c r="D35" s="113">
        <v>0</v>
      </c>
      <c r="E35" s="113">
        <v>0</v>
      </c>
      <c r="F35" s="113">
        <v>21</v>
      </c>
      <c r="G35" s="113">
        <v>0</v>
      </c>
      <c r="H35" s="113">
        <v>21</v>
      </c>
      <c r="I35" s="113">
        <v>21</v>
      </c>
      <c r="J35" s="113">
        <v>0</v>
      </c>
      <c r="K35" s="113">
        <v>21</v>
      </c>
      <c r="L35" s="113">
        <v>0</v>
      </c>
      <c r="M35" s="113">
        <v>0</v>
      </c>
      <c r="N35" s="113">
        <v>0</v>
      </c>
      <c r="O35" s="113">
        <v>21</v>
      </c>
      <c r="P35" s="113">
        <v>0</v>
      </c>
      <c r="Q35" s="113">
        <v>21</v>
      </c>
      <c r="R35" s="113">
        <v>21</v>
      </c>
      <c r="S35" s="113">
        <v>0</v>
      </c>
      <c r="T35" s="113">
        <v>21</v>
      </c>
      <c r="U35" s="113">
        <v>0</v>
      </c>
      <c r="V35" s="113">
        <v>0</v>
      </c>
      <c r="W35" s="113">
        <v>0</v>
      </c>
      <c r="X35" s="113">
        <v>3</v>
      </c>
      <c r="Y35" s="113">
        <v>0</v>
      </c>
      <c r="Z35" s="113">
        <v>3</v>
      </c>
      <c r="AA35" s="113">
        <v>3</v>
      </c>
      <c r="AB35" s="113">
        <v>0</v>
      </c>
      <c r="AC35" s="113">
        <v>3</v>
      </c>
      <c r="AD35" s="46">
        <f t="shared" si="0"/>
        <v>21</v>
      </c>
      <c r="AE35" s="46">
        <f t="shared" si="1"/>
        <v>0</v>
      </c>
      <c r="AF35" s="46">
        <f t="shared" si="2"/>
        <v>21</v>
      </c>
      <c r="AG35" s="46">
        <f t="shared" si="3"/>
        <v>0</v>
      </c>
      <c r="AH35" s="46">
        <f t="shared" si="4"/>
        <v>3</v>
      </c>
      <c r="AI35" s="46">
        <f t="shared" si="5"/>
        <v>0</v>
      </c>
    </row>
    <row r="36" spans="1:35">
      <c r="A36" s="113">
        <v>51720817</v>
      </c>
      <c r="B36" s="113" t="s">
        <v>407</v>
      </c>
      <c r="C36" s="113">
        <v>0</v>
      </c>
      <c r="D36" s="113">
        <v>0</v>
      </c>
      <c r="E36" s="113">
        <v>0</v>
      </c>
      <c r="F36" s="113">
        <v>17</v>
      </c>
      <c r="G36" s="113">
        <v>0</v>
      </c>
      <c r="H36" s="113">
        <v>17</v>
      </c>
      <c r="I36" s="113">
        <v>17</v>
      </c>
      <c r="J36" s="113">
        <v>0</v>
      </c>
      <c r="K36" s="113">
        <v>17</v>
      </c>
      <c r="L36" s="113">
        <v>0</v>
      </c>
      <c r="M36" s="113">
        <v>0</v>
      </c>
      <c r="N36" s="113">
        <v>0</v>
      </c>
      <c r="O36" s="113">
        <v>16</v>
      </c>
      <c r="P36" s="113">
        <v>0</v>
      </c>
      <c r="Q36" s="113">
        <v>16</v>
      </c>
      <c r="R36" s="113">
        <v>16</v>
      </c>
      <c r="S36" s="113">
        <v>0</v>
      </c>
      <c r="T36" s="113">
        <v>16</v>
      </c>
      <c r="U36" s="113">
        <v>0</v>
      </c>
      <c r="V36" s="113">
        <v>0</v>
      </c>
      <c r="W36" s="113">
        <v>0</v>
      </c>
      <c r="X36" s="113">
        <v>5</v>
      </c>
      <c r="Y36" s="113">
        <v>0</v>
      </c>
      <c r="Z36" s="113">
        <v>5</v>
      </c>
      <c r="AA36" s="113">
        <v>5</v>
      </c>
      <c r="AB36" s="113">
        <v>0</v>
      </c>
      <c r="AC36" s="113">
        <v>5</v>
      </c>
      <c r="AD36" s="46">
        <f t="shared" si="0"/>
        <v>17</v>
      </c>
      <c r="AE36" s="46">
        <f t="shared" si="1"/>
        <v>0</v>
      </c>
      <c r="AF36" s="46">
        <f t="shared" si="2"/>
        <v>16</v>
      </c>
      <c r="AG36" s="46">
        <f t="shared" si="3"/>
        <v>0</v>
      </c>
      <c r="AH36" s="46">
        <f t="shared" si="4"/>
        <v>5</v>
      </c>
      <c r="AI36" s="46">
        <f t="shared" si="5"/>
        <v>0</v>
      </c>
    </row>
    <row r="37" spans="1:35">
      <c r="A37" s="113">
        <v>51746424</v>
      </c>
      <c r="B37" s="113" t="s">
        <v>231</v>
      </c>
      <c r="C37" s="113">
        <v>0</v>
      </c>
      <c r="D37" s="113">
        <v>0</v>
      </c>
      <c r="E37" s="113">
        <v>0</v>
      </c>
      <c r="F37" s="113">
        <v>24</v>
      </c>
      <c r="G37" s="113">
        <v>0</v>
      </c>
      <c r="H37" s="113">
        <v>24</v>
      </c>
      <c r="I37" s="113">
        <v>24</v>
      </c>
      <c r="J37" s="113">
        <v>0</v>
      </c>
      <c r="K37" s="113">
        <v>24</v>
      </c>
      <c r="L37" s="113">
        <v>0</v>
      </c>
      <c r="M37" s="113">
        <v>0</v>
      </c>
      <c r="N37" s="113">
        <v>0</v>
      </c>
      <c r="O37" s="113">
        <v>24</v>
      </c>
      <c r="P37" s="113">
        <v>0</v>
      </c>
      <c r="Q37" s="113">
        <v>24</v>
      </c>
      <c r="R37" s="113">
        <v>24</v>
      </c>
      <c r="S37" s="113">
        <v>0</v>
      </c>
      <c r="T37" s="113">
        <v>24</v>
      </c>
      <c r="U37" s="113">
        <v>0</v>
      </c>
      <c r="V37" s="113">
        <v>0</v>
      </c>
      <c r="W37" s="113">
        <v>0</v>
      </c>
      <c r="X37" s="113">
        <v>3</v>
      </c>
      <c r="Y37" s="113">
        <v>0</v>
      </c>
      <c r="Z37" s="113">
        <v>3</v>
      </c>
      <c r="AA37" s="113">
        <v>3</v>
      </c>
      <c r="AB37" s="113">
        <v>0</v>
      </c>
      <c r="AC37" s="113">
        <v>3</v>
      </c>
      <c r="AD37" s="46">
        <f t="shared" si="0"/>
        <v>24</v>
      </c>
      <c r="AE37" s="46">
        <f t="shared" si="1"/>
        <v>0</v>
      </c>
      <c r="AF37" s="46">
        <f t="shared" si="2"/>
        <v>24</v>
      </c>
      <c r="AG37" s="46">
        <f t="shared" si="3"/>
        <v>0</v>
      </c>
      <c r="AH37" s="46">
        <f t="shared" si="4"/>
        <v>3</v>
      </c>
      <c r="AI37" s="46">
        <f t="shared" si="5"/>
        <v>0</v>
      </c>
    </row>
    <row r="38" spans="1:35">
      <c r="A38" s="113">
        <v>51725448</v>
      </c>
      <c r="B38" s="113" t="s">
        <v>233</v>
      </c>
      <c r="C38" s="113">
        <v>0</v>
      </c>
      <c r="D38" s="113">
        <v>0</v>
      </c>
      <c r="E38" s="113">
        <v>0</v>
      </c>
      <c r="F38" s="113">
        <v>13</v>
      </c>
      <c r="G38" s="113">
        <v>0</v>
      </c>
      <c r="H38" s="113">
        <v>13</v>
      </c>
      <c r="I38" s="113">
        <v>13</v>
      </c>
      <c r="J38" s="113">
        <v>0</v>
      </c>
      <c r="K38" s="113">
        <v>13</v>
      </c>
      <c r="L38" s="113">
        <v>0</v>
      </c>
      <c r="M38" s="113">
        <v>0</v>
      </c>
      <c r="N38" s="113">
        <v>0</v>
      </c>
      <c r="O38" s="113">
        <v>13</v>
      </c>
      <c r="P38" s="113">
        <v>0</v>
      </c>
      <c r="Q38" s="113">
        <v>13</v>
      </c>
      <c r="R38" s="113">
        <v>13</v>
      </c>
      <c r="S38" s="113">
        <v>0</v>
      </c>
      <c r="T38" s="113">
        <v>13</v>
      </c>
      <c r="U38" s="113">
        <v>0</v>
      </c>
      <c r="V38" s="113">
        <v>0</v>
      </c>
      <c r="W38" s="113">
        <v>0</v>
      </c>
      <c r="X38" s="113">
        <v>0</v>
      </c>
      <c r="Y38" s="113">
        <v>0</v>
      </c>
      <c r="Z38" s="113">
        <v>0</v>
      </c>
      <c r="AA38" s="113">
        <v>0</v>
      </c>
      <c r="AB38" s="113">
        <v>0</v>
      </c>
      <c r="AC38" s="113">
        <v>0</v>
      </c>
      <c r="AD38" s="46">
        <f t="shared" si="0"/>
        <v>13</v>
      </c>
      <c r="AE38" s="46">
        <f t="shared" si="1"/>
        <v>0</v>
      </c>
      <c r="AF38" s="46">
        <f t="shared" si="2"/>
        <v>13</v>
      </c>
      <c r="AG38" s="46">
        <f t="shared" si="3"/>
        <v>0</v>
      </c>
      <c r="AH38" s="46">
        <f t="shared" si="4"/>
        <v>0</v>
      </c>
      <c r="AI38" s="46">
        <f t="shared" si="5"/>
        <v>0</v>
      </c>
    </row>
    <row r="39" spans="1:35">
      <c r="A39" s="113">
        <v>51744285</v>
      </c>
      <c r="B39" s="113" t="s">
        <v>408</v>
      </c>
      <c r="C39" s="113">
        <v>0</v>
      </c>
      <c r="D39" s="113">
        <v>0</v>
      </c>
      <c r="E39" s="113">
        <v>0</v>
      </c>
      <c r="F39" s="113">
        <v>10</v>
      </c>
      <c r="G39" s="113">
        <v>0</v>
      </c>
      <c r="H39" s="113">
        <v>10</v>
      </c>
      <c r="I39" s="113">
        <v>10</v>
      </c>
      <c r="J39" s="113">
        <v>0</v>
      </c>
      <c r="K39" s="113">
        <v>10</v>
      </c>
      <c r="L39" s="113">
        <v>0</v>
      </c>
      <c r="M39" s="113">
        <v>0</v>
      </c>
      <c r="N39" s="113">
        <v>0</v>
      </c>
      <c r="O39" s="113">
        <v>9</v>
      </c>
      <c r="P39" s="113">
        <v>0</v>
      </c>
      <c r="Q39" s="113">
        <v>9</v>
      </c>
      <c r="R39" s="113">
        <v>9</v>
      </c>
      <c r="S39" s="113">
        <v>0</v>
      </c>
      <c r="T39" s="113">
        <v>9</v>
      </c>
      <c r="U39" s="113">
        <v>0</v>
      </c>
      <c r="V39" s="113">
        <v>0</v>
      </c>
      <c r="W39" s="113">
        <v>0</v>
      </c>
      <c r="X39" s="113">
        <v>3</v>
      </c>
      <c r="Y39" s="113">
        <v>0</v>
      </c>
      <c r="Z39" s="113">
        <v>3</v>
      </c>
      <c r="AA39" s="113">
        <v>3</v>
      </c>
      <c r="AB39" s="113">
        <v>0</v>
      </c>
      <c r="AC39" s="113">
        <v>3</v>
      </c>
      <c r="AD39" s="46">
        <f t="shared" si="0"/>
        <v>10</v>
      </c>
      <c r="AE39" s="46">
        <f t="shared" si="1"/>
        <v>0</v>
      </c>
      <c r="AF39" s="46">
        <f t="shared" si="2"/>
        <v>9</v>
      </c>
      <c r="AG39" s="46">
        <f t="shared" si="3"/>
        <v>0</v>
      </c>
      <c r="AH39" s="46">
        <f t="shared" si="4"/>
        <v>3</v>
      </c>
      <c r="AI39" s="46">
        <f t="shared" si="5"/>
        <v>0</v>
      </c>
    </row>
    <row r="40" spans="1:35">
      <c r="A40" s="113">
        <v>51732711</v>
      </c>
      <c r="B40" s="113" t="s">
        <v>420</v>
      </c>
      <c r="C40" s="113">
        <v>0</v>
      </c>
      <c r="D40" s="113">
        <v>0</v>
      </c>
      <c r="E40" s="113">
        <v>0</v>
      </c>
      <c r="F40" s="113">
        <v>23</v>
      </c>
      <c r="G40" s="113">
        <v>0</v>
      </c>
      <c r="H40" s="113">
        <v>23</v>
      </c>
      <c r="I40" s="113">
        <v>23</v>
      </c>
      <c r="J40" s="113">
        <v>0</v>
      </c>
      <c r="K40" s="113">
        <v>23</v>
      </c>
      <c r="L40" s="113">
        <v>0</v>
      </c>
      <c r="M40" s="113">
        <v>0</v>
      </c>
      <c r="N40" s="113">
        <v>0</v>
      </c>
      <c r="O40" s="113">
        <v>22</v>
      </c>
      <c r="P40" s="113">
        <v>1</v>
      </c>
      <c r="Q40" s="113">
        <v>23</v>
      </c>
      <c r="R40" s="113">
        <v>22</v>
      </c>
      <c r="S40" s="113">
        <v>1</v>
      </c>
      <c r="T40" s="113">
        <v>23</v>
      </c>
      <c r="U40" s="113">
        <v>0</v>
      </c>
      <c r="V40" s="113">
        <v>0</v>
      </c>
      <c r="W40" s="113">
        <v>0</v>
      </c>
      <c r="X40" s="113">
        <v>3</v>
      </c>
      <c r="Y40" s="113">
        <v>0</v>
      </c>
      <c r="Z40" s="113">
        <v>3</v>
      </c>
      <c r="AA40" s="113">
        <v>3</v>
      </c>
      <c r="AB40" s="113">
        <v>0</v>
      </c>
      <c r="AC40" s="113">
        <v>3</v>
      </c>
      <c r="AD40" s="46">
        <f t="shared" si="0"/>
        <v>23</v>
      </c>
      <c r="AE40" s="46">
        <f t="shared" si="1"/>
        <v>0</v>
      </c>
      <c r="AF40" s="46">
        <f t="shared" si="2"/>
        <v>22</v>
      </c>
      <c r="AG40" s="46">
        <f t="shared" si="3"/>
        <v>1</v>
      </c>
      <c r="AH40" s="46">
        <f t="shared" si="4"/>
        <v>3</v>
      </c>
      <c r="AI40" s="46">
        <f t="shared" si="5"/>
        <v>0</v>
      </c>
    </row>
    <row r="41" spans="1:35">
      <c r="A41" s="113">
        <v>51721818</v>
      </c>
      <c r="B41" s="113" t="s">
        <v>411</v>
      </c>
      <c r="C41" s="113">
        <v>0</v>
      </c>
      <c r="D41" s="113">
        <v>0</v>
      </c>
      <c r="E41" s="113">
        <v>0</v>
      </c>
      <c r="F41" s="113">
        <v>25</v>
      </c>
      <c r="G41" s="113">
        <v>0</v>
      </c>
      <c r="H41" s="113">
        <v>25</v>
      </c>
      <c r="I41" s="113">
        <v>25</v>
      </c>
      <c r="J41" s="113">
        <v>0</v>
      </c>
      <c r="K41" s="113">
        <v>25</v>
      </c>
      <c r="L41" s="113">
        <v>0</v>
      </c>
      <c r="M41" s="113">
        <v>0</v>
      </c>
      <c r="N41" s="113">
        <v>0</v>
      </c>
      <c r="O41" s="113">
        <v>24</v>
      </c>
      <c r="P41" s="113">
        <v>0</v>
      </c>
      <c r="Q41" s="113">
        <v>24</v>
      </c>
      <c r="R41" s="113">
        <v>24</v>
      </c>
      <c r="S41" s="113">
        <v>0</v>
      </c>
      <c r="T41" s="113">
        <v>24</v>
      </c>
      <c r="U41" s="113">
        <v>0</v>
      </c>
      <c r="V41" s="113">
        <v>0</v>
      </c>
      <c r="W41" s="113">
        <v>0</v>
      </c>
      <c r="X41" s="113">
        <v>5</v>
      </c>
      <c r="Y41" s="113">
        <v>0</v>
      </c>
      <c r="Z41" s="113">
        <v>5</v>
      </c>
      <c r="AA41" s="113">
        <v>5</v>
      </c>
      <c r="AB41" s="113">
        <v>0</v>
      </c>
      <c r="AC41" s="113">
        <v>5</v>
      </c>
      <c r="AD41" s="46">
        <f t="shared" si="0"/>
        <v>25</v>
      </c>
      <c r="AE41" s="46">
        <f t="shared" si="1"/>
        <v>0</v>
      </c>
      <c r="AF41" s="46">
        <f t="shared" si="2"/>
        <v>24</v>
      </c>
      <c r="AG41" s="46">
        <f t="shared" si="3"/>
        <v>0</v>
      </c>
      <c r="AH41" s="46">
        <f t="shared" si="4"/>
        <v>5</v>
      </c>
      <c r="AI41" s="46">
        <f t="shared" si="5"/>
        <v>0</v>
      </c>
    </row>
    <row r="42" spans="1:35">
      <c r="A42" s="113">
        <v>51803961</v>
      </c>
      <c r="B42" s="113" t="s">
        <v>410</v>
      </c>
      <c r="C42" s="113">
        <v>0</v>
      </c>
      <c r="D42" s="113">
        <v>0</v>
      </c>
      <c r="E42" s="113">
        <v>0</v>
      </c>
      <c r="F42" s="113">
        <v>0</v>
      </c>
      <c r="G42" s="113">
        <v>0</v>
      </c>
      <c r="H42" s="113">
        <v>0</v>
      </c>
      <c r="I42" s="113">
        <v>0</v>
      </c>
      <c r="J42" s="113">
        <v>0</v>
      </c>
      <c r="K42" s="113">
        <v>0</v>
      </c>
      <c r="L42" s="113">
        <v>0</v>
      </c>
      <c r="M42" s="113">
        <v>0</v>
      </c>
      <c r="N42" s="113">
        <v>0</v>
      </c>
      <c r="O42" s="113">
        <v>0</v>
      </c>
      <c r="P42" s="113">
        <v>0</v>
      </c>
      <c r="Q42" s="113">
        <v>0</v>
      </c>
      <c r="R42" s="113">
        <v>0</v>
      </c>
      <c r="S42" s="113">
        <v>0</v>
      </c>
      <c r="T42" s="113">
        <v>0</v>
      </c>
      <c r="U42" s="113">
        <v>0</v>
      </c>
      <c r="V42" s="113">
        <v>0</v>
      </c>
      <c r="W42" s="113">
        <v>0</v>
      </c>
      <c r="X42" s="113">
        <v>0</v>
      </c>
      <c r="Y42" s="113">
        <v>0</v>
      </c>
      <c r="Z42" s="113">
        <v>0</v>
      </c>
      <c r="AA42" s="113">
        <v>0</v>
      </c>
      <c r="AB42" s="113">
        <v>0</v>
      </c>
      <c r="AC42" s="113">
        <v>0</v>
      </c>
      <c r="AD42" s="46">
        <f t="shared" si="0"/>
        <v>0</v>
      </c>
      <c r="AE42" s="46">
        <f t="shared" si="1"/>
        <v>0</v>
      </c>
      <c r="AF42" s="46">
        <f t="shared" si="2"/>
        <v>0</v>
      </c>
      <c r="AG42" s="46">
        <f t="shared" si="3"/>
        <v>0</v>
      </c>
      <c r="AH42" s="46">
        <f t="shared" si="4"/>
        <v>0</v>
      </c>
      <c r="AI42" s="46">
        <f t="shared" si="5"/>
        <v>0</v>
      </c>
    </row>
    <row r="43" spans="1:35">
      <c r="A43" s="113">
        <v>51697018</v>
      </c>
      <c r="B43" s="113" t="s">
        <v>237</v>
      </c>
      <c r="C43" s="113">
        <v>0</v>
      </c>
      <c r="D43" s="113">
        <v>0</v>
      </c>
      <c r="E43" s="113">
        <v>0</v>
      </c>
      <c r="F43" s="113">
        <v>7</v>
      </c>
      <c r="G43" s="113">
        <v>0</v>
      </c>
      <c r="H43" s="113">
        <v>7</v>
      </c>
      <c r="I43" s="113">
        <v>7</v>
      </c>
      <c r="J43" s="113">
        <v>0</v>
      </c>
      <c r="K43" s="113">
        <v>7</v>
      </c>
      <c r="L43" s="113">
        <v>0</v>
      </c>
      <c r="M43" s="113">
        <v>0</v>
      </c>
      <c r="N43" s="113">
        <v>0</v>
      </c>
      <c r="O43" s="113">
        <v>0</v>
      </c>
      <c r="P43" s="113">
        <v>0</v>
      </c>
      <c r="Q43" s="113">
        <v>0</v>
      </c>
      <c r="R43" s="113">
        <v>0</v>
      </c>
      <c r="S43" s="113">
        <v>0</v>
      </c>
      <c r="T43" s="113">
        <v>0</v>
      </c>
      <c r="U43" s="113">
        <v>0</v>
      </c>
      <c r="V43" s="113">
        <v>0</v>
      </c>
      <c r="W43" s="113">
        <v>0</v>
      </c>
      <c r="X43" s="113">
        <v>7</v>
      </c>
      <c r="Y43" s="113">
        <v>0</v>
      </c>
      <c r="Z43" s="113">
        <v>7</v>
      </c>
      <c r="AA43" s="113">
        <v>7</v>
      </c>
      <c r="AB43" s="113">
        <v>0</v>
      </c>
      <c r="AC43" s="113">
        <v>7</v>
      </c>
      <c r="AD43" s="46">
        <f t="shared" si="0"/>
        <v>7</v>
      </c>
      <c r="AE43" s="46">
        <f t="shared" si="1"/>
        <v>0</v>
      </c>
      <c r="AF43" s="46">
        <f t="shared" si="2"/>
        <v>0</v>
      </c>
      <c r="AG43" s="46">
        <f t="shared" si="3"/>
        <v>0</v>
      </c>
      <c r="AH43" s="46">
        <f t="shared" si="4"/>
        <v>7</v>
      </c>
      <c r="AI43" s="46">
        <f t="shared" si="5"/>
        <v>0</v>
      </c>
    </row>
    <row r="44" spans="1:35">
      <c r="A44" s="113">
        <v>51701118</v>
      </c>
      <c r="B44" s="113" t="s">
        <v>395</v>
      </c>
      <c r="C44" s="113">
        <v>0</v>
      </c>
      <c r="D44" s="113">
        <v>0</v>
      </c>
      <c r="E44" s="113">
        <v>0</v>
      </c>
      <c r="F44" s="113">
        <v>7</v>
      </c>
      <c r="G44" s="113">
        <v>0</v>
      </c>
      <c r="H44" s="113">
        <v>7</v>
      </c>
      <c r="I44" s="113">
        <v>7</v>
      </c>
      <c r="J44" s="113">
        <v>0</v>
      </c>
      <c r="K44" s="113">
        <v>7</v>
      </c>
      <c r="L44" s="113">
        <v>0</v>
      </c>
      <c r="M44" s="113">
        <v>0</v>
      </c>
      <c r="N44" s="113">
        <v>0</v>
      </c>
      <c r="O44" s="113">
        <v>0</v>
      </c>
      <c r="P44" s="113">
        <v>0</v>
      </c>
      <c r="Q44" s="113">
        <v>0</v>
      </c>
      <c r="R44" s="113">
        <v>0</v>
      </c>
      <c r="S44" s="113">
        <v>0</v>
      </c>
      <c r="T44" s="113">
        <v>0</v>
      </c>
      <c r="U44" s="113">
        <v>0</v>
      </c>
      <c r="V44" s="113">
        <v>0</v>
      </c>
      <c r="W44" s="113">
        <v>0</v>
      </c>
      <c r="X44" s="113">
        <v>7</v>
      </c>
      <c r="Y44" s="113">
        <v>0</v>
      </c>
      <c r="Z44" s="113">
        <v>7</v>
      </c>
      <c r="AA44" s="113">
        <v>7</v>
      </c>
      <c r="AB44" s="113">
        <v>0</v>
      </c>
      <c r="AC44" s="113">
        <v>7</v>
      </c>
      <c r="AD44" s="46">
        <f t="shared" si="0"/>
        <v>7</v>
      </c>
      <c r="AE44" s="46">
        <f t="shared" si="1"/>
        <v>0</v>
      </c>
      <c r="AF44" s="46">
        <f t="shared" si="2"/>
        <v>0</v>
      </c>
      <c r="AG44" s="46">
        <f t="shared" si="3"/>
        <v>0</v>
      </c>
      <c r="AH44" s="46">
        <f t="shared" si="4"/>
        <v>7</v>
      </c>
      <c r="AI44" s="46">
        <f t="shared" si="5"/>
        <v>0</v>
      </c>
    </row>
    <row r="45" spans="1:35">
      <c r="A45" s="113">
        <v>51697019</v>
      </c>
      <c r="B45" s="113" t="s">
        <v>397</v>
      </c>
      <c r="C45" s="113">
        <v>0</v>
      </c>
      <c r="D45" s="113">
        <v>0</v>
      </c>
      <c r="E45" s="113">
        <v>0</v>
      </c>
      <c r="F45" s="113">
        <v>6</v>
      </c>
      <c r="G45" s="113">
        <v>0</v>
      </c>
      <c r="H45" s="113">
        <v>6</v>
      </c>
      <c r="I45" s="113">
        <v>6</v>
      </c>
      <c r="J45" s="113">
        <v>0</v>
      </c>
      <c r="K45" s="113">
        <v>6</v>
      </c>
      <c r="L45" s="113">
        <v>0</v>
      </c>
      <c r="M45" s="113">
        <v>0</v>
      </c>
      <c r="N45" s="113">
        <v>0</v>
      </c>
      <c r="O45" s="113">
        <v>0</v>
      </c>
      <c r="P45" s="113">
        <v>0</v>
      </c>
      <c r="Q45" s="113">
        <v>0</v>
      </c>
      <c r="R45" s="113">
        <v>0</v>
      </c>
      <c r="S45" s="113">
        <v>0</v>
      </c>
      <c r="T45" s="113">
        <v>0</v>
      </c>
      <c r="U45" s="113">
        <v>0</v>
      </c>
      <c r="V45" s="113">
        <v>0</v>
      </c>
      <c r="W45" s="113">
        <v>0</v>
      </c>
      <c r="X45" s="113">
        <v>6</v>
      </c>
      <c r="Y45" s="113">
        <v>0</v>
      </c>
      <c r="Z45" s="113">
        <v>6</v>
      </c>
      <c r="AA45" s="113">
        <v>6</v>
      </c>
      <c r="AB45" s="113">
        <v>0</v>
      </c>
      <c r="AC45" s="113">
        <v>6</v>
      </c>
      <c r="AD45" s="46">
        <f t="shared" si="0"/>
        <v>6</v>
      </c>
      <c r="AE45" s="46">
        <f t="shared" si="1"/>
        <v>0</v>
      </c>
      <c r="AF45" s="46">
        <f t="shared" si="2"/>
        <v>0</v>
      </c>
      <c r="AG45" s="46">
        <f t="shared" si="3"/>
        <v>0</v>
      </c>
      <c r="AH45" s="46">
        <f t="shared" si="4"/>
        <v>6</v>
      </c>
      <c r="AI45" s="46">
        <f t="shared" si="5"/>
        <v>0</v>
      </c>
    </row>
    <row r="46" spans="1:35">
      <c r="A46" s="113">
        <v>51721479</v>
      </c>
      <c r="B46" s="113" t="s">
        <v>391</v>
      </c>
      <c r="C46" s="113">
        <v>0</v>
      </c>
      <c r="D46" s="113">
        <v>0</v>
      </c>
      <c r="E46" s="113">
        <v>0</v>
      </c>
      <c r="F46" s="113">
        <v>6</v>
      </c>
      <c r="G46" s="113">
        <v>0</v>
      </c>
      <c r="H46" s="113">
        <v>6</v>
      </c>
      <c r="I46" s="113">
        <v>6</v>
      </c>
      <c r="J46" s="113">
        <v>0</v>
      </c>
      <c r="K46" s="113">
        <v>6</v>
      </c>
      <c r="L46" s="113">
        <v>0</v>
      </c>
      <c r="M46" s="113">
        <v>0</v>
      </c>
      <c r="N46" s="113">
        <v>0</v>
      </c>
      <c r="O46" s="113">
        <v>0</v>
      </c>
      <c r="P46" s="113">
        <v>0</v>
      </c>
      <c r="Q46" s="113">
        <v>0</v>
      </c>
      <c r="R46" s="113">
        <v>0</v>
      </c>
      <c r="S46" s="113">
        <v>0</v>
      </c>
      <c r="T46" s="113">
        <v>0</v>
      </c>
      <c r="U46" s="113">
        <v>0</v>
      </c>
      <c r="V46" s="113">
        <v>0</v>
      </c>
      <c r="W46" s="113">
        <v>0</v>
      </c>
      <c r="X46" s="113">
        <v>6</v>
      </c>
      <c r="Y46" s="113">
        <v>0</v>
      </c>
      <c r="Z46" s="113">
        <v>6</v>
      </c>
      <c r="AA46" s="113">
        <v>6</v>
      </c>
      <c r="AB46" s="113">
        <v>0</v>
      </c>
      <c r="AC46" s="113">
        <v>6</v>
      </c>
      <c r="AD46" s="46">
        <f t="shared" si="0"/>
        <v>6</v>
      </c>
      <c r="AE46" s="46">
        <f t="shared" si="1"/>
        <v>0</v>
      </c>
      <c r="AF46" s="46">
        <f t="shared" si="2"/>
        <v>0</v>
      </c>
      <c r="AG46" s="46">
        <f t="shared" si="3"/>
        <v>0</v>
      </c>
      <c r="AH46" s="46">
        <f t="shared" si="4"/>
        <v>6</v>
      </c>
      <c r="AI46" s="46">
        <f t="shared" si="5"/>
        <v>0</v>
      </c>
    </row>
    <row r="47" spans="1:35">
      <c r="A47" s="113">
        <v>51721815</v>
      </c>
      <c r="B47" s="113" t="s">
        <v>416</v>
      </c>
      <c r="C47" s="113">
        <v>0</v>
      </c>
      <c r="D47" s="113">
        <v>0</v>
      </c>
      <c r="E47" s="113">
        <v>0</v>
      </c>
      <c r="F47" s="113">
        <v>6</v>
      </c>
      <c r="G47" s="113">
        <v>0</v>
      </c>
      <c r="H47" s="113">
        <v>6</v>
      </c>
      <c r="I47" s="113">
        <v>6</v>
      </c>
      <c r="J47" s="113">
        <v>0</v>
      </c>
      <c r="K47" s="113">
        <v>6</v>
      </c>
      <c r="L47" s="113">
        <v>0</v>
      </c>
      <c r="M47" s="113">
        <v>0</v>
      </c>
      <c r="N47" s="113">
        <v>0</v>
      </c>
      <c r="O47" s="113">
        <v>0</v>
      </c>
      <c r="P47" s="113">
        <v>0</v>
      </c>
      <c r="Q47" s="113">
        <v>0</v>
      </c>
      <c r="R47" s="113">
        <v>0</v>
      </c>
      <c r="S47" s="113">
        <v>0</v>
      </c>
      <c r="T47" s="113">
        <v>0</v>
      </c>
      <c r="U47" s="113">
        <v>0</v>
      </c>
      <c r="V47" s="113">
        <v>0</v>
      </c>
      <c r="W47" s="113">
        <v>0</v>
      </c>
      <c r="X47" s="113">
        <v>6</v>
      </c>
      <c r="Y47" s="113">
        <v>0</v>
      </c>
      <c r="Z47" s="113">
        <v>6</v>
      </c>
      <c r="AA47" s="113">
        <v>6</v>
      </c>
      <c r="AB47" s="113">
        <v>0</v>
      </c>
      <c r="AC47" s="113">
        <v>6</v>
      </c>
      <c r="AD47" s="46">
        <f t="shared" si="0"/>
        <v>6</v>
      </c>
      <c r="AE47" s="46">
        <f t="shared" si="1"/>
        <v>0</v>
      </c>
      <c r="AF47" s="46">
        <f t="shared" si="2"/>
        <v>0</v>
      </c>
      <c r="AG47" s="46">
        <f t="shared" si="3"/>
        <v>0</v>
      </c>
      <c r="AH47" s="46">
        <f t="shared" si="4"/>
        <v>6</v>
      </c>
      <c r="AI47" s="46">
        <f t="shared" si="5"/>
        <v>0</v>
      </c>
    </row>
    <row r="48" spans="1:35">
      <c r="A48" s="113">
        <v>51721475</v>
      </c>
      <c r="B48" s="113" t="s">
        <v>394</v>
      </c>
      <c r="C48" s="113">
        <v>0</v>
      </c>
      <c r="D48" s="113">
        <v>0</v>
      </c>
      <c r="E48" s="113">
        <v>0</v>
      </c>
      <c r="F48" s="113">
        <v>1</v>
      </c>
      <c r="G48" s="113">
        <v>0</v>
      </c>
      <c r="H48" s="113">
        <v>1</v>
      </c>
      <c r="I48" s="113">
        <v>1</v>
      </c>
      <c r="J48" s="113">
        <v>0</v>
      </c>
      <c r="K48" s="113">
        <v>1</v>
      </c>
      <c r="L48" s="113">
        <v>0</v>
      </c>
      <c r="M48" s="113">
        <v>0</v>
      </c>
      <c r="N48" s="113">
        <v>0</v>
      </c>
      <c r="O48" s="113">
        <v>0</v>
      </c>
      <c r="P48" s="113">
        <v>0</v>
      </c>
      <c r="Q48" s="113">
        <v>0</v>
      </c>
      <c r="R48" s="113">
        <v>0</v>
      </c>
      <c r="S48" s="113">
        <v>0</v>
      </c>
      <c r="T48" s="113">
        <v>0</v>
      </c>
      <c r="U48" s="113">
        <v>0</v>
      </c>
      <c r="V48" s="113">
        <v>0</v>
      </c>
      <c r="W48" s="113">
        <v>0</v>
      </c>
      <c r="X48" s="113">
        <v>1</v>
      </c>
      <c r="Y48" s="113">
        <v>0</v>
      </c>
      <c r="Z48" s="113">
        <v>1</v>
      </c>
      <c r="AA48" s="113">
        <v>1</v>
      </c>
      <c r="AB48" s="113">
        <v>0</v>
      </c>
      <c r="AC48" s="113">
        <v>1</v>
      </c>
      <c r="AD48" s="46">
        <f t="shared" si="0"/>
        <v>1</v>
      </c>
      <c r="AE48" s="46">
        <f t="shared" si="1"/>
        <v>0</v>
      </c>
      <c r="AF48" s="46">
        <f t="shared" si="2"/>
        <v>0</v>
      </c>
      <c r="AG48" s="46">
        <f t="shared" si="3"/>
        <v>0</v>
      </c>
      <c r="AH48" s="46">
        <f t="shared" si="4"/>
        <v>1</v>
      </c>
      <c r="AI48" s="46">
        <f t="shared" si="5"/>
        <v>0</v>
      </c>
    </row>
    <row r="49" spans="1:35">
      <c r="A49" s="113">
        <v>51700458</v>
      </c>
      <c r="B49" s="113" t="s">
        <v>396</v>
      </c>
      <c r="C49" s="113">
        <v>0</v>
      </c>
      <c r="D49" s="113">
        <v>0</v>
      </c>
      <c r="E49" s="113">
        <v>0</v>
      </c>
      <c r="F49" s="113">
        <v>6</v>
      </c>
      <c r="G49" s="113">
        <v>0</v>
      </c>
      <c r="H49" s="113">
        <v>6</v>
      </c>
      <c r="I49" s="113">
        <v>6</v>
      </c>
      <c r="J49" s="113">
        <v>0</v>
      </c>
      <c r="K49" s="113">
        <v>6</v>
      </c>
      <c r="L49" s="113">
        <v>0</v>
      </c>
      <c r="M49" s="113">
        <v>0</v>
      </c>
      <c r="N49" s="113">
        <v>0</v>
      </c>
      <c r="O49" s="113">
        <v>0</v>
      </c>
      <c r="P49" s="113">
        <v>0</v>
      </c>
      <c r="Q49" s="113">
        <v>0</v>
      </c>
      <c r="R49" s="113">
        <v>0</v>
      </c>
      <c r="S49" s="113">
        <v>0</v>
      </c>
      <c r="T49" s="113">
        <v>0</v>
      </c>
      <c r="U49" s="113">
        <v>0</v>
      </c>
      <c r="V49" s="113">
        <v>0</v>
      </c>
      <c r="W49" s="113">
        <v>0</v>
      </c>
      <c r="X49" s="113">
        <v>6</v>
      </c>
      <c r="Y49" s="113">
        <v>0</v>
      </c>
      <c r="Z49" s="113">
        <v>6</v>
      </c>
      <c r="AA49" s="113">
        <v>6</v>
      </c>
      <c r="AB49" s="113">
        <v>0</v>
      </c>
      <c r="AC49" s="113">
        <v>6</v>
      </c>
      <c r="AD49" s="46">
        <f t="shared" si="0"/>
        <v>6</v>
      </c>
      <c r="AE49" s="46">
        <f t="shared" si="1"/>
        <v>0</v>
      </c>
      <c r="AF49" s="46">
        <f t="shared" si="2"/>
        <v>0</v>
      </c>
      <c r="AG49" s="46">
        <f t="shared" si="3"/>
        <v>0</v>
      </c>
      <c r="AH49" s="46">
        <f t="shared" si="4"/>
        <v>6</v>
      </c>
      <c r="AI49" s="46">
        <f t="shared" si="5"/>
        <v>0</v>
      </c>
    </row>
    <row r="50" spans="1:35">
      <c r="A50" s="113">
        <v>51729961</v>
      </c>
      <c r="B50" s="113" t="s">
        <v>392</v>
      </c>
      <c r="C50" s="113">
        <v>0</v>
      </c>
      <c r="D50" s="113">
        <v>0</v>
      </c>
      <c r="E50" s="113">
        <v>0</v>
      </c>
      <c r="F50" s="113">
        <v>1</v>
      </c>
      <c r="G50" s="113">
        <v>0</v>
      </c>
      <c r="H50" s="113">
        <v>1</v>
      </c>
      <c r="I50" s="113">
        <v>1</v>
      </c>
      <c r="J50" s="113">
        <v>0</v>
      </c>
      <c r="K50" s="113">
        <v>1</v>
      </c>
      <c r="L50" s="113">
        <v>0</v>
      </c>
      <c r="M50" s="113">
        <v>0</v>
      </c>
      <c r="N50" s="113">
        <v>0</v>
      </c>
      <c r="O50" s="113">
        <v>0</v>
      </c>
      <c r="P50" s="113">
        <v>0</v>
      </c>
      <c r="Q50" s="113">
        <v>0</v>
      </c>
      <c r="R50" s="113">
        <v>0</v>
      </c>
      <c r="S50" s="113">
        <v>0</v>
      </c>
      <c r="T50" s="113">
        <v>0</v>
      </c>
      <c r="U50" s="113">
        <v>0</v>
      </c>
      <c r="V50" s="113">
        <v>0</v>
      </c>
      <c r="W50" s="113">
        <v>0</v>
      </c>
      <c r="X50" s="113">
        <v>1</v>
      </c>
      <c r="Y50" s="113">
        <v>0</v>
      </c>
      <c r="Z50" s="113">
        <v>1</v>
      </c>
      <c r="AA50" s="113">
        <v>1</v>
      </c>
      <c r="AB50" s="113">
        <v>0</v>
      </c>
      <c r="AC50" s="113">
        <v>1</v>
      </c>
      <c r="AD50" s="46">
        <f t="shared" si="0"/>
        <v>1</v>
      </c>
      <c r="AE50" s="46">
        <f t="shared" si="1"/>
        <v>0</v>
      </c>
      <c r="AF50" s="46">
        <f t="shared" si="2"/>
        <v>0</v>
      </c>
      <c r="AG50" s="46">
        <f t="shared" si="3"/>
        <v>0</v>
      </c>
      <c r="AH50" s="46">
        <f t="shared" si="4"/>
        <v>1</v>
      </c>
      <c r="AI50" s="46">
        <f t="shared" si="5"/>
        <v>0</v>
      </c>
    </row>
    <row r="51" spans="1:35">
      <c r="A51" s="113">
        <v>51609008</v>
      </c>
      <c r="B51" s="113" t="s">
        <v>393</v>
      </c>
      <c r="C51" s="113">
        <v>0</v>
      </c>
      <c r="D51" s="113">
        <v>0</v>
      </c>
      <c r="E51" s="113">
        <v>0</v>
      </c>
      <c r="F51" s="113">
        <v>6</v>
      </c>
      <c r="G51" s="113">
        <v>0</v>
      </c>
      <c r="H51" s="113">
        <v>6</v>
      </c>
      <c r="I51" s="113">
        <v>6</v>
      </c>
      <c r="J51" s="113">
        <v>0</v>
      </c>
      <c r="K51" s="113">
        <v>6</v>
      </c>
      <c r="L51" s="113">
        <v>0</v>
      </c>
      <c r="M51" s="113">
        <v>0</v>
      </c>
      <c r="N51" s="113">
        <v>0</v>
      </c>
      <c r="O51" s="113">
        <v>0</v>
      </c>
      <c r="P51" s="113">
        <v>0</v>
      </c>
      <c r="Q51" s="113">
        <v>0</v>
      </c>
      <c r="R51" s="113">
        <v>0</v>
      </c>
      <c r="S51" s="113">
        <v>0</v>
      </c>
      <c r="T51" s="113">
        <v>0</v>
      </c>
      <c r="U51" s="113">
        <v>0</v>
      </c>
      <c r="V51" s="113">
        <v>0</v>
      </c>
      <c r="W51" s="113">
        <v>0</v>
      </c>
      <c r="X51" s="113">
        <v>6</v>
      </c>
      <c r="Y51" s="113">
        <v>0</v>
      </c>
      <c r="Z51" s="113">
        <v>6</v>
      </c>
      <c r="AA51" s="113">
        <v>6</v>
      </c>
      <c r="AB51" s="113">
        <v>0</v>
      </c>
      <c r="AC51" s="113">
        <v>6</v>
      </c>
      <c r="AD51" s="46">
        <f t="shared" si="0"/>
        <v>6</v>
      </c>
      <c r="AE51" s="46">
        <f t="shared" si="1"/>
        <v>0</v>
      </c>
      <c r="AF51" s="46">
        <f t="shared" si="2"/>
        <v>0</v>
      </c>
      <c r="AG51" s="46">
        <f t="shared" si="3"/>
        <v>0</v>
      </c>
      <c r="AH51" s="46">
        <f t="shared" si="4"/>
        <v>6</v>
      </c>
      <c r="AI51" s="46">
        <f t="shared" si="5"/>
        <v>0</v>
      </c>
    </row>
    <row r="52" spans="1:35">
      <c r="A52" s="113">
        <v>51764511</v>
      </c>
      <c r="B52" s="113" t="s">
        <v>389</v>
      </c>
      <c r="C52" s="113">
        <v>0</v>
      </c>
      <c r="D52" s="113">
        <v>0</v>
      </c>
      <c r="E52" s="113">
        <v>0</v>
      </c>
      <c r="F52" s="113">
        <v>0</v>
      </c>
      <c r="G52" s="113">
        <v>0</v>
      </c>
      <c r="H52" s="113">
        <v>0</v>
      </c>
      <c r="I52" s="113">
        <v>0</v>
      </c>
      <c r="J52" s="113">
        <v>0</v>
      </c>
      <c r="K52" s="113">
        <v>0</v>
      </c>
      <c r="L52" s="113">
        <v>0</v>
      </c>
      <c r="M52" s="113">
        <v>0</v>
      </c>
      <c r="N52" s="113">
        <v>0</v>
      </c>
      <c r="O52" s="113">
        <v>0</v>
      </c>
      <c r="P52" s="113">
        <v>0</v>
      </c>
      <c r="Q52" s="113">
        <v>0</v>
      </c>
      <c r="R52" s="113">
        <v>0</v>
      </c>
      <c r="S52" s="113">
        <v>0</v>
      </c>
      <c r="T52" s="113">
        <v>0</v>
      </c>
      <c r="U52" s="113">
        <v>0</v>
      </c>
      <c r="V52" s="113">
        <v>0</v>
      </c>
      <c r="W52" s="113">
        <v>0</v>
      </c>
      <c r="X52" s="113">
        <v>0</v>
      </c>
      <c r="Y52" s="113">
        <v>0</v>
      </c>
      <c r="Z52" s="113">
        <v>0</v>
      </c>
      <c r="AA52" s="113">
        <v>0</v>
      </c>
      <c r="AB52" s="113">
        <v>0</v>
      </c>
      <c r="AC52" s="113">
        <v>0</v>
      </c>
      <c r="AD52" s="46">
        <f t="shared" si="0"/>
        <v>0</v>
      </c>
      <c r="AE52" s="46">
        <f t="shared" si="1"/>
        <v>0</v>
      </c>
      <c r="AF52" s="46">
        <f t="shared" si="2"/>
        <v>0</v>
      </c>
      <c r="AG52" s="46">
        <f t="shared" si="3"/>
        <v>0</v>
      </c>
      <c r="AH52" s="46">
        <f t="shared" si="4"/>
        <v>0</v>
      </c>
      <c r="AI52" s="46">
        <f t="shared" si="5"/>
        <v>0</v>
      </c>
    </row>
    <row r="53" spans="1:35">
      <c r="A53" s="113">
        <v>51764516</v>
      </c>
      <c r="B53" s="113" t="s">
        <v>386</v>
      </c>
      <c r="C53" s="113">
        <v>0</v>
      </c>
      <c r="D53" s="113">
        <v>0</v>
      </c>
      <c r="E53" s="113">
        <v>0</v>
      </c>
      <c r="F53" s="113">
        <v>1</v>
      </c>
      <c r="G53" s="113">
        <v>0</v>
      </c>
      <c r="H53" s="113">
        <v>1</v>
      </c>
      <c r="I53" s="113">
        <v>1</v>
      </c>
      <c r="J53" s="113">
        <v>0</v>
      </c>
      <c r="K53" s="113">
        <v>1</v>
      </c>
      <c r="L53" s="113">
        <v>0</v>
      </c>
      <c r="M53" s="113">
        <v>0</v>
      </c>
      <c r="N53" s="113">
        <v>0</v>
      </c>
      <c r="O53" s="113">
        <v>0</v>
      </c>
      <c r="P53" s="113">
        <v>0</v>
      </c>
      <c r="Q53" s="113">
        <v>0</v>
      </c>
      <c r="R53" s="113">
        <v>0</v>
      </c>
      <c r="S53" s="113">
        <v>0</v>
      </c>
      <c r="T53" s="113">
        <v>0</v>
      </c>
      <c r="U53" s="113">
        <v>0</v>
      </c>
      <c r="V53" s="113">
        <v>0</v>
      </c>
      <c r="W53" s="113">
        <v>0</v>
      </c>
      <c r="X53" s="113">
        <v>1</v>
      </c>
      <c r="Y53" s="113">
        <v>0</v>
      </c>
      <c r="Z53" s="113">
        <v>1</v>
      </c>
      <c r="AA53" s="113">
        <v>1</v>
      </c>
      <c r="AB53" s="113">
        <v>0</v>
      </c>
      <c r="AC53" s="113">
        <v>1</v>
      </c>
      <c r="AD53" s="46">
        <f t="shared" si="0"/>
        <v>1</v>
      </c>
      <c r="AE53" s="46">
        <f t="shared" si="1"/>
        <v>0</v>
      </c>
      <c r="AF53" s="46">
        <f t="shared" si="2"/>
        <v>0</v>
      </c>
      <c r="AG53" s="46">
        <f t="shared" si="3"/>
        <v>0</v>
      </c>
      <c r="AH53" s="46">
        <f t="shared" si="4"/>
        <v>1</v>
      </c>
      <c r="AI53" s="46">
        <f t="shared" si="5"/>
        <v>0</v>
      </c>
    </row>
    <row r="54" spans="1:35">
      <c r="A54" s="113">
        <v>51721457</v>
      </c>
      <c r="B54" s="113" t="s">
        <v>708</v>
      </c>
      <c r="C54" s="113">
        <v>0</v>
      </c>
      <c r="D54" s="113">
        <v>0</v>
      </c>
      <c r="E54" s="113">
        <v>0</v>
      </c>
      <c r="F54" s="113">
        <v>6</v>
      </c>
      <c r="G54" s="113">
        <v>0</v>
      </c>
      <c r="H54" s="113">
        <v>6</v>
      </c>
      <c r="I54" s="113">
        <v>6</v>
      </c>
      <c r="J54" s="113">
        <v>0</v>
      </c>
      <c r="K54" s="113">
        <v>6</v>
      </c>
      <c r="L54" s="113">
        <v>0</v>
      </c>
      <c r="M54" s="113">
        <v>0</v>
      </c>
      <c r="N54" s="113">
        <v>0</v>
      </c>
      <c r="O54" s="113">
        <v>0</v>
      </c>
      <c r="P54" s="113">
        <v>0</v>
      </c>
      <c r="Q54" s="113">
        <v>0</v>
      </c>
      <c r="R54" s="113">
        <v>0</v>
      </c>
      <c r="S54" s="113">
        <v>0</v>
      </c>
      <c r="T54" s="113">
        <v>0</v>
      </c>
      <c r="U54" s="113">
        <v>0</v>
      </c>
      <c r="V54" s="113">
        <v>0</v>
      </c>
      <c r="W54" s="113">
        <v>0</v>
      </c>
      <c r="X54" s="113">
        <v>6</v>
      </c>
      <c r="Y54" s="113">
        <v>0</v>
      </c>
      <c r="Z54" s="113">
        <v>6</v>
      </c>
      <c r="AA54" s="113">
        <v>6</v>
      </c>
      <c r="AB54" s="113">
        <v>0</v>
      </c>
      <c r="AC54" s="113">
        <v>6</v>
      </c>
      <c r="AD54" s="46">
        <f t="shared" si="0"/>
        <v>6</v>
      </c>
      <c r="AE54" s="46">
        <f t="shared" si="1"/>
        <v>0</v>
      </c>
      <c r="AF54" s="46">
        <f t="shared" si="2"/>
        <v>0</v>
      </c>
      <c r="AG54" s="46">
        <f t="shared" si="3"/>
        <v>0</v>
      </c>
      <c r="AH54" s="46">
        <f t="shared" si="4"/>
        <v>6</v>
      </c>
      <c r="AI54" s="46">
        <f t="shared" si="5"/>
        <v>0</v>
      </c>
    </row>
    <row r="55" spans="1:35">
      <c r="A55" s="113">
        <v>51721824</v>
      </c>
      <c r="B55" s="113" t="s">
        <v>398</v>
      </c>
      <c r="C55" s="113">
        <v>0</v>
      </c>
      <c r="D55" s="113">
        <v>0</v>
      </c>
      <c r="E55" s="113">
        <v>0</v>
      </c>
      <c r="F55" s="113">
        <v>9</v>
      </c>
      <c r="G55" s="113">
        <v>0</v>
      </c>
      <c r="H55" s="113">
        <v>9</v>
      </c>
      <c r="I55" s="113">
        <v>9</v>
      </c>
      <c r="J55" s="113">
        <v>0</v>
      </c>
      <c r="K55" s="113">
        <v>9</v>
      </c>
      <c r="L55" s="113">
        <v>0</v>
      </c>
      <c r="M55" s="113">
        <v>0</v>
      </c>
      <c r="N55" s="113">
        <v>0</v>
      </c>
      <c r="O55" s="113">
        <v>0</v>
      </c>
      <c r="P55" s="113">
        <v>0</v>
      </c>
      <c r="Q55" s="113">
        <v>0</v>
      </c>
      <c r="R55" s="113">
        <v>0</v>
      </c>
      <c r="S55" s="113">
        <v>0</v>
      </c>
      <c r="T55" s="113">
        <v>0</v>
      </c>
      <c r="U55" s="113">
        <v>0</v>
      </c>
      <c r="V55" s="113">
        <v>0</v>
      </c>
      <c r="W55" s="113">
        <v>0</v>
      </c>
      <c r="X55" s="113">
        <v>9</v>
      </c>
      <c r="Y55" s="113">
        <v>0</v>
      </c>
      <c r="Z55" s="113">
        <v>9</v>
      </c>
      <c r="AA55" s="113">
        <v>9</v>
      </c>
      <c r="AB55" s="113">
        <v>0</v>
      </c>
      <c r="AC55" s="113">
        <v>9</v>
      </c>
      <c r="AD55" s="46">
        <f t="shared" si="0"/>
        <v>9</v>
      </c>
      <c r="AE55" s="46">
        <f t="shared" si="1"/>
        <v>0</v>
      </c>
      <c r="AF55" s="46">
        <f t="shared" si="2"/>
        <v>0</v>
      </c>
      <c r="AG55" s="46">
        <f t="shared" si="3"/>
        <v>0</v>
      </c>
      <c r="AH55" s="46">
        <f t="shared" si="4"/>
        <v>9</v>
      </c>
      <c r="AI55" s="46">
        <f t="shared" si="5"/>
        <v>0</v>
      </c>
    </row>
    <row r="56" spans="1:35">
      <c r="A56" s="113">
        <v>51721458</v>
      </c>
      <c r="B56" s="113" t="s">
        <v>399</v>
      </c>
      <c r="C56" s="113">
        <v>0</v>
      </c>
      <c r="D56" s="113">
        <v>0</v>
      </c>
      <c r="E56" s="113">
        <v>0</v>
      </c>
      <c r="F56" s="113">
        <v>9</v>
      </c>
      <c r="G56" s="113">
        <v>0</v>
      </c>
      <c r="H56" s="113">
        <v>9</v>
      </c>
      <c r="I56" s="113">
        <v>9</v>
      </c>
      <c r="J56" s="113">
        <v>0</v>
      </c>
      <c r="K56" s="113">
        <v>9</v>
      </c>
      <c r="L56" s="113">
        <v>0</v>
      </c>
      <c r="M56" s="113">
        <v>0</v>
      </c>
      <c r="N56" s="113">
        <v>0</v>
      </c>
      <c r="O56" s="113">
        <v>0</v>
      </c>
      <c r="P56" s="113">
        <v>0</v>
      </c>
      <c r="Q56" s="113">
        <v>0</v>
      </c>
      <c r="R56" s="113">
        <v>0</v>
      </c>
      <c r="S56" s="113">
        <v>0</v>
      </c>
      <c r="T56" s="113">
        <v>0</v>
      </c>
      <c r="U56" s="113">
        <v>0</v>
      </c>
      <c r="V56" s="113">
        <v>0</v>
      </c>
      <c r="W56" s="113">
        <v>0</v>
      </c>
      <c r="X56" s="113">
        <v>9</v>
      </c>
      <c r="Y56" s="113">
        <v>0</v>
      </c>
      <c r="Z56" s="113">
        <v>9</v>
      </c>
      <c r="AA56" s="113">
        <v>9</v>
      </c>
      <c r="AB56" s="113">
        <v>0</v>
      </c>
      <c r="AC56" s="113">
        <v>9</v>
      </c>
      <c r="AD56" s="46">
        <f t="shared" si="0"/>
        <v>9</v>
      </c>
      <c r="AE56" s="46">
        <f t="shared" si="1"/>
        <v>0</v>
      </c>
      <c r="AF56" s="46">
        <f t="shared" si="2"/>
        <v>0</v>
      </c>
      <c r="AG56" s="46">
        <f t="shared" si="3"/>
        <v>0</v>
      </c>
      <c r="AH56" s="46">
        <f t="shared" si="4"/>
        <v>9</v>
      </c>
      <c r="AI56" s="46">
        <f t="shared" si="5"/>
        <v>0</v>
      </c>
    </row>
    <row r="57" spans="1:35">
      <c r="A57" s="113">
        <v>51721470</v>
      </c>
      <c r="B57" s="113" t="s">
        <v>400</v>
      </c>
      <c r="C57" s="113">
        <v>0</v>
      </c>
      <c r="D57" s="113">
        <v>0</v>
      </c>
      <c r="E57" s="113">
        <v>0</v>
      </c>
      <c r="F57" s="113">
        <v>9</v>
      </c>
      <c r="G57" s="113">
        <v>0</v>
      </c>
      <c r="H57" s="113">
        <v>9</v>
      </c>
      <c r="I57" s="113">
        <v>9</v>
      </c>
      <c r="J57" s="113">
        <v>0</v>
      </c>
      <c r="K57" s="113">
        <v>9</v>
      </c>
      <c r="L57" s="113">
        <v>0</v>
      </c>
      <c r="M57" s="113">
        <v>0</v>
      </c>
      <c r="N57" s="113">
        <v>0</v>
      </c>
      <c r="O57" s="113">
        <v>0</v>
      </c>
      <c r="P57" s="113">
        <v>0</v>
      </c>
      <c r="Q57" s="113">
        <v>0</v>
      </c>
      <c r="R57" s="113">
        <v>0</v>
      </c>
      <c r="S57" s="113">
        <v>0</v>
      </c>
      <c r="T57" s="113">
        <v>0</v>
      </c>
      <c r="U57" s="113">
        <v>0</v>
      </c>
      <c r="V57" s="113">
        <v>0</v>
      </c>
      <c r="W57" s="113">
        <v>0</v>
      </c>
      <c r="X57" s="113">
        <v>9</v>
      </c>
      <c r="Y57" s="113">
        <v>0</v>
      </c>
      <c r="Z57" s="113">
        <v>9</v>
      </c>
      <c r="AA57" s="113">
        <v>9</v>
      </c>
      <c r="AB57" s="113">
        <v>0</v>
      </c>
      <c r="AC57" s="113">
        <v>9</v>
      </c>
      <c r="AD57" s="46">
        <f t="shared" si="0"/>
        <v>9</v>
      </c>
      <c r="AE57" s="46">
        <f t="shared" si="1"/>
        <v>0</v>
      </c>
      <c r="AF57" s="46">
        <f t="shared" si="2"/>
        <v>0</v>
      </c>
      <c r="AG57" s="46">
        <f t="shared" si="3"/>
        <v>0</v>
      </c>
      <c r="AH57" s="46">
        <f t="shared" si="4"/>
        <v>9</v>
      </c>
      <c r="AI57" s="46">
        <f t="shared" si="5"/>
        <v>0</v>
      </c>
    </row>
    <row r="58" spans="1:35">
      <c r="A58" s="113">
        <v>51559927</v>
      </c>
      <c r="B58" s="113" t="s">
        <v>412</v>
      </c>
      <c r="C58" s="113">
        <v>0</v>
      </c>
      <c r="D58" s="113">
        <v>0</v>
      </c>
      <c r="E58" s="113">
        <v>0</v>
      </c>
      <c r="F58" s="113">
        <v>0</v>
      </c>
      <c r="G58" s="113">
        <v>0</v>
      </c>
      <c r="H58" s="113">
        <v>0</v>
      </c>
      <c r="I58" s="113">
        <v>0</v>
      </c>
      <c r="J58" s="113">
        <v>0</v>
      </c>
      <c r="K58" s="113">
        <v>0</v>
      </c>
      <c r="L58" s="113">
        <v>0</v>
      </c>
      <c r="M58" s="113">
        <v>0</v>
      </c>
      <c r="N58" s="113">
        <v>0</v>
      </c>
      <c r="O58" s="113">
        <v>0</v>
      </c>
      <c r="P58" s="113">
        <v>0</v>
      </c>
      <c r="Q58" s="113">
        <v>0</v>
      </c>
      <c r="R58" s="113">
        <v>0</v>
      </c>
      <c r="S58" s="113">
        <v>0</v>
      </c>
      <c r="T58" s="113">
        <v>0</v>
      </c>
      <c r="U58" s="113">
        <v>0</v>
      </c>
      <c r="V58" s="113">
        <v>0</v>
      </c>
      <c r="W58" s="113">
        <v>0</v>
      </c>
      <c r="X58" s="113">
        <v>0</v>
      </c>
      <c r="Y58" s="113">
        <v>0</v>
      </c>
      <c r="Z58" s="113">
        <v>0</v>
      </c>
      <c r="AA58" s="113">
        <v>0</v>
      </c>
      <c r="AB58" s="113">
        <v>0</v>
      </c>
      <c r="AC58" s="113">
        <v>0</v>
      </c>
      <c r="AD58" s="46">
        <f t="shared" si="0"/>
        <v>0</v>
      </c>
      <c r="AE58" s="46">
        <f t="shared" si="1"/>
        <v>0</v>
      </c>
      <c r="AF58" s="46">
        <f t="shared" si="2"/>
        <v>0</v>
      </c>
      <c r="AG58" s="46">
        <f t="shared" si="3"/>
        <v>0</v>
      </c>
      <c r="AH58" s="46">
        <f t="shared" si="4"/>
        <v>0</v>
      </c>
      <c r="AI58" s="46">
        <f t="shared" si="5"/>
        <v>0</v>
      </c>
    </row>
    <row r="59" spans="1:35">
      <c r="A59" s="113">
        <v>51547597</v>
      </c>
      <c r="B59" s="113" t="s">
        <v>430</v>
      </c>
      <c r="C59" s="113">
        <v>0</v>
      </c>
      <c r="D59" s="113">
        <v>0</v>
      </c>
      <c r="E59" s="113">
        <v>0</v>
      </c>
      <c r="F59" s="113">
        <v>0</v>
      </c>
      <c r="G59" s="113">
        <v>0</v>
      </c>
      <c r="H59" s="113">
        <v>0</v>
      </c>
      <c r="I59" s="113">
        <v>0</v>
      </c>
      <c r="J59" s="113">
        <v>0</v>
      </c>
      <c r="K59" s="113">
        <v>0</v>
      </c>
      <c r="L59" s="113">
        <v>0</v>
      </c>
      <c r="M59" s="113">
        <v>0</v>
      </c>
      <c r="N59" s="113">
        <v>0</v>
      </c>
      <c r="O59" s="113">
        <v>0</v>
      </c>
      <c r="P59" s="113">
        <v>0</v>
      </c>
      <c r="Q59" s="113">
        <v>0</v>
      </c>
      <c r="R59" s="113">
        <v>0</v>
      </c>
      <c r="S59" s="113">
        <v>0</v>
      </c>
      <c r="T59" s="113">
        <v>0</v>
      </c>
      <c r="U59" s="113">
        <v>0</v>
      </c>
      <c r="V59" s="113">
        <v>0</v>
      </c>
      <c r="W59" s="113">
        <v>0</v>
      </c>
      <c r="X59" s="113">
        <v>0</v>
      </c>
      <c r="Y59" s="113">
        <v>0</v>
      </c>
      <c r="Z59" s="113">
        <v>0</v>
      </c>
      <c r="AA59" s="113">
        <v>0</v>
      </c>
      <c r="AB59" s="113">
        <v>0</v>
      </c>
      <c r="AC59" s="113">
        <v>0</v>
      </c>
      <c r="AD59" s="46">
        <f t="shared" si="0"/>
        <v>0</v>
      </c>
      <c r="AE59" s="46">
        <f t="shared" si="1"/>
        <v>0</v>
      </c>
      <c r="AF59" s="46">
        <f t="shared" si="2"/>
        <v>0</v>
      </c>
      <c r="AG59" s="46">
        <f t="shared" si="3"/>
        <v>0</v>
      </c>
      <c r="AH59" s="46">
        <f t="shared" si="4"/>
        <v>0</v>
      </c>
      <c r="AI59" s="46">
        <f t="shared" si="5"/>
        <v>0</v>
      </c>
    </row>
    <row r="60" spans="1:35">
      <c r="A60" s="113">
        <v>51607523</v>
      </c>
      <c r="B60" s="113" t="s">
        <v>413</v>
      </c>
      <c r="C60" s="113">
        <v>0</v>
      </c>
      <c r="D60" s="113">
        <v>0</v>
      </c>
      <c r="E60" s="113">
        <v>0</v>
      </c>
      <c r="F60" s="113">
        <v>0</v>
      </c>
      <c r="G60" s="113">
        <v>0</v>
      </c>
      <c r="H60" s="113">
        <v>0</v>
      </c>
      <c r="I60" s="113">
        <v>0</v>
      </c>
      <c r="J60" s="113">
        <v>0</v>
      </c>
      <c r="K60" s="113">
        <v>0</v>
      </c>
      <c r="L60" s="113">
        <v>0</v>
      </c>
      <c r="M60" s="113">
        <v>0</v>
      </c>
      <c r="N60" s="113">
        <v>0</v>
      </c>
      <c r="O60" s="113">
        <v>0</v>
      </c>
      <c r="P60" s="113">
        <v>0</v>
      </c>
      <c r="Q60" s="113">
        <v>0</v>
      </c>
      <c r="R60" s="113">
        <v>0</v>
      </c>
      <c r="S60" s="113">
        <v>0</v>
      </c>
      <c r="T60" s="113">
        <v>0</v>
      </c>
      <c r="U60" s="113">
        <v>0</v>
      </c>
      <c r="V60" s="113">
        <v>0</v>
      </c>
      <c r="W60" s="113">
        <v>0</v>
      </c>
      <c r="X60" s="113">
        <v>0</v>
      </c>
      <c r="Y60" s="113">
        <v>0</v>
      </c>
      <c r="Z60" s="113">
        <v>0</v>
      </c>
      <c r="AA60" s="113">
        <v>0</v>
      </c>
      <c r="AB60" s="113">
        <v>0</v>
      </c>
      <c r="AC60" s="113">
        <v>0</v>
      </c>
      <c r="AD60" s="46">
        <f t="shared" si="0"/>
        <v>0</v>
      </c>
      <c r="AE60" s="46">
        <f t="shared" si="1"/>
        <v>0</v>
      </c>
      <c r="AF60" s="46">
        <f t="shared" si="2"/>
        <v>0</v>
      </c>
      <c r="AG60" s="46">
        <f t="shared" si="3"/>
        <v>0</v>
      </c>
      <c r="AH60" s="46">
        <f t="shared" si="4"/>
        <v>0</v>
      </c>
      <c r="AI60" s="46">
        <f t="shared" si="5"/>
        <v>0</v>
      </c>
    </row>
    <row r="61" spans="1:35">
      <c r="A61" s="113">
        <v>51577893</v>
      </c>
      <c r="B61" s="113" t="s">
        <v>414</v>
      </c>
      <c r="C61" s="113">
        <v>0</v>
      </c>
      <c r="D61" s="113">
        <v>0</v>
      </c>
      <c r="E61" s="113">
        <v>0</v>
      </c>
      <c r="F61" s="113">
        <v>0</v>
      </c>
      <c r="G61" s="113">
        <v>0</v>
      </c>
      <c r="H61" s="113">
        <v>0</v>
      </c>
      <c r="I61" s="113">
        <v>0</v>
      </c>
      <c r="J61" s="113">
        <v>0</v>
      </c>
      <c r="K61" s="113">
        <v>0</v>
      </c>
      <c r="L61" s="113">
        <v>0</v>
      </c>
      <c r="M61" s="113">
        <v>0</v>
      </c>
      <c r="N61" s="113">
        <v>0</v>
      </c>
      <c r="O61" s="113">
        <v>0</v>
      </c>
      <c r="P61" s="113">
        <v>0</v>
      </c>
      <c r="Q61" s="113">
        <v>0</v>
      </c>
      <c r="R61" s="113">
        <v>0</v>
      </c>
      <c r="S61" s="113">
        <v>0</v>
      </c>
      <c r="T61" s="113">
        <v>0</v>
      </c>
      <c r="U61" s="113">
        <v>0</v>
      </c>
      <c r="V61" s="113">
        <v>0</v>
      </c>
      <c r="W61" s="113">
        <v>0</v>
      </c>
      <c r="X61" s="113">
        <v>0</v>
      </c>
      <c r="Y61" s="113">
        <v>0</v>
      </c>
      <c r="Z61" s="113">
        <v>0</v>
      </c>
      <c r="AA61" s="113">
        <v>0</v>
      </c>
      <c r="AB61" s="113">
        <v>0</v>
      </c>
      <c r="AC61" s="113">
        <v>0</v>
      </c>
      <c r="AD61" s="46">
        <f t="shared" si="0"/>
        <v>0</v>
      </c>
      <c r="AE61" s="46">
        <f t="shared" si="1"/>
        <v>0</v>
      </c>
      <c r="AF61" s="46">
        <f t="shared" si="2"/>
        <v>0</v>
      </c>
      <c r="AG61" s="46">
        <f t="shared" si="3"/>
        <v>0</v>
      </c>
      <c r="AH61" s="46">
        <f t="shared" si="4"/>
        <v>0</v>
      </c>
      <c r="AI61" s="46">
        <f t="shared" si="5"/>
        <v>0</v>
      </c>
    </row>
    <row r="62" spans="1:35">
      <c r="A62" s="113">
        <v>51696234</v>
      </c>
      <c r="B62" s="113" t="s">
        <v>709</v>
      </c>
      <c r="C62" s="113">
        <v>0</v>
      </c>
      <c r="D62" s="113">
        <v>0</v>
      </c>
      <c r="E62" s="113">
        <v>0</v>
      </c>
      <c r="F62" s="113">
        <v>0</v>
      </c>
      <c r="G62" s="113">
        <v>0</v>
      </c>
      <c r="H62" s="113">
        <v>0</v>
      </c>
      <c r="I62" s="113">
        <v>0</v>
      </c>
      <c r="J62" s="113">
        <v>0</v>
      </c>
      <c r="K62" s="113">
        <v>0</v>
      </c>
      <c r="L62" s="113">
        <v>0</v>
      </c>
      <c r="M62" s="113">
        <v>0</v>
      </c>
      <c r="N62" s="113">
        <v>0</v>
      </c>
      <c r="O62" s="113">
        <v>0</v>
      </c>
      <c r="P62" s="113">
        <v>0</v>
      </c>
      <c r="Q62" s="113">
        <v>0</v>
      </c>
      <c r="R62" s="113">
        <v>0</v>
      </c>
      <c r="S62" s="113">
        <v>0</v>
      </c>
      <c r="T62" s="113">
        <v>0</v>
      </c>
      <c r="U62" s="113">
        <v>0</v>
      </c>
      <c r="V62" s="113">
        <v>0</v>
      </c>
      <c r="W62" s="113">
        <v>0</v>
      </c>
      <c r="X62" s="113">
        <v>0</v>
      </c>
      <c r="Y62" s="113">
        <v>0</v>
      </c>
      <c r="Z62" s="113">
        <v>0</v>
      </c>
      <c r="AA62" s="113">
        <v>0</v>
      </c>
      <c r="AB62" s="113">
        <v>0</v>
      </c>
      <c r="AC62" s="113">
        <v>0</v>
      </c>
      <c r="AD62" s="46">
        <f t="shared" si="0"/>
        <v>0</v>
      </c>
      <c r="AE62" s="46">
        <f t="shared" si="1"/>
        <v>0</v>
      </c>
      <c r="AF62" s="46">
        <f t="shared" si="2"/>
        <v>0</v>
      </c>
      <c r="AG62" s="46">
        <f t="shared" si="3"/>
        <v>0</v>
      </c>
      <c r="AH62" s="46">
        <f t="shared" si="4"/>
        <v>0</v>
      </c>
      <c r="AI62" s="46">
        <f t="shared" si="5"/>
        <v>0</v>
      </c>
    </row>
    <row r="63" spans="1:35">
      <c r="A63" s="113">
        <v>51617212</v>
      </c>
      <c r="B63" s="113" t="s">
        <v>710</v>
      </c>
      <c r="C63" s="113">
        <v>0</v>
      </c>
      <c r="D63" s="113">
        <v>0</v>
      </c>
      <c r="E63" s="113">
        <v>0</v>
      </c>
      <c r="F63" s="113">
        <v>0</v>
      </c>
      <c r="G63" s="113">
        <v>0</v>
      </c>
      <c r="H63" s="113">
        <v>0</v>
      </c>
      <c r="I63" s="113">
        <v>0</v>
      </c>
      <c r="J63" s="113">
        <v>0</v>
      </c>
      <c r="K63" s="113">
        <v>0</v>
      </c>
      <c r="L63" s="113">
        <v>0</v>
      </c>
      <c r="M63" s="113">
        <v>0</v>
      </c>
      <c r="N63" s="113">
        <v>0</v>
      </c>
      <c r="O63" s="113">
        <v>0</v>
      </c>
      <c r="P63" s="113">
        <v>0</v>
      </c>
      <c r="Q63" s="113">
        <v>0</v>
      </c>
      <c r="R63" s="113">
        <v>0</v>
      </c>
      <c r="S63" s="113">
        <v>0</v>
      </c>
      <c r="T63" s="113">
        <v>0</v>
      </c>
      <c r="U63" s="113">
        <v>0</v>
      </c>
      <c r="V63" s="113">
        <v>0</v>
      </c>
      <c r="W63" s="113">
        <v>0</v>
      </c>
      <c r="X63" s="113">
        <v>0</v>
      </c>
      <c r="Y63" s="113">
        <v>0</v>
      </c>
      <c r="Z63" s="113">
        <v>0</v>
      </c>
      <c r="AA63" s="113">
        <v>0</v>
      </c>
      <c r="AB63" s="113">
        <v>0</v>
      </c>
      <c r="AC63" s="113">
        <v>0</v>
      </c>
      <c r="AD63" s="46">
        <f t="shared" si="0"/>
        <v>0</v>
      </c>
      <c r="AE63" s="46">
        <f t="shared" si="1"/>
        <v>0</v>
      </c>
      <c r="AF63" s="46">
        <f t="shared" si="2"/>
        <v>0</v>
      </c>
      <c r="AG63" s="46">
        <f t="shared" si="3"/>
        <v>0</v>
      </c>
      <c r="AH63" s="46">
        <f t="shared" si="4"/>
        <v>0</v>
      </c>
      <c r="AI63" s="46">
        <f t="shared" si="5"/>
        <v>0</v>
      </c>
    </row>
    <row r="64" spans="1:35">
      <c r="A64" s="113">
        <v>51637926</v>
      </c>
      <c r="B64" s="113" t="s">
        <v>711</v>
      </c>
      <c r="C64" s="113">
        <v>0</v>
      </c>
      <c r="D64" s="113">
        <v>0</v>
      </c>
      <c r="E64" s="113">
        <v>0</v>
      </c>
      <c r="F64" s="113">
        <v>0</v>
      </c>
      <c r="G64" s="113">
        <v>0</v>
      </c>
      <c r="H64" s="113">
        <v>0</v>
      </c>
      <c r="I64" s="113">
        <v>0</v>
      </c>
      <c r="J64" s="113">
        <v>0</v>
      </c>
      <c r="K64" s="113">
        <v>0</v>
      </c>
      <c r="L64" s="113">
        <v>0</v>
      </c>
      <c r="M64" s="113">
        <v>0</v>
      </c>
      <c r="N64" s="113">
        <v>0</v>
      </c>
      <c r="O64" s="113">
        <v>0</v>
      </c>
      <c r="P64" s="113">
        <v>0</v>
      </c>
      <c r="Q64" s="113">
        <v>0</v>
      </c>
      <c r="R64" s="113">
        <v>0</v>
      </c>
      <c r="S64" s="113">
        <v>0</v>
      </c>
      <c r="T64" s="113">
        <v>0</v>
      </c>
      <c r="U64" s="113">
        <v>0</v>
      </c>
      <c r="V64" s="113">
        <v>0</v>
      </c>
      <c r="W64" s="113">
        <v>0</v>
      </c>
      <c r="X64" s="113">
        <v>0</v>
      </c>
      <c r="Y64" s="113">
        <v>0</v>
      </c>
      <c r="Z64" s="113">
        <v>0</v>
      </c>
      <c r="AA64" s="113">
        <v>0</v>
      </c>
      <c r="AB64" s="113">
        <v>0</v>
      </c>
      <c r="AC64" s="113">
        <v>0</v>
      </c>
      <c r="AD64" s="46">
        <f t="shared" ref="AD64:AE67" si="6">I64</f>
        <v>0</v>
      </c>
      <c r="AE64" s="46">
        <f t="shared" si="6"/>
        <v>0</v>
      </c>
      <c r="AF64" s="46">
        <f t="shared" ref="AF64:AG67" si="7">R64</f>
        <v>0</v>
      </c>
      <c r="AG64" s="46">
        <f t="shared" si="7"/>
        <v>0</v>
      </c>
      <c r="AH64" s="46">
        <f t="shared" ref="AH64:AI67" si="8">AA64</f>
        <v>0</v>
      </c>
      <c r="AI64" s="46">
        <f t="shared" si="8"/>
        <v>0</v>
      </c>
    </row>
    <row r="65" spans="1:35">
      <c r="A65" s="113">
        <v>51772919</v>
      </c>
      <c r="B65" s="113" t="s">
        <v>712</v>
      </c>
      <c r="C65" s="113">
        <v>0</v>
      </c>
      <c r="D65" s="113">
        <v>0</v>
      </c>
      <c r="E65" s="113">
        <v>0</v>
      </c>
      <c r="F65" s="113">
        <v>0</v>
      </c>
      <c r="G65" s="113">
        <v>0</v>
      </c>
      <c r="H65" s="113">
        <v>0</v>
      </c>
      <c r="I65" s="113">
        <v>0</v>
      </c>
      <c r="J65" s="113">
        <v>0</v>
      </c>
      <c r="K65" s="113">
        <v>0</v>
      </c>
      <c r="L65" s="113">
        <v>0</v>
      </c>
      <c r="M65" s="113">
        <v>0</v>
      </c>
      <c r="N65" s="113">
        <v>0</v>
      </c>
      <c r="O65" s="113">
        <v>0</v>
      </c>
      <c r="P65" s="113">
        <v>0</v>
      </c>
      <c r="Q65" s="113">
        <v>0</v>
      </c>
      <c r="R65" s="113">
        <v>0</v>
      </c>
      <c r="S65" s="113">
        <v>0</v>
      </c>
      <c r="T65" s="113">
        <v>0</v>
      </c>
      <c r="U65" s="113">
        <v>0</v>
      </c>
      <c r="V65" s="113">
        <v>0</v>
      </c>
      <c r="W65" s="113">
        <v>0</v>
      </c>
      <c r="X65" s="113">
        <v>0</v>
      </c>
      <c r="Y65" s="113">
        <v>0</v>
      </c>
      <c r="Z65" s="113">
        <v>0</v>
      </c>
      <c r="AA65" s="113">
        <v>0</v>
      </c>
      <c r="AB65" s="113">
        <v>0</v>
      </c>
      <c r="AC65" s="113">
        <v>0</v>
      </c>
      <c r="AD65" s="46">
        <f t="shared" si="6"/>
        <v>0</v>
      </c>
      <c r="AE65" s="46">
        <f t="shared" si="6"/>
        <v>0</v>
      </c>
      <c r="AF65" s="46">
        <f t="shared" si="7"/>
        <v>0</v>
      </c>
      <c r="AG65" s="46">
        <f t="shared" si="7"/>
        <v>0</v>
      </c>
      <c r="AH65" s="46">
        <f t="shared" si="8"/>
        <v>0</v>
      </c>
      <c r="AI65" s="46">
        <f t="shared" si="8"/>
        <v>0</v>
      </c>
    </row>
    <row r="66" spans="1:35">
      <c r="A66" s="113">
        <v>51722867</v>
      </c>
      <c r="B66" s="113" t="s">
        <v>431</v>
      </c>
      <c r="C66" s="113">
        <v>0</v>
      </c>
      <c r="D66" s="113">
        <v>0</v>
      </c>
      <c r="E66" s="113">
        <v>0</v>
      </c>
      <c r="F66" s="113">
        <v>2</v>
      </c>
      <c r="G66" s="113">
        <v>0</v>
      </c>
      <c r="H66" s="113">
        <v>2</v>
      </c>
      <c r="I66" s="113">
        <v>2</v>
      </c>
      <c r="J66" s="113">
        <v>0</v>
      </c>
      <c r="K66" s="113">
        <v>2</v>
      </c>
      <c r="L66" s="113">
        <v>0</v>
      </c>
      <c r="M66" s="113">
        <v>0</v>
      </c>
      <c r="N66" s="113">
        <v>0</v>
      </c>
      <c r="O66" s="113">
        <v>0</v>
      </c>
      <c r="P66" s="113">
        <v>0</v>
      </c>
      <c r="Q66" s="113">
        <v>0</v>
      </c>
      <c r="R66" s="113">
        <v>0</v>
      </c>
      <c r="S66" s="113">
        <v>0</v>
      </c>
      <c r="T66" s="113">
        <v>0</v>
      </c>
      <c r="U66" s="113">
        <v>0</v>
      </c>
      <c r="V66" s="113">
        <v>0</v>
      </c>
      <c r="W66" s="113">
        <v>0</v>
      </c>
      <c r="X66" s="113">
        <v>2</v>
      </c>
      <c r="Y66" s="113">
        <v>0</v>
      </c>
      <c r="Z66" s="113">
        <v>2</v>
      </c>
      <c r="AA66" s="113">
        <v>2</v>
      </c>
      <c r="AB66" s="113">
        <v>0</v>
      </c>
      <c r="AC66" s="113">
        <v>2</v>
      </c>
      <c r="AD66" s="46">
        <f t="shared" si="6"/>
        <v>2</v>
      </c>
      <c r="AE66" s="46">
        <f t="shared" si="6"/>
        <v>0</v>
      </c>
      <c r="AF66" s="46">
        <f t="shared" si="7"/>
        <v>0</v>
      </c>
      <c r="AG66" s="46">
        <f t="shared" si="7"/>
        <v>0</v>
      </c>
      <c r="AH66" s="46">
        <f t="shared" si="8"/>
        <v>2</v>
      </c>
      <c r="AI66" s="46">
        <f t="shared" si="8"/>
        <v>0</v>
      </c>
    </row>
    <row r="67" spans="1:35">
      <c r="A67" s="113">
        <v>51607271</v>
      </c>
      <c r="B67" s="113" t="s">
        <v>228</v>
      </c>
      <c r="C67" s="113">
        <v>0</v>
      </c>
      <c r="D67" s="113">
        <v>0</v>
      </c>
      <c r="E67" s="113">
        <v>0</v>
      </c>
      <c r="F67" s="113">
        <v>2</v>
      </c>
      <c r="G67" s="113">
        <v>0</v>
      </c>
      <c r="H67" s="113">
        <v>2</v>
      </c>
      <c r="I67" s="113">
        <v>2</v>
      </c>
      <c r="J67" s="113">
        <v>0</v>
      </c>
      <c r="K67" s="113">
        <v>2</v>
      </c>
      <c r="L67" s="113">
        <v>0</v>
      </c>
      <c r="M67" s="113">
        <v>0</v>
      </c>
      <c r="N67" s="113">
        <v>0</v>
      </c>
      <c r="O67" s="113">
        <v>0</v>
      </c>
      <c r="P67" s="113">
        <v>0</v>
      </c>
      <c r="Q67" s="113">
        <v>0</v>
      </c>
      <c r="R67" s="113">
        <v>0</v>
      </c>
      <c r="S67" s="113">
        <v>0</v>
      </c>
      <c r="T67" s="113">
        <v>0</v>
      </c>
      <c r="U67" s="113">
        <v>0</v>
      </c>
      <c r="V67" s="113">
        <v>0</v>
      </c>
      <c r="W67" s="113">
        <v>0</v>
      </c>
      <c r="X67" s="113">
        <v>2</v>
      </c>
      <c r="Y67" s="113">
        <v>0</v>
      </c>
      <c r="Z67" s="113">
        <v>2</v>
      </c>
      <c r="AA67" s="113">
        <v>2</v>
      </c>
      <c r="AB67" s="113">
        <v>0</v>
      </c>
      <c r="AC67" s="113">
        <v>2</v>
      </c>
      <c r="AD67" s="46">
        <f t="shared" si="6"/>
        <v>2</v>
      </c>
      <c r="AE67" s="46">
        <f t="shared" si="6"/>
        <v>0</v>
      </c>
      <c r="AF67" s="46">
        <f t="shared" si="7"/>
        <v>0</v>
      </c>
      <c r="AG67" s="46">
        <f t="shared" si="7"/>
        <v>0</v>
      </c>
      <c r="AH67" s="46">
        <f t="shared" si="8"/>
        <v>2</v>
      </c>
      <c r="AI67" s="46">
        <f t="shared" si="8"/>
        <v>0</v>
      </c>
    </row>
  </sheetData>
  <mergeCells count="12">
    <mergeCell ref="U2:W2"/>
    <mergeCell ref="X2:Z2"/>
    <mergeCell ref="AA2:AC2"/>
    <mergeCell ref="C1:K1"/>
    <mergeCell ref="L1:T1"/>
    <mergeCell ref="U1:AC1"/>
    <mergeCell ref="C2:E2"/>
    <mergeCell ref="F2:H2"/>
    <mergeCell ref="I2:K2"/>
    <mergeCell ref="L2:N2"/>
    <mergeCell ref="O2:Q2"/>
    <mergeCell ref="R2:T2"/>
  </mergeCells>
  <conditionalFormatting sqref="A4:A48">
    <cfRule type="duplicateValues" dxfId="17" priority="4"/>
  </conditionalFormatting>
  <conditionalFormatting sqref="A49:A52">
    <cfRule type="duplicateValues" dxfId="16" priority="3"/>
  </conditionalFormatting>
  <conditionalFormatting sqref="A53:A59">
    <cfRule type="duplicateValues" dxfId="15" priority="2"/>
  </conditionalFormatting>
  <conditionalFormatting sqref="A60:A67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237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J1" sqref="J1"/>
    </sheetView>
  </sheetViews>
  <sheetFormatPr defaultRowHeight="15"/>
  <cols>
    <col min="1" max="1" width="9" bestFit="1" customWidth="1"/>
    <col min="2" max="2" width="33.28515625" bestFit="1" customWidth="1"/>
    <col min="3" max="6" width="6.85546875" bestFit="1" customWidth="1"/>
    <col min="7" max="7" width="6.85546875" style="14" customWidth="1"/>
    <col min="8" max="8" width="4.5703125" bestFit="1" customWidth="1"/>
    <col min="9" max="9" width="20.42578125" bestFit="1" customWidth="1"/>
    <col min="10" max="10" width="9" style="14" bestFit="1" customWidth="1"/>
    <col min="11" max="15" width="6.85546875" style="14" bestFit="1" customWidth="1"/>
    <col min="16" max="17" width="6.85546875" style="14" customWidth="1"/>
    <col min="18" max="18" width="6.5703125" style="13" bestFit="1" customWidth="1"/>
  </cols>
  <sheetData>
    <row r="1" spans="1:18">
      <c r="A1" s="6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64</v>
      </c>
      <c r="H1" s="6" t="s">
        <v>8</v>
      </c>
      <c r="I1" s="6" t="s">
        <v>9</v>
      </c>
      <c r="J1" s="18" t="s">
        <v>105</v>
      </c>
      <c r="K1" s="18" t="s">
        <v>4</v>
      </c>
      <c r="L1" s="18" t="s">
        <v>5</v>
      </c>
      <c r="M1" s="18" t="s">
        <v>6</v>
      </c>
      <c r="N1" s="18" t="s">
        <v>7</v>
      </c>
      <c r="O1" s="18" t="s">
        <v>64</v>
      </c>
      <c r="P1" s="18" t="s">
        <v>106</v>
      </c>
      <c r="Q1" s="18" t="s">
        <v>107</v>
      </c>
      <c r="R1" s="20" t="s">
        <v>63</v>
      </c>
    </row>
    <row r="2" spans="1:18">
      <c r="A2" s="126">
        <v>51607271</v>
      </c>
      <c r="B2" s="126" t="s">
        <v>228</v>
      </c>
      <c r="C2" s="126">
        <v>100</v>
      </c>
      <c r="D2" s="126">
        <v>100</v>
      </c>
      <c r="E2" s="126">
        <v>100</v>
      </c>
      <c r="F2" s="126">
        <v>80</v>
      </c>
      <c r="G2" s="126" t="s">
        <v>238</v>
      </c>
      <c r="H2" s="127">
        <v>95</v>
      </c>
      <c r="I2" s="82"/>
      <c r="J2" s="73" t="str">
        <f>IFERROR(VLOOKUP(A2,AGENT_raw!A:C,3,0),"-")</f>
        <v>-</v>
      </c>
      <c r="K2" s="5">
        <f>IF(ISBLANK(C2),"",IF(C2=0,0,1))</f>
        <v>1</v>
      </c>
      <c r="L2" s="5">
        <f>IF(ISBLANK(D2),"",IF(D2=0,0,1))</f>
        <v>1</v>
      </c>
      <c r="M2" s="5">
        <f>IF(ISBLANK(E2),"",IF(E2=0,0,1))</f>
        <v>1</v>
      </c>
      <c r="N2" s="5">
        <f>IF(ISBLANK(F2),"",IF(F2=0,0,1))</f>
        <v>1</v>
      </c>
      <c r="O2" s="5">
        <f>IF(ISBLANK(G2),"",IF(G2=0,0,1))</f>
        <v>1</v>
      </c>
      <c r="P2" s="5">
        <f>SUM(K2:N2)</f>
        <v>4</v>
      </c>
      <c r="Q2" s="5">
        <f>COUNT(K2:N2)</f>
        <v>4</v>
      </c>
      <c r="R2" s="81">
        <f>IFERROR(P2/Q2,100%)</f>
        <v>1</v>
      </c>
    </row>
    <row r="3" spans="1:18">
      <c r="A3" s="126">
        <v>51607271</v>
      </c>
      <c r="B3" s="126" t="s">
        <v>228</v>
      </c>
      <c r="C3" s="126" t="s">
        <v>238</v>
      </c>
      <c r="D3" s="126">
        <v>60</v>
      </c>
      <c r="E3" s="126">
        <v>80</v>
      </c>
      <c r="F3" s="126">
        <v>100</v>
      </c>
      <c r="G3" s="126" t="s">
        <v>238</v>
      </c>
      <c r="H3" s="127">
        <v>80</v>
      </c>
      <c r="I3" s="82"/>
      <c r="J3" s="73" t="str">
        <f>IFERROR(VLOOKUP(A3,AGENT_raw!A:C,3,0),"-")</f>
        <v>-</v>
      </c>
      <c r="K3" s="5">
        <f t="shared" ref="K3:K66" si="0">IF(ISBLANK(C3),"",IF(C3=0,0,1))</f>
        <v>1</v>
      </c>
      <c r="L3" s="5">
        <f t="shared" ref="L3:L66" si="1">IF(ISBLANK(D3),"",IF(D3=0,0,1))</f>
        <v>1</v>
      </c>
      <c r="M3" s="5">
        <f t="shared" ref="M3:M66" si="2">IF(ISBLANK(E3),"",IF(E3=0,0,1))</f>
        <v>1</v>
      </c>
      <c r="N3" s="5">
        <f t="shared" ref="N3:N66" si="3">IF(ISBLANK(F3),"",IF(F3=0,0,1))</f>
        <v>1</v>
      </c>
      <c r="O3" s="5">
        <f t="shared" ref="O3:O66" si="4">IF(ISBLANK(G3),"",IF(G3=0,0,1))</f>
        <v>1</v>
      </c>
      <c r="P3" s="5">
        <f t="shared" ref="P3:P66" si="5">SUM(K3:N3)</f>
        <v>4</v>
      </c>
      <c r="Q3" s="5">
        <f t="shared" ref="Q3:Q66" si="6">COUNT(K3:N3)</f>
        <v>4</v>
      </c>
      <c r="R3" s="81">
        <f t="shared" ref="R3:R66" si="7">IFERROR(P3/Q3,100%)</f>
        <v>1</v>
      </c>
    </row>
    <row r="4" spans="1:18">
      <c r="A4" s="126">
        <v>51588225</v>
      </c>
      <c r="B4" s="126" t="s">
        <v>239</v>
      </c>
      <c r="C4" s="126">
        <v>100</v>
      </c>
      <c r="D4" s="126">
        <v>100</v>
      </c>
      <c r="E4" s="126">
        <v>100</v>
      </c>
      <c r="F4" s="126" t="s">
        <v>238</v>
      </c>
      <c r="G4" s="126" t="s">
        <v>238</v>
      </c>
      <c r="H4" s="127">
        <v>100</v>
      </c>
      <c r="I4" s="82"/>
      <c r="J4" s="73" t="str">
        <f>IFERROR(VLOOKUP(A4,AGENT_raw!A:C,3,0),"-")</f>
        <v>-</v>
      </c>
      <c r="K4" s="5">
        <f t="shared" si="0"/>
        <v>1</v>
      </c>
      <c r="L4" s="5">
        <f t="shared" si="1"/>
        <v>1</v>
      </c>
      <c r="M4" s="5">
        <f t="shared" si="2"/>
        <v>1</v>
      </c>
      <c r="N4" s="5">
        <f t="shared" si="3"/>
        <v>1</v>
      </c>
      <c r="O4" s="5">
        <f t="shared" si="4"/>
        <v>1</v>
      </c>
      <c r="P4" s="5">
        <f t="shared" si="5"/>
        <v>4</v>
      </c>
      <c r="Q4" s="5">
        <f t="shared" si="6"/>
        <v>4</v>
      </c>
      <c r="R4" s="81">
        <f t="shared" si="7"/>
        <v>1</v>
      </c>
    </row>
    <row r="5" spans="1:18">
      <c r="A5" s="126">
        <v>51739116</v>
      </c>
      <c r="B5" s="126" t="s">
        <v>240</v>
      </c>
      <c r="C5" s="126">
        <v>100</v>
      </c>
      <c r="D5" s="126">
        <v>60</v>
      </c>
      <c r="E5" s="126">
        <v>100</v>
      </c>
      <c r="F5" s="126">
        <v>80</v>
      </c>
      <c r="G5" s="126" t="s">
        <v>238</v>
      </c>
      <c r="H5" s="127">
        <v>85</v>
      </c>
      <c r="I5" s="82"/>
      <c r="J5" s="73" t="str">
        <f>IFERROR(VLOOKUP(A5,AGENT_raw!A:C,3,0),"-")</f>
        <v>-</v>
      </c>
      <c r="K5" s="5">
        <f t="shared" si="0"/>
        <v>1</v>
      </c>
      <c r="L5" s="5">
        <f t="shared" si="1"/>
        <v>1</v>
      </c>
      <c r="M5" s="5">
        <f t="shared" si="2"/>
        <v>1</v>
      </c>
      <c r="N5" s="5">
        <f t="shared" si="3"/>
        <v>1</v>
      </c>
      <c r="O5" s="5">
        <f t="shared" si="4"/>
        <v>1</v>
      </c>
      <c r="P5" s="5">
        <f t="shared" si="5"/>
        <v>4</v>
      </c>
      <c r="Q5" s="5">
        <f t="shared" si="6"/>
        <v>4</v>
      </c>
      <c r="R5" s="81">
        <f t="shared" si="7"/>
        <v>1</v>
      </c>
    </row>
    <row r="6" spans="1:18">
      <c r="A6" s="126">
        <v>51692290</v>
      </c>
      <c r="B6" s="126" t="s">
        <v>241</v>
      </c>
      <c r="C6" s="126">
        <v>100</v>
      </c>
      <c r="D6" s="126">
        <v>100</v>
      </c>
      <c r="E6" s="126">
        <v>100</v>
      </c>
      <c r="F6" s="126">
        <v>100</v>
      </c>
      <c r="G6" s="126" t="s">
        <v>238</v>
      </c>
      <c r="H6" s="127">
        <v>100</v>
      </c>
      <c r="I6" s="82"/>
      <c r="J6" s="73" t="str">
        <f>IFERROR(VLOOKUP(A6,AGENT_raw!A:C,3,0),"-")</f>
        <v>-</v>
      </c>
      <c r="K6" s="5">
        <f t="shared" si="0"/>
        <v>1</v>
      </c>
      <c r="L6" s="5">
        <f t="shared" si="1"/>
        <v>1</v>
      </c>
      <c r="M6" s="5">
        <f t="shared" si="2"/>
        <v>1</v>
      </c>
      <c r="N6" s="5">
        <f t="shared" si="3"/>
        <v>1</v>
      </c>
      <c r="O6" s="5">
        <f t="shared" si="4"/>
        <v>1</v>
      </c>
      <c r="P6" s="5">
        <f t="shared" si="5"/>
        <v>4</v>
      </c>
      <c r="Q6" s="5">
        <f t="shared" si="6"/>
        <v>4</v>
      </c>
      <c r="R6" s="81">
        <f t="shared" si="7"/>
        <v>1</v>
      </c>
    </row>
    <row r="7" spans="1:18">
      <c r="A7" s="126">
        <v>51785246</v>
      </c>
      <c r="B7" s="126" t="s">
        <v>242</v>
      </c>
      <c r="C7" s="126">
        <v>100</v>
      </c>
      <c r="D7" s="126">
        <v>80</v>
      </c>
      <c r="E7" s="126">
        <v>100</v>
      </c>
      <c r="F7" s="126">
        <v>100</v>
      </c>
      <c r="G7" s="126" t="s">
        <v>238</v>
      </c>
      <c r="H7" s="127">
        <v>95</v>
      </c>
      <c r="I7" s="82"/>
      <c r="J7" s="73" t="str">
        <f>IFERROR(VLOOKUP(A7,AGENT_raw!A:C,3,0),"-")</f>
        <v>-</v>
      </c>
      <c r="K7" s="5">
        <f t="shared" si="0"/>
        <v>1</v>
      </c>
      <c r="L7" s="5">
        <f t="shared" si="1"/>
        <v>1</v>
      </c>
      <c r="M7" s="5">
        <f t="shared" si="2"/>
        <v>1</v>
      </c>
      <c r="N7" s="5">
        <f t="shared" si="3"/>
        <v>1</v>
      </c>
      <c r="O7" s="5">
        <f t="shared" si="4"/>
        <v>1</v>
      </c>
      <c r="P7" s="5">
        <f t="shared" si="5"/>
        <v>4</v>
      </c>
      <c r="Q7" s="5">
        <f t="shared" si="6"/>
        <v>4</v>
      </c>
      <c r="R7" s="81">
        <f t="shared" si="7"/>
        <v>1</v>
      </c>
    </row>
    <row r="8" spans="1:18">
      <c r="A8" s="126">
        <v>51719219</v>
      </c>
      <c r="B8" s="126" t="s">
        <v>243</v>
      </c>
      <c r="C8" s="126">
        <v>80</v>
      </c>
      <c r="D8" s="126">
        <v>60</v>
      </c>
      <c r="E8" s="126">
        <v>100</v>
      </c>
      <c r="F8" s="126">
        <v>80</v>
      </c>
      <c r="G8" s="126" t="s">
        <v>238</v>
      </c>
      <c r="H8" s="127">
        <v>80</v>
      </c>
      <c r="I8" s="82"/>
      <c r="J8" s="73" t="str">
        <f>IFERROR(VLOOKUP(A8,AGENT_raw!A:C,3,0),"-")</f>
        <v>-</v>
      </c>
      <c r="K8" s="5">
        <f t="shared" si="0"/>
        <v>1</v>
      </c>
      <c r="L8" s="5">
        <f t="shared" si="1"/>
        <v>1</v>
      </c>
      <c r="M8" s="5">
        <f t="shared" si="2"/>
        <v>1</v>
      </c>
      <c r="N8" s="5">
        <f t="shared" si="3"/>
        <v>1</v>
      </c>
      <c r="O8" s="5">
        <f t="shared" si="4"/>
        <v>1</v>
      </c>
      <c r="P8" s="5">
        <f t="shared" si="5"/>
        <v>4</v>
      </c>
      <c r="Q8" s="5">
        <f t="shared" si="6"/>
        <v>4</v>
      </c>
      <c r="R8" s="81">
        <f t="shared" si="7"/>
        <v>1</v>
      </c>
    </row>
    <row r="9" spans="1:18">
      <c r="A9" s="126">
        <v>51787985</v>
      </c>
      <c r="B9" s="126" t="s">
        <v>245</v>
      </c>
      <c r="C9" s="126">
        <v>80</v>
      </c>
      <c r="D9" s="126">
        <v>60</v>
      </c>
      <c r="E9" s="126">
        <v>100</v>
      </c>
      <c r="F9" s="126">
        <v>80</v>
      </c>
      <c r="G9" s="126" t="s">
        <v>238</v>
      </c>
      <c r="H9" s="127">
        <v>80</v>
      </c>
      <c r="I9" s="82"/>
      <c r="J9" s="73" t="str">
        <f>IFERROR(VLOOKUP(A9,AGENT_raw!A:C,3,0),"-")</f>
        <v>-</v>
      </c>
      <c r="K9" s="5">
        <f t="shared" si="0"/>
        <v>1</v>
      </c>
      <c r="L9" s="5">
        <f t="shared" si="1"/>
        <v>1</v>
      </c>
      <c r="M9" s="5">
        <f t="shared" si="2"/>
        <v>1</v>
      </c>
      <c r="N9" s="5">
        <f t="shared" si="3"/>
        <v>1</v>
      </c>
      <c r="O9" s="5">
        <f t="shared" si="4"/>
        <v>1</v>
      </c>
      <c r="P9" s="5">
        <f t="shared" si="5"/>
        <v>4</v>
      </c>
      <c r="Q9" s="5">
        <f t="shared" si="6"/>
        <v>4</v>
      </c>
      <c r="R9" s="81">
        <f t="shared" si="7"/>
        <v>1</v>
      </c>
    </row>
    <row r="10" spans="1:18">
      <c r="A10" s="126">
        <v>51725693</v>
      </c>
      <c r="B10" s="126" t="s">
        <v>244</v>
      </c>
      <c r="C10" s="126">
        <v>80</v>
      </c>
      <c r="D10" s="126">
        <v>100</v>
      </c>
      <c r="E10" s="126">
        <v>80</v>
      </c>
      <c r="F10" s="126">
        <v>100</v>
      </c>
      <c r="G10" s="126" t="s">
        <v>238</v>
      </c>
      <c r="H10" s="127">
        <v>90</v>
      </c>
      <c r="I10" s="82"/>
      <c r="J10" s="73" t="str">
        <f>IFERROR(VLOOKUP(A10,AGENT_raw!A:C,3,0),"-")</f>
        <v>-</v>
      </c>
      <c r="K10" s="5">
        <f t="shared" si="0"/>
        <v>1</v>
      </c>
      <c r="L10" s="5">
        <f t="shared" si="1"/>
        <v>1</v>
      </c>
      <c r="M10" s="5">
        <f t="shared" si="2"/>
        <v>1</v>
      </c>
      <c r="N10" s="5">
        <f t="shared" si="3"/>
        <v>1</v>
      </c>
      <c r="O10" s="5">
        <f t="shared" si="4"/>
        <v>1</v>
      </c>
      <c r="P10" s="5">
        <f t="shared" si="5"/>
        <v>4</v>
      </c>
      <c r="Q10" s="5">
        <f t="shared" si="6"/>
        <v>4</v>
      </c>
      <c r="R10" s="81">
        <f t="shared" si="7"/>
        <v>1</v>
      </c>
    </row>
    <row r="11" spans="1:18">
      <c r="A11" s="126">
        <v>51788758</v>
      </c>
      <c r="B11" s="126" t="s">
        <v>246</v>
      </c>
      <c r="C11" s="126">
        <v>80</v>
      </c>
      <c r="D11" s="126">
        <v>80</v>
      </c>
      <c r="E11" s="126">
        <v>100</v>
      </c>
      <c r="F11" s="126">
        <v>80</v>
      </c>
      <c r="G11" s="126" t="s">
        <v>238</v>
      </c>
      <c r="H11" s="127">
        <v>85</v>
      </c>
      <c r="I11" s="82"/>
      <c r="J11" s="73" t="str">
        <f>IFERROR(VLOOKUP(A11,AGENT_raw!A:C,3,0),"-")</f>
        <v>-</v>
      </c>
      <c r="K11" s="5">
        <f t="shared" si="0"/>
        <v>1</v>
      </c>
      <c r="L11" s="5">
        <f t="shared" si="1"/>
        <v>1</v>
      </c>
      <c r="M11" s="5">
        <f t="shared" si="2"/>
        <v>1</v>
      </c>
      <c r="N11" s="5">
        <f t="shared" si="3"/>
        <v>1</v>
      </c>
      <c r="O11" s="5">
        <f t="shared" si="4"/>
        <v>1</v>
      </c>
      <c r="P11" s="5">
        <f t="shared" si="5"/>
        <v>4</v>
      </c>
      <c r="Q11" s="5">
        <f t="shared" si="6"/>
        <v>4</v>
      </c>
      <c r="R11" s="81">
        <f t="shared" si="7"/>
        <v>1</v>
      </c>
    </row>
    <row r="12" spans="1:18">
      <c r="A12" s="126">
        <v>51743041</v>
      </c>
      <c r="B12" s="126" t="s">
        <v>247</v>
      </c>
      <c r="C12" s="126">
        <v>100</v>
      </c>
      <c r="D12" s="126">
        <v>60</v>
      </c>
      <c r="E12" s="126">
        <v>60</v>
      </c>
      <c r="F12" s="126">
        <v>60</v>
      </c>
      <c r="G12" s="126" t="s">
        <v>238</v>
      </c>
      <c r="H12" s="127">
        <v>70</v>
      </c>
      <c r="I12" s="82"/>
      <c r="J12" s="73" t="str">
        <f>IFERROR(VLOOKUP(A12,AGENT_raw!A:C,3,0),"-")</f>
        <v>-</v>
      </c>
      <c r="K12" s="5">
        <f t="shared" si="0"/>
        <v>1</v>
      </c>
      <c r="L12" s="5">
        <f t="shared" si="1"/>
        <v>1</v>
      </c>
      <c r="M12" s="5">
        <f t="shared" si="2"/>
        <v>1</v>
      </c>
      <c r="N12" s="5">
        <f t="shared" si="3"/>
        <v>1</v>
      </c>
      <c r="O12" s="5">
        <f t="shared" si="4"/>
        <v>1</v>
      </c>
      <c r="P12" s="5">
        <f t="shared" si="5"/>
        <v>4</v>
      </c>
      <c r="Q12" s="5">
        <f t="shared" si="6"/>
        <v>4</v>
      </c>
      <c r="R12" s="81">
        <f t="shared" si="7"/>
        <v>1</v>
      </c>
    </row>
    <row r="13" spans="1:18">
      <c r="A13" s="126">
        <v>51722942</v>
      </c>
      <c r="B13" s="126" t="s">
        <v>248</v>
      </c>
      <c r="C13" s="126">
        <v>80</v>
      </c>
      <c r="D13" s="126">
        <v>60</v>
      </c>
      <c r="E13" s="126">
        <v>60</v>
      </c>
      <c r="F13" s="126">
        <v>100</v>
      </c>
      <c r="G13" s="126" t="s">
        <v>238</v>
      </c>
      <c r="H13" s="127">
        <v>75</v>
      </c>
      <c r="I13" s="82"/>
      <c r="J13" s="73" t="str">
        <f>IFERROR(VLOOKUP(A13,AGENT_raw!A:C,3,0),"-")</f>
        <v>-</v>
      </c>
      <c r="K13" s="5">
        <f t="shared" si="0"/>
        <v>1</v>
      </c>
      <c r="L13" s="5">
        <f t="shared" si="1"/>
        <v>1</v>
      </c>
      <c r="M13" s="5">
        <f t="shared" si="2"/>
        <v>1</v>
      </c>
      <c r="N13" s="5">
        <f t="shared" si="3"/>
        <v>1</v>
      </c>
      <c r="O13" s="5">
        <f t="shared" si="4"/>
        <v>1</v>
      </c>
      <c r="P13" s="5">
        <f t="shared" si="5"/>
        <v>4</v>
      </c>
      <c r="Q13" s="5">
        <f t="shared" si="6"/>
        <v>4</v>
      </c>
      <c r="R13" s="81">
        <f t="shared" si="7"/>
        <v>1</v>
      </c>
    </row>
    <row r="14" spans="1:18">
      <c r="A14" s="126">
        <v>51718507</v>
      </c>
      <c r="B14" s="126" t="s">
        <v>249</v>
      </c>
      <c r="C14" s="126">
        <v>100</v>
      </c>
      <c r="D14" s="126">
        <v>80</v>
      </c>
      <c r="E14" s="126">
        <v>100</v>
      </c>
      <c r="F14" s="126">
        <v>100</v>
      </c>
      <c r="G14" s="126" t="s">
        <v>238</v>
      </c>
      <c r="H14" s="127">
        <v>95</v>
      </c>
      <c r="I14" s="82"/>
      <c r="J14" s="73" t="str">
        <f>IFERROR(VLOOKUP(A14,AGENT_raw!A:C,3,0),"-")</f>
        <v>-</v>
      </c>
      <c r="K14" s="5">
        <f t="shared" si="0"/>
        <v>1</v>
      </c>
      <c r="L14" s="5">
        <f t="shared" si="1"/>
        <v>1</v>
      </c>
      <c r="M14" s="5">
        <f t="shared" si="2"/>
        <v>1</v>
      </c>
      <c r="N14" s="5">
        <f t="shared" si="3"/>
        <v>1</v>
      </c>
      <c r="O14" s="5">
        <f t="shared" si="4"/>
        <v>1</v>
      </c>
      <c r="P14" s="5">
        <f t="shared" si="5"/>
        <v>4</v>
      </c>
      <c r="Q14" s="5">
        <f t="shared" si="6"/>
        <v>4</v>
      </c>
      <c r="R14" s="81">
        <f t="shared" si="7"/>
        <v>1</v>
      </c>
    </row>
    <row r="15" spans="1:18">
      <c r="A15" s="126">
        <v>51696233</v>
      </c>
      <c r="B15" s="126" t="s">
        <v>421</v>
      </c>
      <c r="C15" s="126">
        <v>80</v>
      </c>
      <c r="D15" s="126">
        <v>80</v>
      </c>
      <c r="E15" s="126">
        <v>100</v>
      </c>
      <c r="F15" s="126">
        <v>100</v>
      </c>
      <c r="G15" s="126" t="s">
        <v>238</v>
      </c>
      <c r="H15" s="127">
        <v>90</v>
      </c>
      <c r="I15" s="82"/>
      <c r="J15" s="73" t="str">
        <f>IFERROR(VLOOKUP(A15,AGENT_raw!A:C,3,0),"-")</f>
        <v>-</v>
      </c>
      <c r="K15" s="5">
        <f t="shared" si="0"/>
        <v>1</v>
      </c>
      <c r="L15" s="5">
        <f t="shared" si="1"/>
        <v>1</v>
      </c>
      <c r="M15" s="5">
        <f t="shared" si="2"/>
        <v>1</v>
      </c>
      <c r="N15" s="5">
        <f t="shared" si="3"/>
        <v>1</v>
      </c>
      <c r="O15" s="5">
        <f t="shared" si="4"/>
        <v>1</v>
      </c>
      <c r="P15" s="5">
        <f t="shared" si="5"/>
        <v>4</v>
      </c>
      <c r="Q15" s="5">
        <f t="shared" si="6"/>
        <v>4</v>
      </c>
      <c r="R15" s="81">
        <f t="shared" si="7"/>
        <v>1</v>
      </c>
    </row>
    <row r="16" spans="1:18">
      <c r="A16" s="126">
        <v>51742442</v>
      </c>
      <c r="B16" s="126" t="s">
        <v>250</v>
      </c>
      <c r="C16" s="126">
        <v>80</v>
      </c>
      <c r="D16" s="126">
        <v>80</v>
      </c>
      <c r="E16" s="126">
        <v>100</v>
      </c>
      <c r="F16" s="126">
        <v>100</v>
      </c>
      <c r="G16" s="126" t="s">
        <v>238</v>
      </c>
      <c r="H16" s="127">
        <v>90</v>
      </c>
      <c r="I16" s="82"/>
      <c r="J16" s="73" t="str">
        <f>IFERROR(VLOOKUP(A16,AGENT_raw!A:C,3,0),"-")</f>
        <v>-</v>
      </c>
      <c r="K16" s="5">
        <f t="shared" si="0"/>
        <v>1</v>
      </c>
      <c r="L16" s="5">
        <f t="shared" si="1"/>
        <v>1</v>
      </c>
      <c r="M16" s="5">
        <f t="shared" si="2"/>
        <v>1</v>
      </c>
      <c r="N16" s="5">
        <f t="shared" si="3"/>
        <v>1</v>
      </c>
      <c r="O16" s="5">
        <f t="shared" si="4"/>
        <v>1</v>
      </c>
      <c r="P16" s="5">
        <f t="shared" si="5"/>
        <v>4</v>
      </c>
      <c r="Q16" s="5">
        <f t="shared" si="6"/>
        <v>4</v>
      </c>
      <c r="R16" s="81">
        <f t="shared" si="7"/>
        <v>1</v>
      </c>
    </row>
    <row r="17" spans="1:18">
      <c r="A17" s="126">
        <v>51788324</v>
      </c>
      <c r="B17" s="126" t="s">
        <v>251</v>
      </c>
      <c r="C17" s="126">
        <v>80</v>
      </c>
      <c r="D17" s="126">
        <v>60</v>
      </c>
      <c r="E17" s="126">
        <v>100</v>
      </c>
      <c r="F17" s="126">
        <v>80</v>
      </c>
      <c r="G17" s="126" t="s">
        <v>238</v>
      </c>
      <c r="H17" s="127">
        <v>80</v>
      </c>
      <c r="I17" s="82"/>
      <c r="J17" s="73" t="str">
        <f>IFERROR(VLOOKUP(A17,AGENT_raw!A:C,3,0),"-")</f>
        <v>-</v>
      </c>
      <c r="K17" s="5">
        <f t="shared" si="0"/>
        <v>1</v>
      </c>
      <c r="L17" s="5">
        <f t="shared" si="1"/>
        <v>1</v>
      </c>
      <c r="M17" s="5">
        <f t="shared" si="2"/>
        <v>1</v>
      </c>
      <c r="N17" s="5">
        <f t="shared" si="3"/>
        <v>1</v>
      </c>
      <c r="O17" s="5">
        <f t="shared" si="4"/>
        <v>1</v>
      </c>
      <c r="P17" s="5">
        <f t="shared" si="5"/>
        <v>4</v>
      </c>
      <c r="Q17" s="5">
        <f t="shared" si="6"/>
        <v>4</v>
      </c>
      <c r="R17" s="81">
        <f t="shared" si="7"/>
        <v>1</v>
      </c>
    </row>
    <row r="18" spans="1:18">
      <c r="A18" s="126">
        <v>51723236</v>
      </c>
      <c r="B18" s="126" t="s">
        <v>252</v>
      </c>
      <c r="C18" s="126">
        <v>100</v>
      </c>
      <c r="D18" s="126">
        <v>100</v>
      </c>
      <c r="E18" s="126">
        <v>80</v>
      </c>
      <c r="F18" s="126">
        <v>100</v>
      </c>
      <c r="G18" s="126" t="s">
        <v>238</v>
      </c>
      <c r="H18" s="127">
        <v>95</v>
      </c>
      <c r="I18" s="82"/>
      <c r="J18" s="73" t="str">
        <f>IFERROR(VLOOKUP(A18,AGENT_raw!A:C,3,0),"-")</f>
        <v>-</v>
      </c>
      <c r="K18" s="5">
        <f t="shared" si="0"/>
        <v>1</v>
      </c>
      <c r="L18" s="5">
        <f t="shared" si="1"/>
        <v>1</v>
      </c>
      <c r="M18" s="5">
        <f t="shared" si="2"/>
        <v>1</v>
      </c>
      <c r="N18" s="5">
        <f t="shared" si="3"/>
        <v>1</v>
      </c>
      <c r="O18" s="5">
        <f t="shared" si="4"/>
        <v>1</v>
      </c>
      <c r="P18" s="5">
        <f t="shared" si="5"/>
        <v>4</v>
      </c>
      <c r="Q18" s="5">
        <f t="shared" si="6"/>
        <v>4</v>
      </c>
      <c r="R18" s="81">
        <f t="shared" si="7"/>
        <v>1</v>
      </c>
    </row>
    <row r="19" spans="1:18">
      <c r="A19" s="126">
        <v>51719218</v>
      </c>
      <c r="B19" s="126" t="s">
        <v>253</v>
      </c>
      <c r="C19" s="126">
        <v>100</v>
      </c>
      <c r="D19" s="126">
        <v>80</v>
      </c>
      <c r="E19" s="126">
        <v>100</v>
      </c>
      <c r="F19" s="126">
        <v>80</v>
      </c>
      <c r="G19" s="126" t="s">
        <v>238</v>
      </c>
      <c r="H19" s="127">
        <v>90</v>
      </c>
      <c r="I19" s="82"/>
      <c r="J19" s="73" t="str">
        <f>IFERROR(VLOOKUP(A19,AGENT_raw!A:C,3,0),"-")</f>
        <v>-</v>
      </c>
      <c r="K19" s="5">
        <f t="shared" si="0"/>
        <v>1</v>
      </c>
      <c r="L19" s="5">
        <f t="shared" si="1"/>
        <v>1</v>
      </c>
      <c r="M19" s="5">
        <f t="shared" si="2"/>
        <v>1</v>
      </c>
      <c r="N19" s="5">
        <f t="shared" si="3"/>
        <v>1</v>
      </c>
      <c r="O19" s="5">
        <f t="shared" si="4"/>
        <v>1</v>
      </c>
      <c r="P19" s="5">
        <f t="shared" si="5"/>
        <v>4</v>
      </c>
      <c r="Q19" s="5">
        <f t="shared" si="6"/>
        <v>4</v>
      </c>
      <c r="R19" s="81">
        <f t="shared" si="7"/>
        <v>1</v>
      </c>
    </row>
    <row r="20" spans="1:18">
      <c r="A20" s="126">
        <v>51723910</v>
      </c>
      <c r="B20" s="126" t="s">
        <v>254</v>
      </c>
      <c r="C20" s="126">
        <v>40</v>
      </c>
      <c r="D20" s="126">
        <v>80</v>
      </c>
      <c r="E20" s="126">
        <v>80</v>
      </c>
      <c r="F20" s="126">
        <v>80</v>
      </c>
      <c r="G20" s="126" t="s">
        <v>238</v>
      </c>
      <c r="H20" s="127">
        <v>70</v>
      </c>
      <c r="I20" s="82"/>
      <c r="J20" s="73" t="str">
        <f>IFERROR(VLOOKUP(A20,AGENT_raw!A:C,3,0),"-")</f>
        <v>-</v>
      </c>
      <c r="K20" s="5">
        <f t="shared" si="0"/>
        <v>1</v>
      </c>
      <c r="L20" s="5">
        <f t="shared" si="1"/>
        <v>1</v>
      </c>
      <c r="M20" s="5">
        <f t="shared" si="2"/>
        <v>1</v>
      </c>
      <c r="N20" s="5">
        <f t="shared" si="3"/>
        <v>1</v>
      </c>
      <c r="O20" s="5">
        <f t="shared" si="4"/>
        <v>1</v>
      </c>
      <c r="P20" s="5">
        <f t="shared" si="5"/>
        <v>4</v>
      </c>
      <c r="Q20" s="5">
        <f t="shared" si="6"/>
        <v>4</v>
      </c>
      <c r="R20" s="81">
        <f t="shared" si="7"/>
        <v>1</v>
      </c>
    </row>
    <row r="21" spans="1:18">
      <c r="A21" s="126">
        <v>51746048</v>
      </c>
      <c r="B21" s="126" t="s">
        <v>255</v>
      </c>
      <c r="C21" s="126">
        <v>100</v>
      </c>
      <c r="D21" s="126">
        <v>80</v>
      </c>
      <c r="E21" s="126">
        <v>60</v>
      </c>
      <c r="F21" s="126">
        <v>100</v>
      </c>
      <c r="G21" s="126" t="s">
        <v>238</v>
      </c>
      <c r="H21" s="127">
        <v>85</v>
      </c>
      <c r="I21" s="82"/>
      <c r="J21" s="73" t="str">
        <f>IFERROR(VLOOKUP(A21,AGENT_raw!A:C,3,0),"-")</f>
        <v>-</v>
      </c>
      <c r="K21" s="5">
        <f t="shared" si="0"/>
        <v>1</v>
      </c>
      <c r="L21" s="5">
        <f t="shared" si="1"/>
        <v>1</v>
      </c>
      <c r="M21" s="5">
        <f t="shared" si="2"/>
        <v>1</v>
      </c>
      <c r="N21" s="5">
        <f t="shared" si="3"/>
        <v>1</v>
      </c>
      <c r="O21" s="5">
        <f t="shared" si="4"/>
        <v>1</v>
      </c>
      <c r="P21" s="5">
        <f t="shared" si="5"/>
        <v>4</v>
      </c>
      <c r="Q21" s="5">
        <f t="shared" si="6"/>
        <v>4</v>
      </c>
      <c r="R21" s="81">
        <f t="shared" si="7"/>
        <v>1</v>
      </c>
    </row>
    <row r="22" spans="1:18">
      <c r="A22" s="126">
        <v>51814218</v>
      </c>
      <c r="B22" s="126" t="s">
        <v>422</v>
      </c>
      <c r="C22" s="126">
        <v>100</v>
      </c>
      <c r="D22" s="126">
        <v>100</v>
      </c>
      <c r="E22" s="126">
        <v>80</v>
      </c>
      <c r="F22" s="126">
        <v>80</v>
      </c>
      <c r="G22" s="126" t="s">
        <v>238</v>
      </c>
      <c r="H22" s="127">
        <v>90</v>
      </c>
      <c r="I22" s="82"/>
      <c r="J22" s="73" t="str">
        <f>IFERROR(VLOOKUP(A22,AGENT_raw!A:C,3,0),"-")</f>
        <v>-</v>
      </c>
      <c r="K22" s="5">
        <f t="shared" si="0"/>
        <v>1</v>
      </c>
      <c r="L22" s="5">
        <f t="shared" si="1"/>
        <v>1</v>
      </c>
      <c r="M22" s="5">
        <f t="shared" si="2"/>
        <v>1</v>
      </c>
      <c r="N22" s="5">
        <f t="shared" si="3"/>
        <v>1</v>
      </c>
      <c r="O22" s="5">
        <f t="shared" si="4"/>
        <v>1</v>
      </c>
      <c r="P22" s="5">
        <f t="shared" si="5"/>
        <v>4</v>
      </c>
      <c r="Q22" s="5">
        <f t="shared" si="6"/>
        <v>4</v>
      </c>
      <c r="R22" s="81">
        <f t="shared" si="7"/>
        <v>1</v>
      </c>
    </row>
    <row r="23" spans="1:18">
      <c r="A23" s="126">
        <v>51744975</v>
      </c>
      <c r="B23" s="126" t="s">
        <v>256</v>
      </c>
      <c r="C23" s="126">
        <v>100</v>
      </c>
      <c r="D23" s="126">
        <v>60</v>
      </c>
      <c r="E23" s="126">
        <v>80</v>
      </c>
      <c r="F23" s="126">
        <v>60</v>
      </c>
      <c r="G23" s="126" t="s">
        <v>238</v>
      </c>
      <c r="H23" s="127">
        <v>75</v>
      </c>
      <c r="I23" s="82"/>
      <c r="J23" s="73" t="str">
        <f>IFERROR(VLOOKUP(A23,AGENT_raw!A:C,3,0),"-")</f>
        <v>-</v>
      </c>
      <c r="K23" s="5">
        <f t="shared" si="0"/>
        <v>1</v>
      </c>
      <c r="L23" s="5">
        <f t="shared" si="1"/>
        <v>1</v>
      </c>
      <c r="M23" s="5">
        <f t="shared" si="2"/>
        <v>1</v>
      </c>
      <c r="N23" s="5">
        <f t="shared" si="3"/>
        <v>1</v>
      </c>
      <c r="O23" s="5">
        <f t="shared" si="4"/>
        <v>1</v>
      </c>
      <c r="P23" s="5">
        <f t="shared" si="5"/>
        <v>4</v>
      </c>
      <c r="Q23" s="5">
        <f t="shared" si="6"/>
        <v>4</v>
      </c>
      <c r="R23" s="81">
        <f t="shared" si="7"/>
        <v>1</v>
      </c>
    </row>
    <row r="24" spans="1:18">
      <c r="A24" s="126">
        <v>51781014</v>
      </c>
      <c r="B24" s="126" t="s">
        <v>423</v>
      </c>
      <c r="C24" s="126">
        <v>100</v>
      </c>
      <c r="D24" s="126">
        <v>100</v>
      </c>
      <c r="E24" s="126">
        <v>100</v>
      </c>
      <c r="F24" s="126">
        <v>100</v>
      </c>
      <c r="G24" s="126" t="s">
        <v>238</v>
      </c>
      <c r="H24" s="127">
        <v>100</v>
      </c>
      <c r="I24" s="82"/>
      <c r="J24" s="73" t="str">
        <f>IFERROR(VLOOKUP(A24,AGENT_raw!A:C,3,0),"-")</f>
        <v>-</v>
      </c>
      <c r="K24" s="5">
        <f t="shared" si="0"/>
        <v>1</v>
      </c>
      <c r="L24" s="5">
        <f t="shared" si="1"/>
        <v>1</v>
      </c>
      <c r="M24" s="5">
        <f t="shared" si="2"/>
        <v>1</v>
      </c>
      <c r="N24" s="5">
        <f t="shared" si="3"/>
        <v>1</v>
      </c>
      <c r="O24" s="5">
        <f t="shared" si="4"/>
        <v>1</v>
      </c>
      <c r="P24" s="5">
        <f t="shared" si="5"/>
        <v>4</v>
      </c>
      <c r="Q24" s="5">
        <f t="shared" si="6"/>
        <v>4</v>
      </c>
      <c r="R24" s="81">
        <f t="shared" si="7"/>
        <v>1</v>
      </c>
    </row>
    <row r="25" spans="1:18">
      <c r="A25" s="126">
        <v>51588218</v>
      </c>
      <c r="B25" s="126" t="s">
        <v>257</v>
      </c>
      <c r="C25" s="126">
        <v>100</v>
      </c>
      <c r="D25" s="126">
        <v>100</v>
      </c>
      <c r="E25" s="126">
        <v>100</v>
      </c>
      <c r="F25" s="126">
        <v>100</v>
      </c>
      <c r="G25" s="126" t="s">
        <v>238</v>
      </c>
      <c r="H25" s="127">
        <v>100</v>
      </c>
      <c r="I25" s="82"/>
      <c r="J25" s="73" t="str">
        <f>IFERROR(VLOOKUP(A25,AGENT_raw!A:C,3,0),"-")</f>
        <v>-</v>
      </c>
      <c r="K25" s="5">
        <f t="shared" si="0"/>
        <v>1</v>
      </c>
      <c r="L25" s="5">
        <f t="shared" si="1"/>
        <v>1</v>
      </c>
      <c r="M25" s="5">
        <f t="shared" si="2"/>
        <v>1</v>
      </c>
      <c r="N25" s="5">
        <f t="shared" si="3"/>
        <v>1</v>
      </c>
      <c r="O25" s="5">
        <f t="shared" si="4"/>
        <v>1</v>
      </c>
      <c r="P25" s="5">
        <f t="shared" si="5"/>
        <v>4</v>
      </c>
      <c r="Q25" s="5">
        <f t="shared" si="6"/>
        <v>4</v>
      </c>
      <c r="R25" s="81">
        <f t="shared" si="7"/>
        <v>1</v>
      </c>
    </row>
    <row r="26" spans="1:18">
      <c r="A26" s="126">
        <v>51743068</v>
      </c>
      <c r="B26" s="126" t="s">
        <v>258</v>
      </c>
      <c r="C26" s="126">
        <v>100</v>
      </c>
      <c r="D26" s="126">
        <v>60</v>
      </c>
      <c r="E26" s="126">
        <v>100</v>
      </c>
      <c r="F26" s="126">
        <v>100</v>
      </c>
      <c r="G26" s="126" t="s">
        <v>238</v>
      </c>
      <c r="H26" s="127">
        <v>90</v>
      </c>
      <c r="I26" s="82"/>
      <c r="J26" s="73" t="str">
        <f>IFERROR(VLOOKUP(A26,AGENT_raw!A:C,3,0),"-")</f>
        <v>-</v>
      </c>
      <c r="K26" s="5">
        <f t="shared" si="0"/>
        <v>1</v>
      </c>
      <c r="L26" s="5">
        <f t="shared" si="1"/>
        <v>1</v>
      </c>
      <c r="M26" s="5">
        <f t="shared" si="2"/>
        <v>1</v>
      </c>
      <c r="N26" s="5">
        <f t="shared" si="3"/>
        <v>1</v>
      </c>
      <c r="O26" s="5">
        <f t="shared" si="4"/>
        <v>1</v>
      </c>
      <c r="P26" s="5">
        <f t="shared" si="5"/>
        <v>4</v>
      </c>
      <c r="Q26" s="5">
        <f t="shared" si="6"/>
        <v>4</v>
      </c>
      <c r="R26" s="81">
        <f t="shared" si="7"/>
        <v>1</v>
      </c>
    </row>
    <row r="27" spans="1:18">
      <c r="A27" s="126">
        <v>51811770</v>
      </c>
      <c r="B27" s="126" t="s">
        <v>259</v>
      </c>
      <c r="C27" s="126">
        <v>100</v>
      </c>
      <c r="D27" s="126">
        <v>100</v>
      </c>
      <c r="E27" s="126">
        <v>100</v>
      </c>
      <c r="F27" s="126">
        <v>80</v>
      </c>
      <c r="G27" s="126" t="s">
        <v>238</v>
      </c>
      <c r="H27" s="127">
        <v>95</v>
      </c>
      <c r="I27" s="82"/>
      <c r="J27" s="73" t="str">
        <f>IFERROR(VLOOKUP(A27,AGENT_raw!A:C,3,0),"-")</f>
        <v>-</v>
      </c>
      <c r="K27" s="5">
        <f t="shared" si="0"/>
        <v>1</v>
      </c>
      <c r="L27" s="5">
        <f t="shared" si="1"/>
        <v>1</v>
      </c>
      <c r="M27" s="5">
        <f t="shared" si="2"/>
        <v>1</v>
      </c>
      <c r="N27" s="5">
        <f t="shared" si="3"/>
        <v>1</v>
      </c>
      <c r="O27" s="5">
        <f t="shared" si="4"/>
        <v>1</v>
      </c>
      <c r="P27" s="5">
        <f t="shared" si="5"/>
        <v>4</v>
      </c>
      <c r="Q27" s="5">
        <f t="shared" si="6"/>
        <v>4</v>
      </c>
      <c r="R27" s="81">
        <f t="shared" si="7"/>
        <v>1</v>
      </c>
    </row>
    <row r="28" spans="1:18">
      <c r="A28" s="126">
        <v>51810942</v>
      </c>
      <c r="B28" s="126" t="s">
        <v>260</v>
      </c>
      <c r="C28" s="126">
        <v>80</v>
      </c>
      <c r="D28" s="126">
        <v>60</v>
      </c>
      <c r="E28" s="126">
        <v>100</v>
      </c>
      <c r="F28" s="126" t="s">
        <v>238</v>
      </c>
      <c r="G28" s="126" t="s">
        <v>238</v>
      </c>
      <c r="H28" s="127">
        <v>80</v>
      </c>
      <c r="I28" s="82"/>
      <c r="J28" s="73" t="str">
        <f>IFERROR(VLOOKUP(A28,AGENT_raw!A:C,3,0),"-")</f>
        <v>-</v>
      </c>
      <c r="K28" s="5">
        <f t="shared" si="0"/>
        <v>1</v>
      </c>
      <c r="L28" s="5">
        <f t="shared" si="1"/>
        <v>1</v>
      </c>
      <c r="M28" s="5">
        <f t="shared" si="2"/>
        <v>1</v>
      </c>
      <c r="N28" s="5">
        <f t="shared" si="3"/>
        <v>1</v>
      </c>
      <c r="O28" s="5">
        <f t="shared" si="4"/>
        <v>1</v>
      </c>
      <c r="P28" s="5">
        <f t="shared" si="5"/>
        <v>4</v>
      </c>
      <c r="Q28" s="5">
        <f t="shared" si="6"/>
        <v>4</v>
      </c>
      <c r="R28" s="81">
        <f t="shared" si="7"/>
        <v>1</v>
      </c>
    </row>
    <row r="29" spans="1:18">
      <c r="A29" s="126">
        <v>51812950</v>
      </c>
      <c r="B29" s="126" t="s">
        <v>261</v>
      </c>
      <c r="C29" s="126">
        <v>100</v>
      </c>
      <c r="D29" s="126">
        <v>100</v>
      </c>
      <c r="E29" s="126">
        <v>100</v>
      </c>
      <c r="F29" s="126" t="s">
        <v>238</v>
      </c>
      <c r="G29" s="126" t="s">
        <v>238</v>
      </c>
      <c r="H29" s="127">
        <v>100</v>
      </c>
      <c r="I29" s="82"/>
      <c r="J29" s="73" t="str">
        <f>IFERROR(VLOOKUP(A29,AGENT_raw!A:C,3,0),"-")</f>
        <v>-</v>
      </c>
      <c r="K29" s="5">
        <f t="shared" si="0"/>
        <v>1</v>
      </c>
      <c r="L29" s="5">
        <f t="shared" si="1"/>
        <v>1</v>
      </c>
      <c r="M29" s="5">
        <f t="shared" si="2"/>
        <v>1</v>
      </c>
      <c r="N29" s="5">
        <f t="shared" si="3"/>
        <v>1</v>
      </c>
      <c r="O29" s="5">
        <f t="shared" si="4"/>
        <v>1</v>
      </c>
      <c r="P29" s="5">
        <f t="shared" si="5"/>
        <v>4</v>
      </c>
      <c r="Q29" s="5">
        <f t="shared" si="6"/>
        <v>4</v>
      </c>
      <c r="R29" s="81">
        <f t="shared" si="7"/>
        <v>1</v>
      </c>
    </row>
    <row r="30" spans="1:18">
      <c r="A30" s="126">
        <v>51787861</v>
      </c>
      <c r="B30" s="126" t="s">
        <v>262</v>
      </c>
      <c r="C30" s="126">
        <v>100</v>
      </c>
      <c r="D30" s="126">
        <v>40</v>
      </c>
      <c r="E30" s="126">
        <v>80</v>
      </c>
      <c r="F30" s="126">
        <v>80</v>
      </c>
      <c r="G30" s="126" t="s">
        <v>238</v>
      </c>
      <c r="H30" s="127">
        <v>75</v>
      </c>
      <c r="I30" s="82"/>
      <c r="J30" s="73" t="str">
        <f>IFERROR(VLOOKUP(A30,AGENT_raw!A:C,3,0),"-")</f>
        <v>-</v>
      </c>
      <c r="K30" s="5">
        <f t="shared" si="0"/>
        <v>1</v>
      </c>
      <c r="L30" s="5">
        <f t="shared" si="1"/>
        <v>1</v>
      </c>
      <c r="M30" s="5">
        <f t="shared" si="2"/>
        <v>1</v>
      </c>
      <c r="N30" s="5">
        <f t="shared" si="3"/>
        <v>1</v>
      </c>
      <c r="O30" s="5">
        <f t="shared" si="4"/>
        <v>1</v>
      </c>
      <c r="P30" s="5">
        <f t="shared" si="5"/>
        <v>4</v>
      </c>
      <c r="Q30" s="5">
        <f t="shared" si="6"/>
        <v>4</v>
      </c>
      <c r="R30" s="81">
        <f t="shared" si="7"/>
        <v>1</v>
      </c>
    </row>
    <row r="31" spans="1:18">
      <c r="A31" s="126">
        <v>51719966</v>
      </c>
      <c r="B31" s="126" t="s">
        <v>263</v>
      </c>
      <c r="C31" s="126">
        <v>100</v>
      </c>
      <c r="D31" s="126">
        <v>100</v>
      </c>
      <c r="E31" s="126">
        <v>100</v>
      </c>
      <c r="F31" s="126">
        <v>100</v>
      </c>
      <c r="G31" s="126" t="s">
        <v>238</v>
      </c>
      <c r="H31" s="127">
        <v>100</v>
      </c>
      <c r="I31" s="82"/>
      <c r="J31" s="73" t="str">
        <f>IFERROR(VLOOKUP(A31,AGENT_raw!A:C,3,0),"-")</f>
        <v>-</v>
      </c>
      <c r="K31" s="5">
        <f t="shared" si="0"/>
        <v>1</v>
      </c>
      <c r="L31" s="5">
        <f t="shared" si="1"/>
        <v>1</v>
      </c>
      <c r="M31" s="5">
        <f t="shared" si="2"/>
        <v>1</v>
      </c>
      <c r="N31" s="5">
        <f t="shared" si="3"/>
        <v>1</v>
      </c>
      <c r="O31" s="5">
        <f t="shared" si="4"/>
        <v>1</v>
      </c>
      <c r="P31" s="5">
        <f t="shared" si="5"/>
        <v>4</v>
      </c>
      <c r="Q31" s="5">
        <f t="shared" si="6"/>
        <v>4</v>
      </c>
      <c r="R31" s="81">
        <f t="shared" si="7"/>
        <v>1</v>
      </c>
    </row>
    <row r="32" spans="1:18">
      <c r="A32" s="126">
        <v>51724905</v>
      </c>
      <c r="B32" s="126" t="s">
        <v>424</v>
      </c>
      <c r="C32" s="126">
        <v>100</v>
      </c>
      <c r="D32" s="126">
        <v>60</v>
      </c>
      <c r="E32" s="126">
        <v>80</v>
      </c>
      <c r="F32" s="126">
        <v>80</v>
      </c>
      <c r="G32" s="126" t="s">
        <v>238</v>
      </c>
      <c r="H32" s="127">
        <v>80</v>
      </c>
      <c r="I32" s="82"/>
      <c r="J32" s="73" t="str">
        <f>IFERROR(VLOOKUP(A32,AGENT_raw!A:C,3,0),"-")</f>
        <v>-</v>
      </c>
      <c r="K32" s="5">
        <f t="shared" si="0"/>
        <v>1</v>
      </c>
      <c r="L32" s="5">
        <f t="shared" si="1"/>
        <v>1</v>
      </c>
      <c r="M32" s="5">
        <f t="shared" si="2"/>
        <v>1</v>
      </c>
      <c r="N32" s="5">
        <f t="shared" si="3"/>
        <v>1</v>
      </c>
      <c r="O32" s="5">
        <f t="shared" si="4"/>
        <v>1</v>
      </c>
      <c r="P32" s="5">
        <f t="shared" si="5"/>
        <v>4</v>
      </c>
      <c r="Q32" s="5">
        <f t="shared" si="6"/>
        <v>4</v>
      </c>
      <c r="R32" s="81">
        <f t="shared" si="7"/>
        <v>1</v>
      </c>
    </row>
    <row r="33" spans="1:18">
      <c r="A33" s="126">
        <v>51723675</v>
      </c>
      <c r="B33" s="126" t="s">
        <v>264</v>
      </c>
      <c r="C33" s="126">
        <v>100</v>
      </c>
      <c r="D33" s="126">
        <v>80</v>
      </c>
      <c r="E33" s="126">
        <v>80</v>
      </c>
      <c r="F33" s="126">
        <v>80</v>
      </c>
      <c r="G33" s="126" t="s">
        <v>238</v>
      </c>
      <c r="H33" s="127">
        <v>85</v>
      </c>
      <c r="I33" s="82"/>
      <c r="J33" s="73" t="str">
        <f>IFERROR(VLOOKUP(A33,AGENT_raw!A:C,3,0),"-")</f>
        <v>-</v>
      </c>
      <c r="K33" s="5">
        <f t="shared" si="0"/>
        <v>1</v>
      </c>
      <c r="L33" s="5">
        <f t="shared" si="1"/>
        <v>1</v>
      </c>
      <c r="M33" s="5">
        <f t="shared" si="2"/>
        <v>1</v>
      </c>
      <c r="N33" s="5">
        <f t="shared" si="3"/>
        <v>1</v>
      </c>
      <c r="O33" s="5">
        <f t="shared" si="4"/>
        <v>1</v>
      </c>
      <c r="P33" s="5">
        <f t="shared" si="5"/>
        <v>4</v>
      </c>
      <c r="Q33" s="5">
        <f t="shared" si="6"/>
        <v>4</v>
      </c>
      <c r="R33" s="81">
        <f t="shared" si="7"/>
        <v>1</v>
      </c>
    </row>
    <row r="34" spans="1:18">
      <c r="A34" s="126">
        <v>51736813</v>
      </c>
      <c r="B34" s="126" t="s">
        <v>265</v>
      </c>
      <c r="C34" s="126">
        <v>60</v>
      </c>
      <c r="D34" s="126">
        <v>80</v>
      </c>
      <c r="E34" s="126">
        <v>80</v>
      </c>
      <c r="F34" s="126">
        <v>80</v>
      </c>
      <c r="G34" s="126" t="s">
        <v>238</v>
      </c>
      <c r="H34" s="127">
        <v>75</v>
      </c>
      <c r="I34" s="82"/>
      <c r="J34" s="73" t="str">
        <f>IFERROR(VLOOKUP(A34,AGENT_raw!A:C,3,0),"-")</f>
        <v>-</v>
      </c>
      <c r="K34" s="5">
        <f t="shared" si="0"/>
        <v>1</v>
      </c>
      <c r="L34" s="5">
        <f t="shared" si="1"/>
        <v>1</v>
      </c>
      <c r="M34" s="5">
        <f t="shared" si="2"/>
        <v>1</v>
      </c>
      <c r="N34" s="5">
        <f t="shared" si="3"/>
        <v>1</v>
      </c>
      <c r="O34" s="5">
        <f t="shared" si="4"/>
        <v>1</v>
      </c>
      <c r="P34" s="5">
        <f t="shared" si="5"/>
        <v>4</v>
      </c>
      <c r="Q34" s="5">
        <f t="shared" si="6"/>
        <v>4</v>
      </c>
      <c r="R34" s="81">
        <f t="shared" si="7"/>
        <v>1</v>
      </c>
    </row>
    <row r="35" spans="1:18">
      <c r="A35" s="126">
        <v>51810944</v>
      </c>
      <c r="B35" s="126" t="s">
        <v>266</v>
      </c>
      <c r="C35" s="126">
        <v>80</v>
      </c>
      <c r="D35" s="126">
        <v>80</v>
      </c>
      <c r="E35" s="126">
        <v>100</v>
      </c>
      <c r="F35" s="126">
        <v>100</v>
      </c>
      <c r="G35" s="126" t="s">
        <v>238</v>
      </c>
      <c r="H35" s="127">
        <v>90</v>
      </c>
      <c r="I35" s="83"/>
      <c r="J35" s="73" t="str">
        <f>IFERROR(VLOOKUP(A35,AGENT_raw!A:C,3,0),"-")</f>
        <v>-</v>
      </c>
      <c r="K35" s="5">
        <f t="shared" si="0"/>
        <v>1</v>
      </c>
      <c r="L35" s="5">
        <f t="shared" si="1"/>
        <v>1</v>
      </c>
      <c r="M35" s="5">
        <f t="shared" si="2"/>
        <v>1</v>
      </c>
      <c r="N35" s="5">
        <f t="shared" si="3"/>
        <v>1</v>
      </c>
      <c r="O35" s="5">
        <f t="shared" si="4"/>
        <v>1</v>
      </c>
      <c r="P35" s="5">
        <f t="shared" si="5"/>
        <v>4</v>
      </c>
      <c r="Q35" s="5">
        <f t="shared" si="6"/>
        <v>4</v>
      </c>
      <c r="R35" s="81">
        <f t="shared" si="7"/>
        <v>1</v>
      </c>
    </row>
    <row r="36" spans="1:18">
      <c r="A36" s="126">
        <v>51742634</v>
      </c>
      <c r="B36" s="126" t="s">
        <v>267</v>
      </c>
      <c r="C36" s="126">
        <v>80</v>
      </c>
      <c r="D36" s="126">
        <v>80</v>
      </c>
      <c r="E36" s="126">
        <v>80</v>
      </c>
      <c r="F36" s="126">
        <v>80</v>
      </c>
      <c r="G36" s="126" t="s">
        <v>238</v>
      </c>
      <c r="H36" s="127">
        <v>80</v>
      </c>
      <c r="I36" s="82"/>
      <c r="J36" s="73" t="str">
        <f>IFERROR(VLOOKUP(A36,AGENT_raw!A:C,3,0),"-")</f>
        <v>-</v>
      </c>
      <c r="K36" s="5">
        <f t="shared" si="0"/>
        <v>1</v>
      </c>
      <c r="L36" s="5">
        <f t="shared" si="1"/>
        <v>1</v>
      </c>
      <c r="M36" s="5">
        <f t="shared" si="2"/>
        <v>1</v>
      </c>
      <c r="N36" s="5">
        <f t="shared" si="3"/>
        <v>1</v>
      </c>
      <c r="O36" s="5">
        <f t="shared" si="4"/>
        <v>1</v>
      </c>
      <c r="P36" s="5">
        <f t="shared" si="5"/>
        <v>4</v>
      </c>
      <c r="Q36" s="5">
        <f t="shared" si="6"/>
        <v>4</v>
      </c>
      <c r="R36" s="81">
        <f t="shared" si="7"/>
        <v>1</v>
      </c>
    </row>
    <row r="37" spans="1:18">
      <c r="A37" s="126">
        <v>51811768</v>
      </c>
      <c r="B37" s="126" t="s">
        <v>268</v>
      </c>
      <c r="C37" s="126">
        <v>100</v>
      </c>
      <c r="D37" s="126">
        <v>80</v>
      </c>
      <c r="E37" s="126">
        <v>100</v>
      </c>
      <c r="F37" s="126">
        <v>80</v>
      </c>
      <c r="G37" s="126" t="s">
        <v>238</v>
      </c>
      <c r="H37" s="127">
        <v>90</v>
      </c>
      <c r="I37" s="82"/>
      <c r="J37" s="73" t="str">
        <f>IFERROR(VLOOKUP(A37,AGENT_raw!A:C,3,0),"-")</f>
        <v>-</v>
      </c>
      <c r="K37" s="5">
        <f t="shared" si="0"/>
        <v>1</v>
      </c>
      <c r="L37" s="5">
        <f t="shared" si="1"/>
        <v>1</v>
      </c>
      <c r="M37" s="5">
        <f t="shared" si="2"/>
        <v>1</v>
      </c>
      <c r="N37" s="5">
        <f t="shared" si="3"/>
        <v>1</v>
      </c>
      <c r="O37" s="5">
        <f t="shared" si="4"/>
        <v>1</v>
      </c>
      <c r="P37" s="5">
        <f t="shared" si="5"/>
        <v>4</v>
      </c>
      <c r="Q37" s="5">
        <f t="shared" si="6"/>
        <v>4</v>
      </c>
      <c r="R37" s="81">
        <f t="shared" si="7"/>
        <v>1</v>
      </c>
    </row>
    <row r="38" spans="1:18">
      <c r="A38" s="126">
        <v>51696440</v>
      </c>
      <c r="B38" s="126" t="s">
        <v>269</v>
      </c>
      <c r="C38" s="126">
        <v>100</v>
      </c>
      <c r="D38" s="126">
        <v>100</v>
      </c>
      <c r="E38" s="126">
        <v>100</v>
      </c>
      <c r="F38" s="126">
        <v>80</v>
      </c>
      <c r="G38" s="126" t="s">
        <v>238</v>
      </c>
      <c r="H38" s="127">
        <v>95</v>
      </c>
      <c r="I38" s="83"/>
      <c r="J38" s="73" t="str">
        <f>IFERROR(VLOOKUP(A38,AGENT_raw!A:C,3,0),"-")</f>
        <v>-</v>
      </c>
      <c r="K38" s="5">
        <f t="shared" si="0"/>
        <v>1</v>
      </c>
      <c r="L38" s="5">
        <f t="shared" si="1"/>
        <v>1</v>
      </c>
      <c r="M38" s="5">
        <f t="shared" si="2"/>
        <v>1</v>
      </c>
      <c r="N38" s="5">
        <f t="shared" si="3"/>
        <v>1</v>
      </c>
      <c r="O38" s="5">
        <f t="shared" si="4"/>
        <v>1</v>
      </c>
      <c r="P38" s="5">
        <f t="shared" si="5"/>
        <v>4</v>
      </c>
      <c r="Q38" s="5">
        <f t="shared" si="6"/>
        <v>4</v>
      </c>
      <c r="R38" s="81">
        <f t="shared" si="7"/>
        <v>1</v>
      </c>
    </row>
    <row r="39" spans="1:18">
      <c r="A39" s="126">
        <v>51699649</v>
      </c>
      <c r="B39" s="126" t="s">
        <v>270</v>
      </c>
      <c r="C39" s="126">
        <v>80</v>
      </c>
      <c r="D39" s="126">
        <v>80</v>
      </c>
      <c r="E39" s="126">
        <v>0</v>
      </c>
      <c r="F39" s="126" t="s">
        <v>238</v>
      </c>
      <c r="G39" s="126" t="s">
        <v>238</v>
      </c>
      <c r="H39" s="127">
        <v>53.333333333333336</v>
      </c>
      <c r="I39" s="82"/>
      <c r="J39" s="73" t="str">
        <f>IFERROR(VLOOKUP(A39,AGENT_raw!A:C,3,0),"-")</f>
        <v>-</v>
      </c>
      <c r="K39" s="5">
        <f t="shared" si="0"/>
        <v>1</v>
      </c>
      <c r="L39" s="5">
        <f t="shared" si="1"/>
        <v>1</v>
      </c>
      <c r="M39" s="5">
        <f t="shared" si="2"/>
        <v>0</v>
      </c>
      <c r="N39" s="5">
        <f t="shared" si="3"/>
        <v>1</v>
      </c>
      <c r="O39" s="5">
        <f t="shared" si="4"/>
        <v>1</v>
      </c>
      <c r="P39" s="5">
        <f t="shared" si="5"/>
        <v>3</v>
      </c>
      <c r="Q39" s="5">
        <f t="shared" si="6"/>
        <v>4</v>
      </c>
      <c r="R39" s="81">
        <f t="shared" si="7"/>
        <v>0.75</v>
      </c>
    </row>
    <row r="40" spans="1:18">
      <c r="A40" s="126">
        <v>51692599</v>
      </c>
      <c r="B40" s="126" t="s">
        <v>426</v>
      </c>
      <c r="C40" s="126">
        <v>100</v>
      </c>
      <c r="D40" s="126">
        <v>80</v>
      </c>
      <c r="E40" s="126">
        <v>0</v>
      </c>
      <c r="F40" s="126" t="s">
        <v>238</v>
      </c>
      <c r="G40" s="126" t="s">
        <v>238</v>
      </c>
      <c r="H40" s="127">
        <v>60</v>
      </c>
      <c r="I40" s="82"/>
      <c r="J40" s="73" t="str">
        <f>IFERROR(VLOOKUP(A40,AGENT_raw!A:C,3,0),"-")</f>
        <v>-</v>
      </c>
      <c r="K40" s="5">
        <f t="shared" si="0"/>
        <v>1</v>
      </c>
      <c r="L40" s="5">
        <f t="shared" si="1"/>
        <v>1</v>
      </c>
      <c r="M40" s="5">
        <f t="shared" si="2"/>
        <v>0</v>
      </c>
      <c r="N40" s="5">
        <f t="shared" si="3"/>
        <v>1</v>
      </c>
      <c r="O40" s="5">
        <f t="shared" si="4"/>
        <v>1</v>
      </c>
      <c r="P40" s="5">
        <f t="shared" si="5"/>
        <v>3</v>
      </c>
      <c r="Q40" s="5">
        <f t="shared" si="6"/>
        <v>4</v>
      </c>
      <c r="R40" s="81">
        <f t="shared" si="7"/>
        <v>0.75</v>
      </c>
    </row>
    <row r="41" spans="1:18">
      <c r="A41" s="126">
        <v>51724732</v>
      </c>
      <c r="B41" s="126" t="s">
        <v>271</v>
      </c>
      <c r="C41" s="126">
        <v>100</v>
      </c>
      <c r="D41" s="126">
        <v>100</v>
      </c>
      <c r="E41" s="126">
        <v>100</v>
      </c>
      <c r="F41" s="126">
        <v>100</v>
      </c>
      <c r="G41" s="126" t="s">
        <v>238</v>
      </c>
      <c r="H41" s="127">
        <v>100</v>
      </c>
      <c r="I41" s="82"/>
      <c r="J41" s="73" t="str">
        <f>IFERROR(VLOOKUP(A41,AGENT_raw!A:C,3,0),"-")</f>
        <v>-</v>
      </c>
      <c r="K41" s="5">
        <f t="shared" si="0"/>
        <v>1</v>
      </c>
      <c r="L41" s="5">
        <f t="shared" si="1"/>
        <v>1</v>
      </c>
      <c r="M41" s="5">
        <f t="shared" si="2"/>
        <v>1</v>
      </c>
      <c r="N41" s="5">
        <f t="shared" si="3"/>
        <v>1</v>
      </c>
      <c r="O41" s="5">
        <f t="shared" si="4"/>
        <v>1</v>
      </c>
      <c r="P41" s="5">
        <f t="shared" si="5"/>
        <v>4</v>
      </c>
      <c r="Q41" s="5">
        <f t="shared" si="6"/>
        <v>4</v>
      </c>
      <c r="R41" s="81">
        <f t="shared" si="7"/>
        <v>1</v>
      </c>
    </row>
    <row r="42" spans="1:18">
      <c r="A42" s="126">
        <v>51729962</v>
      </c>
      <c r="B42" s="126" t="s">
        <v>272</v>
      </c>
      <c r="C42" s="126">
        <v>100</v>
      </c>
      <c r="D42" s="126">
        <v>80</v>
      </c>
      <c r="E42" s="126">
        <v>80</v>
      </c>
      <c r="F42" s="126">
        <v>100</v>
      </c>
      <c r="G42" s="126" t="s">
        <v>238</v>
      </c>
      <c r="H42" s="127">
        <v>90</v>
      </c>
      <c r="I42" s="82"/>
      <c r="J42" s="73" t="str">
        <f>IFERROR(VLOOKUP(A42,AGENT_raw!A:C,3,0),"-")</f>
        <v>-</v>
      </c>
      <c r="K42" s="5">
        <f t="shared" si="0"/>
        <v>1</v>
      </c>
      <c r="L42" s="5">
        <f t="shared" si="1"/>
        <v>1</v>
      </c>
      <c r="M42" s="5">
        <f t="shared" si="2"/>
        <v>1</v>
      </c>
      <c r="N42" s="5">
        <f t="shared" si="3"/>
        <v>1</v>
      </c>
      <c r="O42" s="5">
        <f t="shared" si="4"/>
        <v>1</v>
      </c>
      <c r="P42" s="5">
        <f t="shared" si="5"/>
        <v>4</v>
      </c>
      <c r="Q42" s="5">
        <f t="shared" si="6"/>
        <v>4</v>
      </c>
      <c r="R42" s="81">
        <f t="shared" si="7"/>
        <v>1</v>
      </c>
    </row>
    <row r="43" spans="1:18">
      <c r="A43" s="126">
        <v>51722211</v>
      </c>
      <c r="B43" s="126" t="s">
        <v>273</v>
      </c>
      <c r="C43" s="126">
        <v>100</v>
      </c>
      <c r="D43" s="126">
        <v>100</v>
      </c>
      <c r="E43" s="126">
        <v>0</v>
      </c>
      <c r="F43" s="126">
        <v>100</v>
      </c>
      <c r="G43" s="126" t="s">
        <v>238</v>
      </c>
      <c r="H43" s="127">
        <v>75</v>
      </c>
      <c r="I43" s="82"/>
      <c r="J43" s="73" t="str">
        <f>IFERROR(VLOOKUP(A43,AGENT_raw!A:C,3,0),"-")</f>
        <v>-</v>
      </c>
      <c r="K43" s="5">
        <f t="shared" si="0"/>
        <v>1</v>
      </c>
      <c r="L43" s="5">
        <f t="shared" si="1"/>
        <v>1</v>
      </c>
      <c r="M43" s="5">
        <f t="shared" si="2"/>
        <v>0</v>
      </c>
      <c r="N43" s="5">
        <f t="shared" si="3"/>
        <v>1</v>
      </c>
      <c r="O43" s="5">
        <f t="shared" si="4"/>
        <v>1</v>
      </c>
      <c r="P43" s="5">
        <f t="shared" si="5"/>
        <v>3</v>
      </c>
      <c r="Q43" s="5">
        <f t="shared" si="6"/>
        <v>4</v>
      </c>
      <c r="R43" s="81">
        <f t="shared" si="7"/>
        <v>0.75</v>
      </c>
    </row>
    <row r="44" spans="1:18">
      <c r="A44" s="126">
        <v>51715671</v>
      </c>
      <c r="B44" s="126" t="s">
        <v>274</v>
      </c>
      <c r="C44" s="126">
        <v>100</v>
      </c>
      <c r="D44" s="126">
        <v>80</v>
      </c>
      <c r="E44" s="126">
        <v>80</v>
      </c>
      <c r="F44" s="126">
        <v>100</v>
      </c>
      <c r="G44" s="126" t="s">
        <v>238</v>
      </c>
      <c r="H44" s="127">
        <v>90</v>
      </c>
      <c r="I44" s="82"/>
      <c r="J44" s="73" t="str">
        <f>IFERROR(VLOOKUP(A44,AGENT_raw!A:C,3,0),"-")</f>
        <v>-</v>
      </c>
      <c r="K44" s="5">
        <f t="shared" si="0"/>
        <v>1</v>
      </c>
      <c r="L44" s="5">
        <f t="shared" si="1"/>
        <v>1</v>
      </c>
      <c r="M44" s="5">
        <f t="shared" si="2"/>
        <v>1</v>
      </c>
      <c r="N44" s="5">
        <f t="shared" si="3"/>
        <v>1</v>
      </c>
      <c r="O44" s="5">
        <f t="shared" si="4"/>
        <v>1</v>
      </c>
      <c r="P44" s="5">
        <f t="shared" si="5"/>
        <v>4</v>
      </c>
      <c r="Q44" s="5">
        <f t="shared" si="6"/>
        <v>4</v>
      </c>
      <c r="R44" s="81">
        <f t="shared" si="7"/>
        <v>1</v>
      </c>
    </row>
    <row r="45" spans="1:18">
      <c r="A45" s="126">
        <v>51661970</v>
      </c>
      <c r="B45" s="126" t="s">
        <v>275</v>
      </c>
      <c r="C45" s="126">
        <v>100</v>
      </c>
      <c r="D45" s="126">
        <v>80</v>
      </c>
      <c r="E45" s="126">
        <v>80</v>
      </c>
      <c r="F45" s="126">
        <v>100</v>
      </c>
      <c r="G45" s="126" t="s">
        <v>238</v>
      </c>
      <c r="H45" s="127">
        <v>90</v>
      </c>
      <c r="I45" s="82"/>
      <c r="J45" s="73" t="str">
        <f>IFERROR(VLOOKUP(A45,AGENT_raw!A:C,3,0),"-")</f>
        <v>-</v>
      </c>
      <c r="K45" s="5">
        <f t="shared" si="0"/>
        <v>1</v>
      </c>
      <c r="L45" s="5">
        <f t="shared" si="1"/>
        <v>1</v>
      </c>
      <c r="M45" s="5">
        <f t="shared" si="2"/>
        <v>1</v>
      </c>
      <c r="N45" s="5">
        <f t="shared" si="3"/>
        <v>1</v>
      </c>
      <c r="O45" s="5">
        <f t="shared" si="4"/>
        <v>1</v>
      </c>
      <c r="P45" s="5">
        <f t="shared" si="5"/>
        <v>4</v>
      </c>
      <c r="Q45" s="5">
        <f t="shared" si="6"/>
        <v>4</v>
      </c>
      <c r="R45" s="81">
        <f t="shared" si="7"/>
        <v>1</v>
      </c>
    </row>
    <row r="46" spans="1:18">
      <c r="A46" s="126">
        <v>51742638</v>
      </c>
      <c r="B46" s="126" t="s">
        <v>276</v>
      </c>
      <c r="C46" s="126">
        <v>100</v>
      </c>
      <c r="D46" s="126">
        <v>80</v>
      </c>
      <c r="E46" s="126">
        <v>80</v>
      </c>
      <c r="F46" s="126">
        <v>100</v>
      </c>
      <c r="G46" s="126" t="s">
        <v>238</v>
      </c>
      <c r="H46" s="127">
        <v>90</v>
      </c>
      <c r="I46" s="82"/>
      <c r="J46" s="73" t="str">
        <f>IFERROR(VLOOKUP(A46,AGENT_raw!A:C,3,0),"-")</f>
        <v>-</v>
      </c>
      <c r="K46" s="5">
        <f t="shared" si="0"/>
        <v>1</v>
      </c>
      <c r="L46" s="5">
        <f t="shared" si="1"/>
        <v>1</v>
      </c>
      <c r="M46" s="5">
        <f t="shared" si="2"/>
        <v>1</v>
      </c>
      <c r="N46" s="5">
        <f t="shared" si="3"/>
        <v>1</v>
      </c>
      <c r="O46" s="5">
        <f t="shared" si="4"/>
        <v>1</v>
      </c>
      <c r="P46" s="5">
        <f t="shared" si="5"/>
        <v>4</v>
      </c>
      <c r="Q46" s="5">
        <f t="shared" si="6"/>
        <v>4</v>
      </c>
      <c r="R46" s="81">
        <f t="shared" si="7"/>
        <v>1</v>
      </c>
    </row>
    <row r="47" spans="1:18">
      <c r="A47" s="126">
        <v>51591949</v>
      </c>
      <c r="B47" s="126" t="s">
        <v>277</v>
      </c>
      <c r="C47" s="126">
        <v>100</v>
      </c>
      <c r="D47" s="126">
        <v>100</v>
      </c>
      <c r="E47" s="126">
        <v>80</v>
      </c>
      <c r="F47" s="126">
        <v>100</v>
      </c>
      <c r="G47" s="126" t="s">
        <v>238</v>
      </c>
      <c r="H47" s="127">
        <v>95</v>
      </c>
      <c r="I47" s="83"/>
      <c r="J47" s="73" t="str">
        <f>IFERROR(VLOOKUP(A47,AGENT_raw!A:C,3,0),"-")</f>
        <v>-</v>
      </c>
      <c r="K47" s="5">
        <f t="shared" si="0"/>
        <v>1</v>
      </c>
      <c r="L47" s="5">
        <f t="shared" si="1"/>
        <v>1</v>
      </c>
      <c r="M47" s="5">
        <f t="shared" si="2"/>
        <v>1</v>
      </c>
      <c r="N47" s="5">
        <f t="shared" si="3"/>
        <v>1</v>
      </c>
      <c r="O47" s="5">
        <f t="shared" si="4"/>
        <v>1</v>
      </c>
      <c r="P47" s="5">
        <f t="shared" si="5"/>
        <v>4</v>
      </c>
      <c r="Q47" s="5">
        <f t="shared" si="6"/>
        <v>4</v>
      </c>
      <c r="R47" s="81">
        <f t="shared" si="7"/>
        <v>1</v>
      </c>
    </row>
    <row r="48" spans="1:18">
      <c r="A48" s="126">
        <v>51725691</v>
      </c>
      <c r="B48" s="126" t="s">
        <v>278</v>
      </c>
      <c r="C48" s="126">
        <v>80</v>
      </c>
      <c r="D48" s="126">
        <v>80</v>
      </c>
      <c r="E48" s="126">
        <v>80</v>
      </c>
      <c r="F48" s="126">
        <v>100</v>
      </c>
      <c r="G48" s="126" t="s">
        <v>238</v>
      </c>
      <c r="H48" s="127">
        <v>85</v>
      </c>
      <c r="I48" s="82"/>
      <c r="J48" s="73" t="str">
        <f>IFERROR(VLOOKUP(A48,AGENT_raw!A:C,3,0),"-")</f>
        <v>-</v>
      </c>
      <c r="K48" s="5">
        <f t="shared" si="0"/>
        <v>1</v>
      </c>
      <c r="L48" s="5">
        <f t="shared" si="1"/>
        <v>1</v>
      </c>
      <c r="M48" s="5">
        <f t="shared" si="2"/>
        <v>1</v>
      </c>
      <c r="N48" s="5">
        <f t="shared" si="3"/>
        <v>1</v>
      </c>
      <c r="O48" s="5">
        <f t="shared" si="4"/>
        <v>1</v>
      </c>
      <c r="P48" s="5">
        <f t="shared" si="5"/>
        <v>4</v>
      </c>
      <c r="Q48" s="5">
        <f t="shared" si="6"/>
        <v>4</v>
      </c>
      <c r="R48" s="81">
        <f t="shared" si="7"/>
        <v>1</v>
      </c>
    </row>
    <row r="49" spans="1:18">
      <c r="A49" s="126">
        <v>51726926</v>
      </c>
      <c r="B49" s="126" t="s">
        <v>279</v>
      </c>
      <c r="C49" s="126">
        <v>100</v>
      </c>
      <c r="D49" s="126">
        <v>80</v>
      </c>
      <c r="E49" s="126">
        <v>80</v>
      </c>
      <c r="F49" s="126">
        <v>100</v>
      </c>
      <c r="G49" s="126" t="s">
        <v>238</v>
      </c>
      <c r="H49" s="127">
        <v>90</v>
      </c>
      <c r="I49" s="83"/>
      <c r="J49" s="73" t="str">
        <f>IFERROR(VLOOKUP(A49,AGENT_raw!A:C,3,0),"-")</f>
        <v>-</v>
      </c>
      <c r="K49" s="5">
        <f t="shared" si="0"/>
        <v>1</v>
      </c>
      <c r="L49" s="5">
        <f t="shared" si="1"/>
        <v>1</v>
      </c>
      <c r="M49" s="5">
        <f t="shared" si="2"/>
        <v>1</v>
      </c>
      <c r="N49" s="5">
        <f t="shared" si="3"/>
        <v>1</v>
      </c>
      <c r="O49" s="5">
        <f t="shared" si="4"/>
        <v>1</v>
      </c>
      <c r="P49" s="5">
        <f t="shared" si="5"/>
        <v>4</v>
      </c>
      <c r="Q49" s="5">
        <f t="shared" si="6"/>
        <v>4</v>
      </c>
      <c r="R49" s="81">
        <f t="shared" si="7"/>
        <v>1</v>
      </c>
    </row>
    <row r="50" spans="1:18">
      <c r="A50" s="126">
        <v>51723670</v>
      </c>
      <c r="B50" s="126" t="s">
        <v>280</v>
      </c>
      <c r="C50" s="126">
        <v>100</v>
      </c>
      <c r="D50" s="126">
        <v>100</v>
      </c>
      <c r="E50" s="126">
        <v>100</v>
      </c>
      <c r="F50" s="126">
        <v>100</v>
      </c>
      <c r="G50" s="126" t="s">
        <v>238</v>
      </c>
      <c r="H50" s="127">
        <v>100</v>
      </c>
      <c r="I50" s="82"/>
      <c r="J50" s="73" t="str">
        <f>IFERROR(VLOOKUP(A50,AGENT_raw!A:C,3,0),"-")</f>
        <v>-</v>
      </c>
      <c r="K50" s="5">
        <f t="shared" si="0"/>
        <v>1</v>
      </c>
      <c r="L50" s="5">
        <f t="shared" si="1"/>
        <v>1</v>
      </c>
      <c r="M50" s="5">
        <f t="shared" si="2"/>
        <v>1</v>
      </c>
      <c r="N50" s="5">
        <f t="shared" si="3"/>
        <v>1</v>
      </c>
      <c r="O50" s="5">
        <f t="shared" si="4"/>
        <v>1</v>
      </c>
      <c r="P50" s="5">
        <f t="shared" si="5"/>
        <v>4</v>
      </c>
      <c r="Q50" s="5">
        <f t="shared" si="6"/>
        <v>4</v>
      </c>
      <c r="R50" s="81">
        <f t="shared" si="7"/>
        <v>1</v>
      </c>
    </row>
    <row r="51" spans="1:18">
      <c r="A51" s="126">
        <v>51732952</v>
      </c>
      <c r="B51" s="126" t="s">
        <v>282</v>
      </c>
      <c r="C51" s="126">
        <v>100</v>
      </c>
      <c r="D51" s="126">
        <v>80</v>
      </c>
      <c r="E51" s="126">
        <v>80</v>
      </c>
      <c r="F51" s="126">
        <v>100</v>
      </c>
      <c r="G51" s="126" t="s">
        <v>238</v>
      </c>
      <c r="H51" s="127">
        <v>90</v>
      </c>
      <c r="I51" s="83"/>
      <c r="J51" s="73" t="str">
        <f>IFERROR(VLOOKUP(A51,AGENT_raw!A:C,3,0),"-")</f>
        <v>-</v>
      </c>
      <c r="K51" s="5">
        <f t="shared" si="0"/>
        <v>1</v>
      </c>
      <c r="L51" s="5">
        <f t="shared" si="1"/>
        <v>1</v>
      </c>
      <c r="M51" s="5">
        <f t="shared" si="2"/>
        <v>1</v>
      </c>
      <c r="N51" s="5">
        <f t="shared" si="3"/>
        <v>1</v>
      </c>
      <c r="O51" s="5">
        <f t="shared" si="4"/>
        <v>1</v>
      </c>
      <c r="P51" s="5">
        <f t="shared" si="5"/>
        <v>4</v>
      </c>
      <c r="Q51" s="5">
        <f t="shared" si="6"/>
        <v>4</v>
      </c>
      <c r="R51" s="81">
        <f t="shared" si="7"/>
        <v>1</v>
      </c>
    </row>
    <row r="52" spans="1:18">
      <c r="A52" s="126">
        <v>51721817</v>
      </c>
      <c r="B52" s="126" t="s">
        <v>283</v>
      </c>
      <c r="C52" s="126">
        <v>80</v>
      </c>
      <c r="D52" s="126">
        <v>100</v>
      </c>
      <c r="E52" s="126">
        <v>100</v>
      </c>
      <c r="F52" s="126">
        <v>100</v>
      </c>
      <c r="G52" s="126" t="s">
        <v>238</v>
      </c>
      <c r="H52" s="127">
        <v>95</v>
      </c>
      <c r="I52" s="82"/>
      <c r="J52" s="73" t="str">
        <f>IFERROR(VLOOKUP(A52,AGENT_raw!A:C,3,0),"-")</f>
        <v>-</v>
      </c>
      <c r="K52" s="5">
        <f t="shared" si="0"/>
        <v>1</v>
      </c>
      <c r="L52" s="5">
        <f t="shared" si="1"/>
        <v>1</v>
      </c>
      <c r="M52" s="5">
        <f t="shared" si="2"/>
        <v>1</v>
      </c>
      <c r="N52" s="5">
        <f t="shared" si="3"/>
        <v>1</v>
      </c>
      <c r="O52" s="5">
        <f t="shared" si="4"/>
        <v>1</v>
      </c>
      <c r="P52" s="5">
        <f t="shared" si="5"/>
        <v>4</v>
      </c>
      <c r="Q52" s="5">
        <f t="shared" si="6"/>
        <v>4</v>
      </c>
      <c r="R52" s="81">
        <f t="shared" si="7"/>
        <v>1</v>
      </c>
    </row>
    <row r="53" spans="1:18">
      <c r="A53" s="126">
        <v>51722234</v>
      </c>
      <c r="B53" s="126" t="s">
        <v>284</v>
      </c>
      <c r="C53" s="126">
        <v>100</v>
      </c>
      <c r="D53" s="126">
        <v>100</v>
      </c>
      <c r="E53" s="126">
        <v>80</v>
      </c>
      <c r="F53" s="126">
        <v>100</v>
      </c>
      <c r="G53" s="126" t="s">
        <v>238</v>
      </c>
      <c r="H53" s="127">
        <v>95</v>
      </c>
      <c r="I53" s="82"/>
      <c r="J53" s="73" t="str">
        <f>IFERROR(VLOOKUP(A53,AGENT_raw!A:C,3,0),"-")</f>
        <v>-</v>
      </c>
      <c r="K53" s="5">
        <f t="shared" si="0"/>
        <v>1</v>
      </c>
      <c r="L53" s="5">
        <f t="shared" si="1"/>
        <v>1</v>
      </c>
      <c r="M53" s="5">
        <f t="shared" si="2"/>
        <v>1</v>
      </c>
      <c r="N53" s="5">
        <f t="shared" si="3"/>
        <v>1</v>
      </c>
      <c r="O53" s="5">
        <f t="shared" si="4"/>
        <v>1</v>
      </c>
      <c r="P53" s="5">
        <f t="shared" si="5"/>
        <v>4</v>
      </c>
      <c r="Q53" s="5">
        <f t="shared" si="6"/>
        <v>4</v>
      </c>
      <c r="R53" s="81">
        <f t="shared" si="7"/>
        <v>1</v>
      </c>
    </row>
    <row r="54" spans="1:18">
      <c r="A54" s="126">
        <v>51722220</v>
      </c>
      <c r="B54" s="126" t="s">
        <v>285</v>
      </c>
      <c r="C54" s="126">
        <v>100</v>
      </c>
      <c r="D54" s="126">
        <v>100</v>
      </c>
      <c r="E54" s="126">
        <v>100</v>
      </c>
      <c r="F54" s="126">
        <v>100</v>
      </c>
      <c r="G54" s="126" t="s">
        <v>238</v>
      </c>
      <c r="H54" s="127">
        <v>100</v>
      </c>
      <c r="I54" s="82"/>
      <c r="J54" s="73" t="str">
        <f>IFERROR(VLOOKUP(A54,AGENT_raw!A:C,3,0),"-")</f>
        <v>-</v>
      </c>
      <c r="K54" s="5">
        <f t="shared" si="0"/>
        <v>1</v>
      </c>
      <c r="L54" s="5">
        <f t="shared" si="1"/>
        <v>1</v>
      </c>
      <c r="M54" s="5">
        <f t="shared" si="2"/>
        <v>1</v>
      </c>
      <c r="N54" s="5">
        <f t="shared" si="3"/>
        <v>1</v>
      </c>
      <c r="O54" s="5">
        <f t="shared" si="4"/>
        <v>1</v>
      </c>
      <c r="P54" s="5">
        <f t="shared" si="5"/>
        <v>4</v>
      </c>
      <c r="Q54" s="5">
        <f t="shared" si="6"/>
        <v>4</v>
      </c>
      <c r="R54" s="81">
        <f t="shared" si="7"/>
        <v>1</v>
      </c>
    </row>
    <row r="55" spans="1:18">
      <c r="A55" s="126">
        <v>51588228</v>
      </c>
      <c r="B55" s="126" t="s">
        <v>286</v>
      </c>
      <c r="C55" s="126">
        <v>100</v>
      </c>
      <c r="D55" s="126">
        <v>100</v>
      </c>
      <c r="E55" s="126">
        <v>100</v>
      </c>
      <c r="F55" s="126">
        <v>100</v>
      </c>
      <c r="G55" s="126" t="s">
        <v>238</v>
      </c>
      <c r="H55" s="127">
        <v>100</v>
      </c>
      <c r="I55" s="82"/>
      <c r="J55" s="73" t="str">
        <f>IFERROR(VLOOKUP(A55,AGENT_raw!A:C,3,0),"-")</f>
        <v>-</v>
      </c>
      <c r="K55" s="5">
        <f t="shared" si="0"/>
        <v>1</v>
      </c>
      <c r="L55" s="5">
        <f t="shared" si="1"/>
        <v>1</v>
      </c>
      <c r="M55" s="5">
        <f t="shared" si="2"/>
        <v>1</v>
      </c>
      <c r="N55" s="5">
        <f t="shared" si="3"/>
        <v>1</v>
      </c>
      <c r="O55" s="5">
        <f t="shared" si="4"/>
        <v>1</v>
      </c>
      <c r="P55" s="5">
        <f t="shared" si="5"/>
        <v>4</v>
      </c>
      <c r="Q55" s="5">
        <f t="shared" si="6"/>
        <v>4</v>
      </c>
      <c r="R55" s="81">
        <f t="shared" si="7"/>
        <v>1</v>
      </c>
    </row>
    <row r="56" spans="1:18">
      <c r="A56" s="126">
        <v>51698640</v>
      </c>
      <c r="B56" s="126" t="s">
        <v>287</v>
      </c>
      <c r="C56" s="126">
        <v>100</v>
      </c>
      <c r="D56" s="126">
        <v>100</v>
      </c>
      <c r="E56" s="126">
        <v>80</v>
      </c>
      <c r="F56" s="126">
        <v>100</v>
      </c>
      <c r="G56" s="126" t="s">
        <v>238</v>
      </c>
      <c r="H56" s="127">
        <v>95</v>
      </c>
      <c r="I56" s="83"/>
      <c r="J56" s="73" t="str">
        <f>IFERROR(VLOOKUP(A56,AGENT_raw!A:C,3,0),"-")</f>
        <v>-</v>
      </c>
      <c r="K56" s="5">
        <f t="shared" si="0"/>
        <v>1</v>
      </c>
      <c r="L56" s="5">
        <f t="shared" si="1"/>
        <v>1</v>
      </c>
      <c r="M56" s="5">
        <f t="shared" si="2"/>
        <v>1</v>
      </c>
      <c r="N56" s="5">
        <f t="shared" si="3"/>
        <v>1</v>
      </c>
      <c r="O56" s="5">
        <f t="shared" si="4"/>
        <v>1</v>
      </c>
      <c r="P56" s="5">
        <f t="shared" si="5"/>
        <v>4</v>
      </c>
      <c r="Q56" s="5">
        <f t="shared" si="6"/>
        <v>4</v>
      </c>
      <c r="R56" s="81">
        <f t="shared" si="7"/>
        <v>1</v>
      </c>
    </row>
    <row r="57" spans="1:18">
      <c r="A57" s="126">
        <v>51578947</v>
      </c>
      <c r="B57" s="126" t="s">
        <v>288</v>
      </c>
      <c r="C57" s="126">
        <v>100</v>
      </c>
      <c r="D57" s="126">
        <v>100</v>
      </c>
      <c r="E57" s="126">
        <v>100</v>
      </c>
      <c r="F57" s="126">
        <v>100</v>
      </c>
      <c r="G57" s="126" t="s">
        <v>238</v>
      </c>
      <c r="H57" s="127">
        <v>100</v>
      </c>
      <c r="I57" s="83"/>
      <c r="J57" s="73" t="str">
        <f>IFERROR(VLOOKUP(A57,AGENT_raw!A:C,3,0),"-")</f>
        <v>-</v>
      </c>
      <c r="K57" s="5">
        <f t="shared" si="0"/>
        <v>1</v>
      </c>
      <c r="L57" s="5">
        <f t="shared" si="1"/>
        <v>1</v>
      </c>
      <c r="M57" s="5">
        <f t="shared" si="2"/>
        <v>1</v>
      </c>
      <c r="N57" s="5">
        <f t="shared" si="3"/>
        <v>1</v>
      </c>
      <c r="O57" s="5">
        <f t="shared" si="4"/>
        <v>1</v>
      </c>
      <c r="P57" s="5">
        <f t="shared" si="5"/>
        <v>4</v>
      </c>
      <c r="Q57" s="5">
        <f t="shared" si="6"/>
        <v>4</v>
      </c>
      <c r="R57" s="81">
        <f t="shared" si="7"/>
        <v>1</v>
      </c>
    </row>
    <row r="58" spans="1:18">
      <c r="A58" s="126">
        <v>51591938</v>
      </c>
      <c r="B58" s="126" t="s">
        <v>289</v>
      </c>
      <c r="C58" s="126">
        <v>80</v>
      </c>
      <c r="D58" s="126">
        <v>100</v>
      </c>
      <c r="E58" s="126">
        <v>100</v>
      </c>
      <c r="F58" s="126">
        <v>100</v>
      </c>
      <c r="G58" s="126" t="s">
        <v>238</v>
      </c>
      <c r="H58" s="127">
        <v>95</v>
      </c>
      <c r="I58" s="82"/>
      <c r="J58" s="73" t="str">
        <f>IFERROR(VLOOKUP(A58,AGENT_raw!A:C,3,0),"-")</f>
        <v>-</v>
      </c>
      <c r="K58" s="5">
        <f t="shared" si="0"/>
        <v>1</v>
      </c>
      <c r="L58" s="5">
        <f t="shared" si="1"/>
        <v>1</v>
      </c>
      <c r="M58" s="5">
        <f t="shared" si="2"/>
        <v>1</v>
      </c>
      <c r="N58" s="5">
        <f t="shared" si="3"/>
        <v>1</v>
      </c>
      <c r="O58" s="5">
        <f t="shared" si="4"/>
        <v>1</v>
      </c>
      <c r="P58" s="5">
        <f t="shared" si="5"/>
        <v>4</v>
      </c>
      <c r="Q58" s="5">
        <f t="shared" si="6"/>
        <v>4</v>
      </c>
      <c r="R58" s="81">
        <f t="shared" si="7"/>
        <v>1</v>
      </c>
    </row>
    <row r="59" spans="1:18">
      <c r="A59" s="126">
        <v>51591945</v>
      </c>
      <c r="B59" s="126" t="s">
        <v>290</v>
      </c>
      <c r="C59" s="126">
        <v>100</v>
      </c>
      <c r="D59" s="126">
        <v>100</v>
      </c>
      <c r="E59" s="126">
        <v>100</v>
      </c>
      <c r="F59" s="126">
        <v>100</v>
      </c>
      <c r="G59" s="126" t="s">
        <v>238</v>
      </c>
      <c r="H59" s="127">
        <v>100</v>
      </c>
      <c r="I59" s="83"/>
      <c r="J59" s="73" t="str">
        <f>IFERROR(VLOOKUP(A59,AGENT_raw!A:C,3,0),"-")</f>
        <v>-</v>
      </c>
      <c r="K59" s="5">
        <f t="shared" si="0"/>
        <v>1</v>
      </c>
      <c r="L59" s="5">
        <f t="shared" si="1"/>
        <v>1</v>
      </c>
      <c r="M59" s="5">
        <f t="shared" si="2"/>
        <v>1</v>
      </c>
      <c r="N59" s="5">
        <f t="shared" si="3"/>
        <v>1</v>
      </c>
      <c r="O59" s="5">
        <f t="shared" si="4"/>
        <v>1</v>
      </c>
      <c r="P59" s="5">
        <f t="shared" si="5"/>
        <v>4</v>
      </c>
      <c r="Q59" s="5">
        <f t="shared" si="6"/>
        <v>4</v>
      </c>
      <c r="R59" s="81">
        <f t="shared" si="7"/>
        <v>1</v>
      </c>
    </row>
    <row r="60" spans="1:18">
      <c r="A60" s="126">
        <v>51662324</v>
      </c>
      <c r="B60" s="126" t="s">
        <v>291</v>
      </c>
      <c r="C60" s="126">
        <v>100</v>
      </c>
      <c r="D60" s="126">
        <v>100</v>
      </c>
      <c r="E60" s="126">
        <v>100</v>
      </c>
      <c r="F60" s="126">
        <v>100</v>
      </c>
      <c r="G60" s="126" t="s">
        <v>238</v>
      </c>
      <c r="H60" s="127">
        <v>100</v>
      </c>
      <c r="I60" s="83"/>
      <c r="J60" s="73" t="str">
        <f>IFERROR(VLOOKUP(A60,AGENT_raw!A:C,3,0),"-")</f>
        <v>-</v>
      </c>
      <c r="K60" s="5">
        <f t="shared" si="0"/>
        <v>1</v>
      </c>
      <c r="L60" s="5">
        <f t="shared" si="1"/>
        <v>1</v>
      </c>
      <c r="M60" s="5">
        <f t="shared" si="2"/>
        <v>1</v>
      </c>
      <c r="N60" s="5">
        <f t="shared" si="3"/>
        <v>1</v>
      </c>
      <c r="O60" s="5">
        <f t="shared" si="4"/>
        <v>1</v>
      </c>
      <c r="P60" s="5">
        <f t="shared" si="5"/>
        <v>4</v>
      </c>
      <c r="Q60" s="5">
        <f t="shared" si="6"/>
        <v>4</v>
      </c>
      <c r="R60" s="81">
        <f t="shared" si="7"/>
        <v>1</v>
      </c>
    </row>
    <row r="61" spans="1:18">
      <c r="A61" s="126">
        <v>51742637</v>
      </c>
      <c r="B61" s="126" t="s">
        <v>292</v>
      </c>
      <c r="C61" s="126">
        <v>100</v>
      </c>
      <c r="D61" s="126">
        <v>100</v>
      </c>
      <c r="E61" s="126">
        <v>100</v>
      </c>
      <c r="F61" s="126">
        <v>100</v>
      </c>
      <c r="G61" s="126" t="s">
        <v>238</v>
      </c>
      <c r="H61" s="127">
        <v>100</v>
      </c>
      <c r="I61" s="82"/>
      <c r="J61" s="73" t="str">
        <f>IFERROR(VLOOKUP(A61,AGENT_raw!A:C,3,0),"-")</f>
        <v>-</v>
      </c>
      <c r="K61" s="5">
        <f t="shared" si="0"/>
        <v>1</v>
      </c>
      <c r="L61" s="5">
        <f t="shared" si="1"/>
        <v>1</v>
      </c>
      <c r="M61" s="5">
        <f t="shared" si="2"/>
        <v>1</v>
      </c>
      <c r="N61" s="5">
        <f t="shared" si="3"/>
        <v>1</v>
      </c>
      <c r="O61" s="5">
        <f t="shared" si="4"/>
        <v>1</v>
      </c>
      <c r="P61" s="5">
        <f t="shared" si="5"/>
        <v>4</v>
      </c>
      <c r="Q61" s="5">
        <f t="shared" si="6"/>
        <v>4</v>
      </c>
      <c r="R61" s="81">
        <f t="shared" si="7"/>
        <v>1</v>
      </c>
    </row>
    <row r="62" spans="1:18">
      <c r="A62" s="126">
        <v>51726361</v>
      </c>
      <c r="B62" s="126" t="s">
        <v>293</v>
      </c>
      <c r="C62" s="126">
        <v>100</v>
      </c>
      <c r="D62" s="126">
        <v>100</v>
      </c>
      <c r="E62" s="126">
        <v>80</v>
      </c>
      <c r="F62" s="126" t="s">
        <v>238</v>
      </c>
      <c r="G62" s="126" t="s">
        <v>238</v>
      </c>
      <c r="H62" s="127">
        <v>93.333333333333329</v>
      </c>
      <c r="I62" s="82"/>
      <c r="J62" s="73" t="str">
        <f>IFERROR(VLOOKUP(A62,AGENT_raw!A:C,3,0),"-")</f>
        <v>-</v>
      </c>
      <c r="K62" s="5">
        <f t="shared" si="0"/>
        <v>1</v>
      </c>
      <c r="L62" s="5">
        <f t="shared" si="1"/>
        <v>1</v>
      </c>
      <c r="M62" s="5">
        <f t="shared" si="2"/>
        <v>1</v>
      </c>
      <c r="N62" s="5">
        <f t="shared" si="3"/>
        <v>1</v>
      </c>
      <c r="O62" s="5">
        <f t="shared" si="4"/>
        <v>1</v>
      </c>
      <c r="P62" s="5">
        <f t="shared" si="5"/>
        <v>4</v>
      </c>
      <c r="Q62" s="5">
        <f t="shared" si="6"/>
        <v>4</v>
      </c>
      <c r="R62" s="81">
        <f t="shared" si="7"/>
        <v>1</v>
      </c>
    </row>
    <row r="63" spans="1:18">
      <c r="A63" s="126">
        <v>51696340</v>
      </c>
      <c r="B63" s="126" t="s">
        <v>294</v>
      </c>
      <c r="C63" s="126">
        <v>100</v>
      </c>
      <c r="D63" s="126">
        <v>60</v>
      </c>
      <c r="E63" s="126">
        <v>100</v>
      </c>
      <c r="F63" s="126">
        <v>100</v>
      </c>
      <c r="G63" s="126" t="s">
        <v>238</v>
      </c>
      <c r="H63" s="127">
        <v>90</v>
      </c>
      <c r="I63" s="82"/>
      <c r="J63" s="73" t="str">
        <f>IFERROR(VLOOKUP(A63,AGENT_raw!A:C,3,0),"-")</f>
        <v>-</v>
      </c>
      <c r="K63" s="5">
        <f t="shared" si="0"/>
        <v>1</v>
      </c>
      <c r="L63" s="5">
        <f t="shared" si="1"/>
        <v>1</v>
      </c>
      <c r="M63" s="5">
        <f t="shared" si="2"/>
        <v>1</v>
      </c>
      <c r="N63" s="5">
        <f t="shared" si="3"/>
        <v>1</v>
      </c>
      <c r="O63" s="5">
        <f t="shared" si="4"/>
        <v>1</v>
      </c>
      <c r="P63" s="5">
        <f t="shared" si="5"/>
        <v>4</v>
      </c>
      <c r="Q63" s="5">
        <f t="shared" si="6"/>
        <v>4</v>
      </c>
      <c r="R63" s="81">
        <f t="shared" si="7"/>
        <v>1</v>
      </c>
    </row>
    <row r="64" spans="1:18">
      <c r="A64" s="126">
        <v>51732948</v>
      </c>
      <c r="B64" s="126" t="s">
        <v>295</v>
      </c>
      <c r="C64" s="126">
        <v>80</v>
      </c>
      <c r="D64" s="126">
        <v>100</v>
      </c>
      <c r="E64" s="126">
        <v>100</v>
      </c>
      <c r="F64" s="126">
        <v>100</v>
      </c>
      <c r="G64" s="126" t="s">
        <v>238</v>
      </c>
      <c r="H64" s="127">
        <v>95</v>
      </c>
      <c r="I64" s="82"/>
      <c r="J64" s="73" t="str">
        <f>IFERROR(VLOOKUP(A64,AGENT_raw!A:C,3,0),"-")</f>
        <v>-</v>
      </c>
      <c r="K64" s="5">
        <f t="shared" si="0"/>
        <v>1</v>
      </c>
      <c r="L64" s="5">
        <f t="shared" si="1"/>
        <v>1</v>
      </c>
      <c r="M64" s="5">
        <f t="shared" si="2"/>
        <v>1</v>
      </c>
      <c r="N64" s="5">
        <f t="shared" si="3"/>
        <v>1</v>
      </c>
      <c r="O64" s="5">
        <f t="shared" si="4"/>
        <v>1</v>
      </c>
      <c r="P64" s="5">
        <f t="shared" si="5"/>
        <v>4</v>
      </c>
      <c r="Q64" s="5">
        <f t="shared" si="6"/>
        <v>4</v>
      </c>
      <c r="R64" s="81">
        <f t="shared" si="7"/>
        <v>1</v>
      </c>
    </row>
    <row r="65" spans="1:18">
      <c r="A65" s="126">
        <v>51742636</v>
      </c>
      <c r="B65" s="126" t="s">
        <v>296</v>
      </c>
      <c r="C65" s="126">
        <v>100</v>
      </c>
      <c r="D65" s="126">
        <v>100</v>
      </c>
      <c r="E65" s="126">
        <v>80</v>
      </c>
      <c r="F65" s="126">
        <v>100</v>
      </c>
      <c r="G65" s="126" t="s">
        <v>238</v>
      </c>
      <c r="H65" s="127">
        <v>95</v>
      </c>
      <c r="I65" s="82"/>
      <c r="J65" s="73" t="str">
        <f>IFERROR(VLOOKUP(A65,AGENT_raw!A:C,3,0),"-")</f>
        <v>-</v>
      </c>
      <c r="K65" s="5">
        <f t="shared" si="0"/>
        <v>1</v>
      </c>
      <c r="L65" s="5">
        <f t="shared" si="1"/>
        <v>1</v>
      </c>
      <c r="M65" s="5">
        <f t="shared" si="2"/>
        <v>1</v>
      </c>
      <c r="N65" s="5">
        <f t="shared" si="3"/>
        <v>1</v>
      </c>
      <c r="O65" s="5">
        <f t="shared" si="4"/>
        <v>1</v>
      </c>
      <c r="P65" s="5">
        <f t="shared" si="5"/>
        <v>4</v>
      </c>
      <c r="Q65" s="5">
        <f t="shared" si="6"/>
        <v>4</v>
      </c>
      <c r="R65" s="81">
        <f t="shared" si="7"/>
        <v>1</v>
      </c>
    </row>
    <row r="66" spans="1:18">
      <c r="A66" s="126">
        <v>51696342</v>
      </c>
      <c r="B66" s="126" t="s">
        <v>297</v>
      </c>
      <c r="C66" s="126">
        <v>100</v>
      </c>
      <c r="D66" s="126">
        <v>100</v>
      </c>
      <c r="E66" s="126">
        <v>100</v>
      </c>
      <c r="F66" s="126">
        <v>100</v>
      </c>
      <c r="G66" s="126" t="s">
        <v>238</v>
      </c>
      <c r="H66" s="127">
        <v>100</v>
      </c>
      <c r="I66" s="82"/>
      <c r="J66" s="73" t="str">
        <f>IFERROR(VLOOKUP(A66,AGENT_raw!A:C,3,0),"-")</f>
        <v>-</v>
      </c>
      <c r="K66" s="5">
        <f t="shared" si="0"/>
        <v>1</v>
      </c>
      <c r="L66" s="5">
        <f t="shared" si="1"/>
        <v>1</v>
      </c>
      <c r="M66" s="5">
        <f t="shared" si="2"/>
        <v>1</v>
      </c>
      <c r="N66" s="5">
        <f t="shared" si="3"/>
        <v>1</v>
      </c>
      <c r="O66" s="5">
        <f t="shared" si="4"/>
        <v>1</v>
      </c>
      <c r="P66" s="5">
        <f t="shared" si="5"/>
        <v>4</v>
      </c>
      <c r="Q66" s="5">
        <f t="shared" si="6"/>
        <v>4</v>
      </c>
      <c r="R66" s="81">
        <f t="shared" si="7"/>
        <v>1</v>
      </c>
    </row>
    <row r="67" spans="1:18">
      <c r="A67" s="126">
        <v>51722217</v>
      </c>
      <c r="B67" s="126" t="s">
        <v>298</v>
      </c>
      <c r="C67" s="126">
        <v>100</v>
      </c>
      <c r="D67" s="126">
        <v>100</v>
      </c>
      <c r="E67" s="126">
        <v>100</v>
      </c>
      <c r="F67" s="126">
        <v>100</v>
      </c>
      <c r="G67" s="126" t="s">
        <v>238</v>
      </c>
      <c r="H67" s="127">
        <v>100</v>
      </c>
      <c r="I67" s="82"/>
      <c r="J67" s="73" t="str">
        <f>IFERROR(VLOOKUP(A67,AGENT_raw!A:C,3,0),"-")</f>
        <v>-</v>
      </c>
      <c r="K67" s="5">
        <f t="shared" ref="K67:K130" si="8">IF(ISBLANK(C67),"",IF(C67=0,0,1))</f>
        <v>1</v>
      </c>
      <c r="L67" s="5">
        <f t="shared" ref="L67:L130" si="9">IF(ISBLANK(D67),"",IF(D67=0,0,1))</f>
        <v>1</v>
      </c>
      <c r="M67" s="5">
        <f t="shared" ref="M67:M130" si="10">IF(ISBLANK(E67),"",IF(E67=0,0,1))</f>
        <v>1</v>
      </c>
      <c r="N67" s="5">
        <f t="shared" ref="N67:N130" si="11">IF(ISBLANK(F67),"",IF(F67=0,0,1))</f>
        <v>1</v>
      </c>
      <c r="O67" s="5">
        <f t="shared" ref="O67:O130" si="12">IF(ISBLANK(G67),"",IF(G67=0,0,1))</f>
        <v>1</v>
      </c>
      <c r="P67" s="5">
        <f t="shared" ref="P67:P130" si="13">SUM(K67:N67)</f>
        <v>4</v>
      </c>
      <c r="Q67" s="5">
        <f t="shared" ref="Q67:Q130" si="14">COUNT(K67:N67)</f>
        <v>4</v>
      </c>
      <c r="R67" s="81">
        <f t="shared" ref="R67:R130" si="15">IFERROR(P67/Q67,100%)</f>
        <v>1</v>
      </c>
    </row>
    <row r="68" spans="1:18">
      <c r="A68" s="126">
        <v>51695853</v>
      </c>
      <c r="B68" s="126" t="s">
        <v>415</v>
      </c>
      <c r="C68" s="126">
        <v>100</v>
      </c>
      <c r="D68" s="126">
        <v>100</v>
      </c>
      <c r="E68" s="126">
        <v>100</v>
      </c>
      <c r="F68" s="126">
        <v>100</v>
      </c>
      <c r="G68" s="126" t="s">
        <v>238</v>
      </c>
      <c r="H68" s="127">
        <v>100</v>
      </c>
      <c r="I68" s="82"/>
      <c r="J68" s="73" t="str">
        <f>IFERROR(VLOOKUP(A68,AGENT_raw!A:C,3,0),"-")</f>
        <v>-</v>
      </c>
      <c r="K68" s="5">
        <f t="shared" si="8"/>
        <v>1</v>
      </c>
      <c r="L68" s="5">
        <f t="shared" si="9"/>
        <v>1</v>
      </c>
      <c r="M68" s="5">
        <f t="shared" si="10"/>
        <v>1</v>
      </c>
      <c r="N68" s="5">
        <f t="shared" si="11"/>
        <v>1</v>
      </c>
      <c r="O68" s="5">
        <f t="shared" si="12"/>
        <v>1</v>
      </c>
      <c r="P68" s="5">
        <f t="shared" si="13"/>
        <v>4</v>
      </c>
      <c r="Q68" s="5">
        <f t="shared" si="14"/>
        <v>4</v>
      </c>
      <c r="R68" s="81">
        <f t="shared" si="15"/>
        <v>1</v>
      </c>
    </row>
    <row r="69" spans="1:18">
      <c r="A69" s="126">
        <v>51723237</v>
      </c>
      <c r="B69" s="126" t="s">
        <v>299</v>
      </c>
      <c r="C69" s="126">
        <v>100</v>
      </c>
      <c r="D69" s="126">
        <v>100</v>
      </c>
      <c r="E69" s="126">
        <v>80</v>
      </c>
      <c r="F69" s="126">
        <v>100</v>
      </c>
      <c r="G69" s="126" t="s">
        <v>238</v>
      </c>
      <c r="H69" s="127">
        <v>95</v>
      </c>
      <c r="I69" s="82"/>
      <c r="J69" s="73" t="str">
        <f>IFERROR(VLOOKUP(A69,AGENT_raw!A:C,3,0),"-")</f>
        <v>-</v>
      </c>
      <c r="K69" s="5">
        <f t="shared" si="8"/>
        <v>1</v>
      </c>
      <c r="L69" s="5">
        <f t="shared" si="9"/>
        <v>1</v>
      </c>
      <c r="M69" s="5">
        <f t="shared" si="10"/>
        <v>1</v>
      </c>
      <c r="N69" s="5">
        <f t="shared" si="11"/>
        <v>1</v>
      </c>
      <c r="O69" s="5">
        <f t="shared" si="12"/>
        <v>1</v>
      </c>
      <c r="P69" s="5">
        <f t="shared" si="13"/>
        <v>4</v>
      </c>
      <c r="Q69" s="5">
        <f t="shared" si="14"/>
        <v>4</v>
      </c>
      <c r="R69" s="81">
        <f t="shared" si="15"/>
        <v>1</v>
      </c>
    </row>
    <row r="70" spans="1:18">
      <c r="A70" s="126">
        <v>51598203</v>
      </c>
      <c r="B70" s="126" t="s">
        <v>300</v>
      </c>
      <c r="C70" s="126">
        <v>100</v>
      </c>
      <c r="D70" s="126">
        <v>80</v>
      </c>
      <c r="E70" s="126">
        <v>80</v>
      </c>
      <c r="F70" s="126">
        <v>100</v>
      </c>
      <c r="G70" s="126" t="s">
        <v>238</v>
      </c>
      <c r="H70" s="127">
        <v>90</v>
      </c>
      <c r="I70" s="83"/>
      <c r="J70" s="73" t="str">
        <f>IFERROR(VLOOKUP(A70,AGENT_raw!A:C,3,0),"-")</f>
        <v>-</v>
      </c>
      <c r="K70" s="5">
        <f t="shared" si="8"/>
        <v>1</v>
      </c>
      <c r="L70" s="5">
        <f t="shared" si="9"/>
        <v>1</v>
      </c>
      <c r="M70" s="5">
        <f t="shared" si="10"/>
        <v>1</v>
      </c>
      <c r="N70" s="5">
        <f t="shared" si="11"/>
        <v>1</v>
      </c>
      <c r="O70" s="5">
        <f t="shared" si="12"/>
        <v>1</v>
      </c>
      <c r="P70" s="5">
        <f t="shared" si="13"/>
        <v>4</v>
      </c>
      <c r="Q70" s="5">
        <f t="shared" si="14"/>
        <v>4</v>
      </c>
      <c r="R70" s="81">
        <f t="shared" si="15"/>
        <v>1</v>
      </c>
    </row>
    <row r="71" spans="1:18">
      <c r="A71" s="126">
        <v>51725689</v>
      </c>
      <c r="B71" s="126" t="s">
        <v>301</v>
      </c>
      <c r="C71" s="126">
        <v>100</v>
      </c>
      <c r="D71" s="126">
        <v>100</v>
      </c>
      <c r="E71" s="126">
        <v>80</v>
      </c>
      <c r="F71" s="126">
        <v>100</v>
      </c>
      <c r="G71" s="126" t="s">
        <v>238</v>
      </c>
      <c r="H71" s="127">
        <v>95</v>
      </c>
      <c r="I71" s="82"/>
      <c r="J71" s="73" t="str">
        <f>IFERROR(VLOOKUP(A71,AGENT_raw!A:C,3,0),"-")</f>
        <v>-</v>
      </c>
      <c r="K71" s="5">
        <f t="shared" si="8"/>
        <v>1</v>
      </c>
      <c r="L71" s="5">
        <f t="shared" si="9"/>
        <v>1</v>
      </c>
      <c r="M71" s="5">
        <f t="shared" si="10"/>
        <v>1</v>
      </c>
      <c r="N71" s="5">
        <f t="shared" si="11"/>
        <v>1</v>
      </c>
      <c r="O71" s="5">
        <f t="shared" si="12"/>
        <v>1</v>
      </c>
      <c r="P71" s="5">
        <f t="shared" si="13"/>
        <v>4</v>
      </c>
      <c r="Q71" s="5">
        <f t="shared" si="14"/>
        <v>4</v>
      </c>
      <c r="R71" s="81">
        <f t="shared" si="15"/>
        <v>1</v>
      </c>
    </row>
    <row r="72" spans="1:18">
      <c r="A72" s="126">
        <v>51588229</v>
      </c>
      <c r="B72" s="126" t="s">
        <v>302</v>
      </c>
      <c r="C72" s="126">
        <v>100</v>
      </c>
      <c r="D72" s="126">
        <v>100</v>
      </c>
      <c r="E72" s="126">
        <v>80</v>
      </c>
      <c r="F72" s="126">
        <v>100</v>
      </c>
      <c r="G72" s="126" t="s">
        <v>238</v>
      </c>
      <c r="H72" s="127">
        <v>95</v>
      </c>
      <c r="I72" s="83"/>
      <c r="J72" s="73" t="str">
        <f>IFERROR(VLOOKUP(A72,AGENT_raw!A:C,3,0),"-")</f>
        <v>-</v>
      </c>
      <c r="K72" s="5">
        <f t="shared" si="8"/>
        <v>1</v>
      </c>
      <c r="L72" s="5">
        <f t="shared" si="9"/>
        <v>1</v>
      </c>
      <c r="M72" s="5">
        <f t="shared" si="10"/>
        <v>1</v>
      </c>
      <c r="N72" s="5">
        <f t="shared" si="11"/>
        <v>1</v>
      </c>
      <c r="O72" s="5">
        <f t="shared" si="12"/>
        <v>1</v>
      </c>
      <c r="P72" s="5">
        <f t="shared" si="13"/>
        <v>4</v>
      </c>
      <c r="Q72" s="5">
        <f t="shared" si="14"/>
        <v>4</v>
      </c>
      <c r="R72" s="81">
        <f t="shared" si="15"/>
        <v>1</v>
      </c>
    </row>
    <row r="73" spans="1:18">
      <c r="A73" s="126">
        <v>51722219</v>
      </c>
      <c r="B73" s="126" t="s">
        <v>303</v>
      </c>
      <c r="C73" s="126">
        <v>100</v>
      </c>
      <c r="D73" s="126">
        <v>100</v>
      </c>
      <c r="E73" s="126">
        <v>80</v>
      </c>
      <c r="F73" s="126">
        <v>100</v>
      </c>
      <c r="G73" s="126" t="s">
        <v>238</v>
      </c>
      <c r="H73" s="127">
        <v>95</v>
      </c>
      <c r="I73" s="82"/>
      <c r="J73" s="73" t="str">
        <f>IFERROR(VLOOKUP(A73,AGENT_raw!A:C,3,0),"-")</f>
        <v>-</v>
      </c>
      <c r="K73" s="5">
        <f t="shared" si="8"/>
        <v>1</v>
      </c>
      <c r="L73" s="5">
        <f t="shared" si="9"/>
        <v>1</v>
      </c>
      <c r="M73" s="5">
        <f t="shared" si="10"/>
        <v>1</v>
      </c>
      <c r="N73" s="5">
        <f t="shared" si="11"/>
        <v>1</v>
      </c>
      <c r="O73" s="5">
        <f t="shared" si="12"/>
        <v>1</v>
      </c>
      <c r="P73" s="5">
        <f t="shared" si="13"/>
        <v>4</v>
      </c>
      <c r="Q73" s="5">
        <f t="shared" si="14"/>
        <v>4</v>
      </c>
      <c r="R73" s="81">
        <f t="shared" si="15"/>
        <v>1</v>
      </c>
    </row>
    <row r="74" spans="1:18">
      <c r="A74" s="126">
        <v>51724734</v>
      </c>
      <c r="B74" s="126" t="s">
        <v>305</v>
      </c>
      <c r="C74" s="126">
        <v>100</v>
      </c>
      <c r="D74" s="126">
        <v>100</v>
      </c>
      <c r="E74" s="126">
        <v>100</v>
      </c>
      <c r="F74" s="126">
        <v>100</v>
      </c>
      <c r="G74" s="126" t="s">
        <v>238</v>
      </c>
      <c r="H74" s="127">
        <v>100</v>
      </c>
      <c r="I74" s="82"/>
      <c r="J74" s="73" t="str">
        <f>IFERROR(VLOOKUP(A74,AGENT_raw!A:C,3,0),"-")</f>
        <v>-</v>
      </c>
      <c r="K74" s="5">
        <f t="shared" si="8"/>
        <v>1</v>
      </c>
      <c r="L74" s="5">
        <f t="shared" si="9"/>
        <v>1</v>
      </c>
      <c r="M74" s="5">
        <f t="shared" si="10"/>
        <v>1</v>
      </c>
      <c r="N74" s="5">
        <f t="shared" si="11"/>
        <v>1</v>
      </c>
      <c r="O74" s="5">
        <f t="shared" si="12"/>
        <v>1</v>
      </c>
      <c r="P74" s="5">
        <f t="shared" si="13"/>
        <v>4</v>
      </c>
      <c r="Q74" s="5">
        <f t="shared" si="14"/>
        <v>4</v>
      </c>
      <c r="R74" s="81">
        <f t="shared" si="15"/>
        <v>1</v>
      </c>
    </row>
    <row r="75" spans="1:18">
      <c r="A75" s="126">
        <v>51697117</v>
      </c>
      <c r="B75" s="126" t="s">
        <v>306</v>
      </c>
      <c r="C75" s="126">
        <v>100</v>
      </c>
      <c r="D75" s="126">
        <v>80</v>
      </c>
      <c r="E75" s="126">
        <v>80</v>
      </c>
      <c r="F75" s="126">
        <v>100</v>
      </c>
      <c r="G75" s="126" t="s">
        <v>238</v>
      </c>
      <c r="H75" s="127">
        <v>90</v>
      </c>
      <c r="I75" s="82"/>
      <c r="J75" s="73" t="str">
        <f>IFERROR(VLOOKUP(A75,AGENT_raw!A:C,3,0),"-")</f>
        <v>-</v>
      </c>
      <c r="K75" s="5">
        <f t="shared" si="8"/>
        <v>1</v>
      </c>
      <c r="L75" s="5">
        <f t="shared" si="9"/>
        <v>1</v>
      </c>
      <c r="M75" s="5">
        <f t="shared" si="10"/>
        <v>1</v>
      </c>
      <c r="N75" s="5">
        <f t="shared" si="11"/>
        <v>1</v>
      </c>
      <c r="O75" s="5">
        <f t="shared" si="12"/>
        <v>1</v>
      </c>
      <c r="P75" s="5">
        <f t="shared" si="13"/>
        <v>4</v>
      </c>
      <c r="Q75" s="5">
        <f t="shared" si="14"/>
        <v>4</v>
      </c>
      <c r="R75" s="81">
        <f t="shared" si="15"/>
        <v>1</v>
      </c>
    </row>
    <row r="76" spans="1:18">
      <c r="A76" s="126">
        <v>51615813</v>
      </c>
      <c r="B76" s="126" t="s">
        <v>307</v>
      </c>
      <c r="C76" s="126">
        <v>100</v>
      </c>
      <c r="D76" s="126">
        <v>100</v>
      </c>
      <c r="E76" s="126">
        <v>80</v>
      </c>
      <c r="F76" s="126">
        <v>100</v>
      </c>
      <c r="G76" s="126" t="s">
        <v>238</v>
      </c>
      <c r="H76" s="127">
        <v>95</v>
      </c>
      <c r="I76" s="82"/>
      <c r="J76" s="73" t="str">
        <f>IFERROR(VLOOKUP(A76,AGENT_raw!A:C,3,0),"-")</f>
        <v>-</v>
      </c>
      <c r="K76" s="5">
        <f t="shared" si="8"/>
        <v>1</v>
      </c>
      <c r="L76" s="5">
        <f t="shared" si="9"/>
        <v>1</v>
      </c>
      <c r="M76" s="5">
        <f t="shared" si="10"/>
        <v>1</v>
      </c>
      <c r="N76" s="5">
        <f t="shared" si="11"/>
        <v>1</v>
      </c>
      <c r="O76" s="5">
        <f t="shared" si="12"/>
        <v>1</v>
      </c>
      <c r="P76" s="5">
        <f t="shared" si="13"/>
        <v>4</v>
      </c>
      <c r="Q76" s="5">
        <f t="shared" si="14"/>
        <v>4</v>
      </c>
      <c r="R76" s="81">
        <f t="shared" si="15"/>
        <v>1</v>
      </c>
    </row>
    <row r="77" spans="1:18">
      <c r="A77" s="126">
        <v>51667176</v>
      </c>
      <c r="B77" s="126" t="s">
        <v>308</v>
      </c>
      <c r="C77" s="126">
        <v>100</v>
      </c>
      <c r="D77" s="126">
        <v>80</v>
      </c>
      <c r="E77" s="126">
        <v>80</v>
      </c>
      <c r="F77" s="126">
        <v>100</v>
      </c>
      <c r="G77" s="126" t="s">
        <v>238</v>
      </c>
      <c r="H77" s="127">
        <v>90</v>
      </c>
      <c r="I77" s="82"/>
      <c r="J77" s="73" t="str">
        <f>IFERROR(VLOOKUP(A77,AGENT_raw!A:C,3,0),"-")</f>
        <v>-</v>
      </c>
      <c r="K77" s="5">
        <f t="shared" si="8"/>
        <v>1</v>
      </c>
      <c r="L77" s="5">
        <f t="shared" si="9"/>
        <v>1</v>
      </c>
      <c r="M77" s="5">
        <f t="shared" si="10"/>
        <v>1</v>
      </c>
      <c r="N77" s="5">
        <f t="shared" si="11"/>
        <v>1</v>
      </c>
      <c r="O77" s="5">
        <f t="shared" si="12"/>
        <v>1</v>
      </c>
      <c r="P77" s="5">
        <f t="shared" si="13"/>
        <v>4</v>
      </c>
      <c r="Q77" s="5">
        <f t="shared" si="14"/>
        <v>4</v>
      </c>
      <c r="R77" s="81">
        <f t="shared" si="15"/>
        <v>1</v>
      </c>
    </row>
    <row r="78" spans="1:18">
      <c r="A78" s="126">
        <v>51596839</v>
      </c>
      <c r="B78" s="126" t="s">
        <v>309</v>
      </c>
      <c r="C78" s="126">
        <v>100</v>
      </c>
      <c r="D78" s="126">
        <v>100</v>
      </c>
      <c r="E78" s="126">
        <v>100</v>
      </c>
      <c r="F78" s="126">
        <v>100</v>
      </c>
      <c r="G78" s="126" t="s">
        <v>238</v>
      </c>
      <c r="H78" s="127">
        <v>100</v>
      </c>
      <c r="I78" s="82"/>
      <c r="J78" s="73" t="str">
        <f>IFERROR(VLOOKUP(A78,AGENT_raw!A:C,3,0),"-")</f>
        <v>-</v>
      </c>
      <c r="K78" s="5">
        <f t="shared" si="8"/>
        <v>1</v>
      </c>
      <c r="L78" s="5">
        <f t="shared" si="9"/>
        <v>1</v>
      </c>
      <c r="M78" s="5">
        <f t="shared" si="10"/>
        <v>1</v>
      </c>
      <c r="N78" s="5">
        <f t="shared" si="11"/>
        <v>1</v>
      </c>
      <c r="O78" s="5">
        <f t="shared" si="12"/>
        <v>1</v>
      </c>
      <c r="P78" s="5">
        <f t="shared" si="13"/>
        <v>4</v>
      </c>
      <c r="Q78" s="5">
        <f t="shared" si="14"/>
        <v>4</v>
      </c>
      <c r="R78" s="81">
        <f t="shared" si="15"/>
        <v>1</v>
      </c>
    </row>
    <row r="79" spans="1:18">
      <c r="A79" s="126">
        <v>51722397</v>
      </c>
      <c r="B79" s="126" t="s">
        <v>310</v>
      </c>
      <c r="C79" s="126">
        <v>100</v>
      </c>
      <c r="D79" s="126">
        <v>100</v>
      </c>
      <c r="E79" s="126">
        <v>80</v>
      </c>
      <c r="F79" s="126">
        <v>100</v>
      </c>
      <c r="G79" s="126" t="s">
        <v>238</v>
      </c>
      <c r="H79" s="127">
        <v>95</v>
      </c>
      <c r="I79" s="82"/>
      <c r="J79" s="73" t="str">
        <f>IFERROR(VLOOKUP(A79,AGENT_raw!A:C,3,0),"-")</f>
        <v>-</v>
      </c>
      <c r="K79" s="5">
        <f t="shared" si="8"/>
        <v>1</v>
      </c>
      <c r="L79" s="5">
        <f t="shared" si="9"/>
        <v>1</v>
      </c>
      <c r="M79" s="5">
        <f t="shared" si="10"/>
        <v>1</v>
      </c>
      <c r="N79" s="5">
        <f t="shared" si="11"/>
        <v>1</v>
      </c>
      <c r="O79" s="5">
        <f t="shared" si="12"/>
        <v>1</v>
      </c>
      <c r="P79" s="5">
        <f t="shared" si="13"/>
        <v>4</v>
      </c>
      <c r="Q79" s="5">
        <f t="shared" si="14"/>
        <v>4</v>
      </c>
      <c r="R79" s="81">
        <f t="shared" si="15"/>
        <v>1</v>
      </c>
    </row>
    <row r="80" spans="1:18">
      <c r="A80" s="126">
        <v>51725454</v>
      </c>
      <c r="B80" s="126" t="s">
        <v>311</v>
      </c>
      <c r="C80" s="126">
        <v>80</v>
      </c>
      <c r="D80" s="126">
        <v>100</v>
      </c>
      <c r="E80" s="126">
        <v>100</v>
      </c>
      <c r="F80" s="126">
        <v>100</v>
      </c>
      <c r="G80" s="126" t="s">
        <v>238</v>
      </c>
      <c r="H80" s="127">
        <v>95</v>
      </c>
      <c r="I80" s="82"/>
      <c r="J80" s="73" t="str">
        <f>IFERROR(VLOOKUP(A80,AGENT_raw!A:C,3,0),"-")</f>
        <v>-</v>
      </c>
      <c r="K80" s="5">
        <f t="shared" si="8"/>
        <v>1</v>
      </c>
      <c r="L80" s="5">
        <f t="shared" si="9"/>
        <v>1</v>
      </c>
      <c r="M80" s="5">
        <f t="shared" si="10"/>
        <v>1</v>
      </c>
      <c r="N80" s="5">
        <f t="shared" si="11"/>
        <v>1</v>
      </c>
      <c r="O80" s="5">
        <f t="shared" si="12"/>
        <v>1</v>
      </c>
      <c r="P80" s="5">
        <f t="shared" si="13"/>
        <v>4</v>
      </c>
      <c r="Q80" s="5">
        <f t="shared" si="14"/>
        <v>4</v>
      </c>
      <c r="R80" s="81">
        <f t="shared" si="15"/>
        <v>1</v>
      </c>
    </row>
    <row r="81" spans="1:18">
      <c r="A81" s="126">
        <v>51727440</v>
      </c>
      <c r="B81" s="126" t="s">
        <v>312</v>
      </c>
      <c r="C81" s="126">
        <v>100</v>
      </c>
      <c r="D81" s="126">
        <v>100</v>
      </c>
      <c r="E81" s="126">
        <v>100</v>
      </c>
      <c r="F81" s="126">
        <v>100</v>
      </c>
      <c r="G81" s="126" t="s">
        <v>238</v>
      </c>
      <c r="H81" s="127">
        <v>100</v>
      </c>
      <c r="I81" s="82"/>
      <c r="J81" s="73" t="str">
        <f>IFERROR(VLOOKUP(A81,AGENT_raw!A:C,3,0),"-")</f>
        <v>-</v>
      </c>
      <c r="K81" s="5">
        <f t="shared" si="8"/>
        <v>1</v>
      </c>
      <c r="L81" s="5">
        <f t="shared" si="9"/>
        <v>1</v>
      </c>
      <c r="M81" s="5">
        <f t="shared" si="10"/>
        <v>1</v>
      </c>
      <c r="N81" s="5">
        <f t="shared" si="11"/>
        <v>1</v>
      </c>
      <c r="O81" s="5">
        <f t="shared" si="12"/>
        <v>1</v>
      </c>
      <c r="P81" s="5">
        <f t="shared" si="13"/>
        <v>4</v>
      </c>
      <c r="Q81" s="5">
        <f t="shared" si="14"/>
        <v>4</v>
      </c>
      <c r="R81" s="81">
        <f t="shared" si="15"/>
        <v>1</v>
      </c>
    </row>
    <row r="82" spans="1:18">
      <c r="A82" s="126">
        <v>51726359</v>
      </c>
      <c r="B82" s="126" t="s">
        <v>313</v>
      </c>
      <c r="C82" s="126">
        <v>100</v>
      </c>
      <c r="D82" s="126">
        <v>100</v>
      </c>
      <c r="E82" s="126">
        <v>80</v>
      </c>
      <c r="F82" s="126">
        <v>100</v>
      </c>
      <c r="G82" s="126" t="s">
        <v>238</v>
      </c>
      <c r="H82" s="127">
        <v>95</v>
      </c>
      <c r="I82" s="82"/>
      <c r="J82" s="73" t="str">
        <f>IFERROR(VLOOKUP(A82,AGENT_raw!A:C,3,0),"-")</f>
        <v>-</v>
      </c>
      <c r="K82" s="5">
        <f t="shared" si="8"/>
        <v>1</v>
      </c>
      <c r="L82" s="5">
        <f t="shared" si="9"/>
        <v>1</v>
      </c>
      <c r="M82" s="5">
        <f t="shared" si="10"/>
        <v>1</v>
      </c>
      <c r="N82" s="5">
        <f t="shared" si="11"/>
        <v>1</v>
      </c>
      <c r="O82" s="5">
        <f t="shared" si="12"/>
        <v>1</v>
      </c>
      <c r="P82" s="5">
        <f t="shared" si="13"/>
        <v>4</v>
      </c>
      <c r="Q82" s="5">
        <f t="shared" si="14"/>
        <v>4</v>
      </c>
      <c r="R82" s="81">
        <f t="shared" si="15"/>
        <v>1</v>
      </c>
    </row>
    <row r="83" spans="1:18">
      <c r="A83" s="126">
        <v>51588233</v>
      </c>
      <c r="B83" s="126" t="s">
        <v>314</v>
      </c>
      <c r="C83" s="126">
        <v>100</v>
      </c>
      <c r="D83" s="126">
        <v>100</v>
      </c>
      <c r="E83" s="126" t="s">
        <v>238</v>
      </c>
      <c r="F83" s="126" t="s">
        <v>238</v>
      </c>
      <c r="G83" s="126" t="s">
        <v>238</v>
      </c>
      <c r="H83" s="127">
        <v>100</v>
      </c>
      <c r="I83" s="82"/>
      <c r="J83" s="73" t="str">
        <f>IFERROR(VLOOKUP(A83,AGENT_raw!A:C,3,0),"-")</f>
        <v>-</v>
      </c>
      <c r="K83" s="5">
        <f t="shared" si="8"/>
        <v>1</v>
      </c>
      <c r="L83" s="5">
        <f t="shared" si="9"/>
        <v>1</v>
      </c>
      <c r="M83" s="5">
        <f t="shared" si="10"/>
        <v>1</v>
      </c>
      <c r="N83" s="5">
        <f t="shared" si="11"/>
        <v>1</v>
      </c>
      <c r="O83" s="5">
        <f t="shared" si="12"/>
        <v>1</v>
      </c>
      <c r="P83" s="5">
        <f t="shared" si="13"/>
        <v>4</v>
      </c>
      <c r="Q83" s="5">
        <f t="shared" si="14"/>
        <v>4</v>
      </c>
      <c r="R83" s="81">
        <f t="shared" si="15"/>
        <v>1</v>
      </c>
    </row>
    <row r="84" spans="1:18">
      <c r="A84" s="126">
        <v>51704088</v>
      </c>
      <c r="B84" s="126" t="s">
        <v>315</v>
      </c>
      <c r="C84" s="126">
        <v>100</v>
      </c>
      <c r="D84" s="126" t="s">
        <v>238</v>
      </c>
      <c r="E84" s="126" t="s">
        <v>238</v>
      </c>
      <c r="F84" s="126" t="s">
        <v>238</v>
      </c>
      <c r="G84" s="126" t="s">
        <v>238</v>
      </c>
      <c r="H84" s="127">
        <v>100</v>
      </c>
      <c r="I84" s="82"/>
      <c r="J84" s="73" t="str">
        <f>IFERROR(VLOOKUP(A84,AGENT_raw!A:C,3,0),"-")</f>
        <v>-</v>
      </c>
      <c r="K84" s="5">
        <f t="shared" si="8"/>
        <v>1</v>
      </c>
      <c r="L84" s="5">
        <f t="shared" si="9"/>
        <v>1</v>
      </c>
      <c r="M84" s="5">
        <f t="shared" si="10"/>
        <v>1</v>
      </c>
      <c r="N84" s="5">
        <f t="shared" si="11"/>
        <v>1</v>
      </c>
      <c r="O84" s="5">
        <f t="shared" si="12"/>
        <v>1</v>
      </c>
      <c r="P84" s="5">
        <f t="shared" si="13"/>
        <v>4</v>
      </c>
      <c r="Q84" s="5">
        <f t="shared" si="14"/>
        <v>4</v>
      </c>
      <c r="R84" s="81">
        <f t="shared" si="15"/>
        <v>1</v>
      </c>
    </row>
    <row r="85" spans="1:18">
      <c r="A85" s="126">
        <v>51615825</v>
      </c>
      <c r="B85" s="126" t="s">
        <v>316</v>
      </c>
      <c r="C85" s="126">
        <v>100</v>
      </c>
      <c r="D85" s="126">
        <v>100</v>
      </c>
      <c r="E85" s="126">
        <v>80</v>
      </c>
      <c r="F85" s="126">
        <v>100</v>
      </c>
      <c r="G85" s="126" t="s">
        <v>238</v>
      </c>
      <c r="H85" s="127">
        <v>95</v>
      </c>
      <c r="I85" s="82"/>
      <c r="J85" s="73" t="str">
        <f>IFERROR(VLOOKUP(A85,AGENT_raw!A:C,3,0),"-")</f>
        <v>-</v>
      </c>
      <c r="K85" s="5">
        <f t="shared" si="8"/>
        <v>1</v>
      </c>
      <c r="L85" s="5">
        <f t="shared" si="9"/>
        <v>1</v>
      </c>
      <c r="M85" s="5">
        <f t="shared" si="10"/>
        <v>1</v>
      </c>
      <c r="N85" s="5">
        <f t="shared" si="11"/>
        <v>1</v>
      </c>
      <c r="O85" s="5">
        <f t="shared" si="12"/>
        <v>1</v>
      </c>
      <c r="P85" s="5">
        <f t="shared" si="13"/>
        <v>4</v>
      </c>
      <c r="Q85" s="5">
        <f t="shared" si="14"/>
        <v>4</v>
      </c>
      <c r="R85" s="81">
        <f t="shared" si="15"/>
        <v>1</v>
      </c>
    </row>
    <row r="86" spans="1:18">
      <c r="A86" s="126">
        <v>51545798</v>
      </c>
      <c r="B86" s="126" t="s">
        <v>318</v>
      </c>
      <c r="C86" s="126">
        <v>100</v>
      </c>
      <c r="D86" s="126">
        <v>100</v>
      </c>
      <c r="E86" s="126">
        <v>100</v>
      </c>
      <c r="F86" s="126">
        <v>80</v>
      </c>
      <c r="G86" s="126" t="s">
        <v>238</v>
      </c>
      <c r="H86" s="127">
        <v>95</v>
      </c>
      <c r="I86" s="82"/>
      <c r="J86" s="73" t="str">
        <f>IFERROR(VLOOKUP(A86,AGENT_raw!A:C,3,0),"-")</f>
        <v>-</v>
      </c>
      <c r="K86" s="5">
        <f t="shared" si="8"/>
        <v>1</v>
      </c>
      <c r="L86" s="5">
        <f t="shared" si="9"/>
        <v>1</v>
      </c>
      <c r="M86" s="5">
        <f t="shared" si="10"/>
        <v>1</v>
      </c>
      <c r="N86" s="5">
        <f t="shared" si="11"/>
        <v>1</v>
      </c>
      <c r="O86" s="5">
        <f t="shared" si="12"/>
        <v>1</v>
      </c>
      <c r="P86" s="5">
        <f t="shared" si="13"/>
        <v>4</v>
      </c>
      <c r="Q86" s="5">
        <f t="shared" si="14"/>
        <v>4</v>
      </c>
      <c r="R86" s="81">
        <f t="shared" si="15"/>
        <v>1</v>
      </c>
    </row>
    <row r="87" spans="1:18">
      <c r="A87" s="126">
        <v>51726928</v>
      </c>
      <c r="B87" s="126" t="s">
        <v>319</v>
      </c>
      <c r="C87" s="126">
        <v>100</v>
      </c>
      <c r="D87" s="126">
        <v>100</v>
      </c>
      <c r="E87" s="126">
        <v>100</v>
      </c>
      <c r="F87" s="126">
        <v>80</v>
      </c>
      <c r="G87" s="126" t="s">
        <v>238</v>
      </c>
      <c r="H87" s="127">
        <v>95</v>
      </c>
      <c r="I87" s="82"/>
      <c r="J87" s="73" t="str">
        <f>IFERROR(VLOOKUP(A87,AGENT_raw!A:C,3,0),"-")</f>
        <v>-</v>
      </c>
      <c r="K87" s="5">
        <f t="shared" si="8"/>
        <v>1</v>
      </c>
      <c r="L87" s="5">
        <f t="shared" si="9"/>
        <v>1</v>
      </c>
      <c r="M87" s="5">
        <f t="shared" si="10"/>
        <v>1</v>
      </c>
      <c r="N87" s="5">
        <f t="shared" si="11"/>
        <v>1</v>
      </c>
      <c r="O87" s="5">
        <f t="shared" si="12"/>
        <v>1</v>
      </c>
      <c r="P87" s="5">
        <f t="shared" si="13"/>
        <v>4</v>
      </c>
      <c r="Q87" s="5">
        <f t="shared" si="14"/>
        <v>4</v>
      </c>
      <c r="R87" s="81">
        <f t="shared" si="15"/>
        <v>1</v>
      </c>
    </row>
    <row r="88" spans="1:18">
      <c r="A88" s="126">
        <v>51605129</v>
      </c>
      <c r="B88" s="126" t="s">
        <v>320</v>
      </c>
      <c r="C88" s="126">
        <v>100</v>
      </c>
      <c r="D88" s="126">
        <v>100</v>
      </c>
      <c r="E88" s="126">
        <v>100</v>
      </c>
      <c r="F88" s="126">
        <v>100</v>
      </c>
      <c r="G88" s="126" t="s">
        <v>238</v>
      </c>
      <c r="H88" s="127">
        <v>100</v>
      </c>
      <c r="I88" s="82"/>
      <c r="J88" s="73" t="str">
        <f>IFERROR(VLOOKUP(A88,AGENT_raw!A:C,3,0),"-")</f>
        <v>-</v>
      </c>
      <c r="K88" s="5">
        <f t="shared" si="8"/>
        <v>1</v>
      </c>
      <c r="L88" s="5">
        <f t="shared" si="9"/>
        <v>1</v>
      </c>
      <c r="M88" s="5">
        <f t="shared" si="10"/>
        <v>1</v>
      </c>
      <c r="N88" s="5">
        <f t="shared" si="11"/>
        <v>1</v>
      </c>
      <c r="O88" s="5">
        <f t="shared" si="12"/>
        <v>1</v>
      </c>
      <c r="P88" s="5">
        <f t="shared" si="13"/>
        <v>4</v>
      </c>
      <c r="Q88" s="5">
        <f t="shared" si="14"/>
        <v>4</v>
      </c>
      <c r="R88" s="81">
        <f t="shared" si="15"/>
        <v>1</v>
      </c>
    </row>
    <row r="89" spans="1:18">
      <c r="A89" s="126">
        <v>51715940</v>
      </c>
      <c r="B89" s="126" t="s">
        <v>321</v>
      </c>
      <c r="C89" s="126">
        <v>100</v>
      </c>
      <c r="D89" s="126">
        <v>100</v>
      </c>
      <c r="E89" s="126">
        <v>100</v>
      </c>
      <c r="F89" s="126">
        <v>80</v>
      </c>
      <c r="G89" s="126" t="s">
        <v>238</v>
      </c>
      <c r="H89" s="127">
        <v>95</v>
      </c>
      <c r="I89" s="82"/>
      <c r="J89" s="73" t="str">
        <f>IFERROR(VLOOKUP(A89,AGENT_raw!A:C,3,0),"-")</f>
        <v>-</v>
      </c>
      <c r="K89" s="5">
        <f t="shared" si="8"/>
        <v>1</v>
      </c>
      <c r="L89" s="5">
        <f t="shared" si="9"/>
        <v>1</v>
      </c>
      <c r="M89" s="5">
        <f t="shared" si="10"/>
        <v>1</v>
      </c>
      <c r="N89" s="5">
        <f t="shared" si="11"/>
        <v>1</v>
      </c>
      <c r="O89" s="5">
        <f t="shared" si="12"/>
        <v>1</v>
      </c>
      <c r="P89" s="5">
        <f t="shared" si="13"/>
        <v>4</v>
      </c>
      <c r="Q89" s="5">
        <f t="shared" si="14"/>
        <v>4</v>
      </c>
      <c r="R89" s="81">
        <f t="shared" si="15"/>
        <v>1</v>
      </c>
    </row>
    <row r="90" spans="1:18">
      <c r="A90" s="126">
        <v>51731448</v>
      </c>
      <c r="B90" s="126" t="s">
        <v>322</v>
      </c>
      <c r="C90" s="126">
        <v>100</v>
      </c>
      <c r="D90" s="126">
        <v>100</v>
      </c>
      <c r="E90" s="126">
        <v>100</v>
      </c>
      <c r="F90" s="126">
        <v>80</v>
      </c>
      <c r="G90" s="126" t="s">
        <v>238</v>
      </c>
      <c r="H90" s="127">
        <v>95</v>
      </c>
      <c r="I90" s="82"/>
      <c r="J90" s="73" t="str">
        <f>IFERROR(VLOOKUP(A90,AGENT_raw!A:C,3,0),"-")</f>
        <v>-</v>
      </c>
      <c r="K90" s="5">
        <f t="shared" si="8"/>
        <v>1</v>
      </c>
      <c r="L90" s="5">
        <f t="shared" si="9"/>
        <v>1</v>
      </c>
      <c r="M90" s="5">
        <f t="shared" si="10"/>
        <v>1</v>
      </c>
      <c r="N90" s="5">
        <f t="shared" si="11"/>
        <v>1</v>
      </c>
      <c r="O90" s="5">
        <f t="shared" si="12"/>
        <v>1</v>
      </c>
      <c r="P90" s="5">
        <f t="shared" si="13"/>
        <v>4</v>
      </c>
      <c r="Q90" s="5">
        <f t="shared" si="14"/>
        <v>4</v>
      </c>
      <c r="R90" s="81">
        <f t="shared" si="15"/>
        <v>1</v>
      </c>
    </row>
    <row r="91" spans="1:18">
      <c r="A91" s="126">
        <v>51723238</v>
      </c>
      <c r="B91" s="126" t="s">
        <v>323</v>
      </c>
      <c r="C91" s="126">
        <v>100</v>
      </c>
      <c r="D91" s="126">
        <v>100</v>
      </c>
      <c r="E91" s="126">
        <v>100</v>
      </c>
      <c r="F91" s="126">
        <v>60</v>
      </c>
      <c r="G91" s="126" t="s">
        <v>238</v>
      </c>
      <c r="H91" s="127">
        <v>90</v>
      </c>
      <c r="I91" s="82"/>
      <c r="J91" s="73" t="str">
        <f>IFERROR(VLOOKUP(A91,AGENT_raw!A:C,3,0),"-")</f>
        <v>-</v>
      </c>
      <c r="K91" s="5">
        <f t="shared" si="8"/>
        <v>1</v>
      </c>
      <c r="L91" s="5">
        <f t="shared" si="9"/>
        <v>1</v>
      </c>
      <c r="M91" s="5">
        <f t="shared" si="10"/>
        <v>1</v>
      </c>
      <c r="N91" s="5">
        <f t="shared" si="11"/>
        <v>1</v>
      </c>
      <c r="O91" s="5">
        <f t="shared" si="12"/>
        <v>1</v>
      </c>
      <c r="P91" s="5">
        <f t="shared" si="13"/>
        <v>4</v>
      </c>
      <c r="Q91" s="5">
        <f t="shared" si="14"/>
        <v>4</v>
      </c>
      <c r="R91" s="81">
        <f t="shared" si="15"/>
        <v>1</v>
      </c>
    </row>
    <row r="92" spans="1:18">
      <c r="A92" s="126">
        <v>51722213</v>
      </c>
      <c r="B92" s="126" t="s">
        <v>324</v>
      </c>
      <c r="C92" s="126">
        <v>100</v>
      </c>
      <c r="D92" s="126">
        <v>100</v>
      </c>
      <c r="E92" s="126">
        <v>100</v>
      </c>
      <c r="F92" s="126">
        <v>80</v>
      </c>
      <c r="G92" s="126" t="s">
        <v>238</v>
      </c>
      <c r="H92" s="127">
        <v>95</v>
      </c>
      <c r="I92" s="82"/>
      <c r="J92" s="73" t="str">
        <f>IFERROR(VLOOKUP(A92,AGENT_raw!A:C,3,0),"-")</f>
        <v>-</v>
      </c>
      <c r="K92" s="5">
        <f t="shared" si="8"/>
        <v>1</v>
      </c>
      <c r="L92" s="5">
        <f t="shared" si="9"/>
        <v>1</v>
      </c>
      <c r="M92" s="5">
        <f t="shared" si="10"/>
        <v>1</v>
      </c>
      <c r="N92" s="5">
        <f t="shared" si="11"/>
        <v>1</v>
      </c>
      <c r="O92" s="5">
        <f t="shared" si="12"/>
        <v>1</v>
      </c>
      <c r="P92" s="5">
        <f t="shared" si="13"/>
        <v>4</v>
      </c>
      <c r="Q92" s="5">
        <f t="shared" si="14"/>
        <v>4</v>
      </c>
      <c r="R92" s="81">
        <f t="shared" si="15"/>
        <v>1</v>
      </c>
    </row>
    <row r="93" spans="1:18">
      <c r="A93" s="126">
        <v>51615282</v>
      </c>
      <c r="B93" s="126" t="s">
        <v>325</v>
      </c>
      <c r="C93" s="126">
        <v>100</v>
      </c>
      <c r="D93" s="126">
        <v>100</v>
      </c>
      <c r="E93" s="126">
        <v>100</v>
      </c>
      <c r="F93" s="126">
        <v>80</v>
      </c>
      <c r="G93" s="126" t="s">
        <v>238</v>
      </c>
      <c r="H93" s="127">
        <v>95</v>
      </c>
      <c r="I93" s="82"/>
      <c r="J93" s="73" t="str">
        <f>IFERROR(VLOOKUP(A93,AGENT_raw!A:C,3,0),"-")</f>
        <v>-</v>
      </c>
      <c r="K93" s="5">
        <f t="shared" si="8"/>
        <v>1</v>
      </c>
      <c r="L93" s="5">
        <f t="shared" si="9"/>
        <v>1</v>
      </c>
      <c r="M93" s="5">
        <f t="shared" si="10"/>
        <v>1</v>
      </c>
      <c r="N93" s="5">
        <f t="shared" si="11"/>
        <v>1</v>
      </c>
      <c r="O93" s="5">
        <f t="shared" si="12"/>
        <v>1</v>
      </c>
      <c r="P93" s="5">
        <f t="shared" si="13"/>
        <v>4</v>
      </c>
      <c r="Q93" s="5">
        <f t="shared" si="14"/>
        <v>4</v>
      </c>
      <c r="R93" s="81">
        <f t="shared" si="15"/>
        <v>1</v>
      </c>
    </row>
    <row r="94" spans="1:18">
      <c r="A94" s="126">
        <v>51722399</v>
      </c>
      <c r="B94" s="126" t="s">
        <v>326</v>
      </c>
      <c r="C94" s="126">
        <v>100</v>
      </c>
      <c r="D94" s="126">
        <v>100</v>
      </c>
      <c r="E94" s="126">
        <v>100</v>
      </c>
      <c r="F94" s="126">
        <v>80</v>
      </c>
      <c r="G94" s="126" t="s">
        <v>238</v>
      </c>
      <c r="H94" s="127">
        <v>95</v>
      </c>
      <c r="I94" s="82"/>
      <c r="J94" s="73" t="str">
        <f>IFERROR(VLOOKUP(A94,AGENT_raw!A:C,3,0),"-")</f>
        <v>-</v>
      </c>
      <c r="K94" s="5">
        <f t="shared" si="8"/>
        <v>1</v>
      </c>
      <c r="L94" s="5">
        <f t="shared" si="9"/>
        <v>1</v>
      </c>
      <c r="M94" s="5">
        <f t="shared" si="10"/>
        <v>1</v>
      </c>
      <c r="N94" s="5">
        <f t="shared" si="11"/>
        <v>1</v>
      </c>
      <c r="O94" s="5">
        <f t="shared" si="12"/>
        <v>1</v>
      </c>
      <c r="P94" s="5">
        <f t="shared" si="13"/>
        <v>4</v>
      </c>
      <c r="Q94" s="5">
        <f t="shared" si="14"/>
        <v>4</v>
      </c>
      <c r="R94" s="81">
        <f t="shared" si="15"/>
        <v>1</v>
      </c>
    </row>
    <row r="95" spans="1:18">
      <c r="A95" s="126">
        <v>51725467</v>
      </c>
      <c r="B95" s="126" t="s">
        <v>327</v>
      </c>
      <c r="C95" s="126">
        <v>100</v>
      </c>
      <c r="D95" s="126">
        <v>100</v>
      </c>
      <c r="E95" s="126">
        <v>100</v>
      </c>
      <c r="F95" s="126">
        <v>100</v>
      </c>
      <c r="G95" s="126" t="s">
        <v>238</v>
      </c>
      <c r="H95" s="127">
        <v>100</v>
      </c>
      <c r="I95" s="82"/>
      <c r="J95" s="73" t="str">
        <f>IFERROR(VLOOKUP(A95,AGENT_raw!A:C,3,0),"-")</f>
        <v>-</v>
      </c>
      <c r="K95" s="5">
        <f t="shared" si="8"/>
        <v>1</v>
      </c>
      <c r="L95" s="5">
        <f t="shared" si="9"/>
        <v>1</v>
      </c>
      <c r="M95" s="5">
        <f t="shared" si="10"/>
        <v>1</v>
      </c>
      <c r="N95" s="5">
        <f t="shared" si="11"/>
        <v>1</v>
      </c>
      <c r="O95" s="5">
        <f t="shared" si="12"/>
        <v>1</v>
      </c>
      <c r="P95" s="5">
        <f t="shared" si="13"/>
        <v>4</v>
      </c>
      <c r="Q95" s="5">
        <f t="shared" si="14"/>
        <v>4</v>
      </c>
      <c r="R95" s="81">
        <f t="shared" si="15"/>
        <v>1</v>
      </c>
    </row>
    <row r="96" spans="1:18">
      <c r="A96" s="126">
        <v>51742635</v>
      </c>
      <c r="B96" s="126" t="s">
        <v>432</v>
      </c>
      <c r="C96" s="126">
        <v>100</v>
      </c>
      <c r="D96" s="126" t="s">
        <v>238</v>
      </c>
      <c r="E96" s="126">
        <v>100</v>
      </c>
      <c r="F96" s="126">
        <v>80</v>
      </c>
      <c r="G96" s="126" t="s">
        <v>238</v>
      </c>
      <c r="H96" s="127">
        <v>93.333333333333329</v>
      </c>
      <c r="I96" s="82"/>
      <c r="J96" s="73" t="str">
        <f>IFERROR(VLOOKUP(A96,AGENT_raw!A:C,3,0),"-")</f>
        <v>-</v>
      </c>
      <c r="K96" s="5">
        <f t="shared" si="8"/>
        <v>1</v>
      </c>
      <c r="L96" s="5">
        <f t="shared" si="9"/>
        <v>1</v>
      </c>
      <c r="M96" s="5">
        <f t="shared" si="10"/>
        <v>1</v>
      </c>
      <c r="N96" s="5">
        <f t="shared" si="11"/>
        <v>1</v>
      </c>
      <c r="O96" s="5">
        <f t="shared" si="12"/>
        <v>1</v>
      </c>
      <c r="P96" s="5">
        <f t="shared" si="13"/>
        <v>4</v>
      </c>
      <c r="Q96" s="5">
        <f t="shared" si="14"/>
        <v>4</v>
      </c>
      <c r="R96" s="81">
        <f t="shared" si="15"/>
        <v>1</v>
      </c>
    </row>
    <row r="97" spans="1:18">
      <c r="A97" s="126">
        <v>51604889</v>
      </c>
      <c r="B97" s="126" t="s">
        <v>328</v>
      </c>
      <c r="C97" s="126">
        <v>100</v>
      </c>
      <c r="D97" s="126">
        <v>100</v>
      </c>
      <c r="E97" s="126">
        <v>100</v>
      </c>
      <c r="F97" s="126">
        <v>80</v>
      </c>
      <c r="G97" s="126" t="s">
        <v>238</v>
      </c>
      <c r="H97" s="127">
        <v>95</v>
      </c>
      <c r="I97" s="82"/>
      <c r="J97" s="73" t="str">
        <f>IFERROR(VLOOKUP(A97,AGENT_raw!A:C,3,0),"-")</f>
        <v>-</v>
      </c>
      <c r="K97" s="5">
        <f t="shared" si="8"/>
        <v>1</v>
      </c>
      <c r="L97" s="5">
        <f t="shared" si="9"/>
        <v>1</v>
      </c>
      <c r="M97" s="5">
        <f t="shared" si="10"/>
        <v>1</v>
      </c>
      <c r="N97" s="5">
        <f t="shared" si="11"/>
        <v>1</v>
      </c>
      <c r="O97" s="5">
        <f t="shared" si="12"/>
        <v>1</v>
      </c>
      <c r="P97" s="5">
        <f t="shared" si="13"/>
        <v>4</v>
      </c>
      <c r="Q97" s="5">
        <f t="shared" si="14"/>
        <v>4</v>
      </c>
      <c r="R97" s="81">
        <f t="shared" si="15"/>
        <v>1</v>
      </c>
    </row>
    <row r="98" spans="1:18">
      <c r="A98" s="126">
        <v>51661971</v>
      </c>
      <c r="B98" s="126" t="s">
        <v>329</v>
      </c>
      <c r="C98" s="126">
        <v>100</v>
      </c>
      <c r="D98" s="126">
        <v>100</v>
      </c>
      <c r="E98" s="126">
        <v>100</v>
      </c>
      <c r="F98" s="126">
        <v>80</v>
      </c>
      <c r="G98" s="126" t="s">
        <v>238</v>
      </c>
      <c r="H98" s="127">
        <v>95</v>
      </c>
      <c r="I98" s="82"/>
      <c r="J98" s="73" t="str">
        <f>IFERROR(VLOOKUP(A98,AGENT_raw!A:C,3,0),"-")</f>
        <v>-</v>
      </c>
      <c r="K98" s="5">
        <f t="shared" si="8"/>
        <v>1</v>
      </c>
      <c r="L98" s="5">
        <f t="shared" si="9"/>
        <v>1</v>
      </c>
      <c r="M98" s="5">
        <f t="shared" si="10"/>
        <v>1</v>
      </c>
      <c r="N98" s="5">
        <f t="shared" si="11"/>
        <v>1</v>
      </c>
      <c r="O98" s="5">
        <f t="shared" si="12"/>
        <v>1</v>
      </c>
      <c r="P98" s="5">
        <f t="shared" si="13"/>
        <v>4</v>
      </c>
      <c r="Q98" s="5">
        <f t="shared" si="14"/>
        <v>4</v>
      </c>
      <c r="R98" s="81">
        <f t="shared" si="15"/>
        <v>1</v>
      </c>
    </row>
    <row r="99" spans="1:18">
      <c r="A99" s="126">
        <v>51582026</v>
      </c>
      <c r="B99" s="126" t="s">
        <v>330</v>
      </c>
      <c r="C99" s="126">
        <v>100</v>
      </c>
      <c r="D99" s="126">
        <v>100</v>
      </c>
      <c r="E99" s="126">
        <v>100</v>
      </c>
      <c r="F99" s="126">
        <v>60</v>
      </c>
      <c r="G99" s="126" t="s">
        <v>238</v>
      </c>
      <c r="H99" s="127">
        <v>90</v>
      </c>
      <c r="I99" s="82"/>
      <c r="J99" s="73" t="str">
        <f>IFERROR(VLOOKUP(A99,AGENT_raw!A:C,3,0),"-")</f>
        <v>-</v>
      </c>
      <c r="K99" s="5">
        <f t="shared" si="8"/>
        <v>1</v>
      </c>
      <c r="L99" s="5">
        <f t="shared" si="9"/>
        <v>1</v>
      </c>
      <c r="M99" s="5">
        <f t="shared" si="10"/>
        <v>1</v>
      </c>
      <c r="N99" s="5">
        <f t="shared" si="11"/>
        <v>1</v>
      </c>
      <c r="O99" s="5">
        <f t="shared" si="12"/>
        <v>1</v>
      </c>
      <c r="P99" s="5">
        <f t="shared" si="13"/>
        <v>4</v>
      </c>
      <c r="Q99" s="5">
        <f t="shared" si="14"/>
        <v>4</v>
      </c>
      <c r="R99" s="81">
        <f t="shared" si="15"/>
        <v>1</v>
      </c>
    </row>
    <row r="100" spans="1:18">
      <c r="A100" s="126">
        <v>51564575</v>
      </c>
      <c r="B100" s="126" t="s">
        <v>433</v>
      </c>
      <c r="C100" s="126">
        <v>100</v>
      </c>
      <c r="D100" s="126">
        <v>20</v>
      </c>
      <c r="E100" s="126">
        <v>100</v>
      </c>
      <c r="F100" s="126">
        <v>60</v>
      </c>
      <c r="G100" s="126" t="s">
        <v>238</v>
      </c>
      <c r="H100" s="127">
        <v>70</v>
      </c>
      <c r="I100" s="82"/>
      <c r="J100" s="73" t="str">
        <f>IFERROR(VLOOKUP(A100,AGENT_raw!A:C,3,0),"-")</f>
        <v>-</v>
      </c>
      <c r="K100" s="5">
        <f t="shared" si="8"/>
        <v>1</v>
      </c>
      <c r="L100" s="5">
        <f t="shared" si="9"/>
        <v>1</v>
      </c>
      <c r="M100" s="5">
        <f t="shared" si="10"/>
        <v>1</v>
      </c>
      <c r="N100" s="5">
        <f t="shared" si="11"/>
        <v>1</v>
      </c>
      <c r="O100" s="5">
        <f t="shared" si="12"/>
        <v>1</v>
      </c>
      <c r="P100" s="5">
        <f t="shared" si="13"/>
        <v>4</v>
      </c>
      <c r="Q100" s="5">
        <f t="shared" si="14"/>
        <v>4</v>
      </c>
      <c r="R100" s="81">
        <f t="shared" si="15"/>
        <v>1</v>
      </c>
    </row>
    <row r="101" spans="1:18">
      <c r="A101" s="126">
        <v>51725688</v>
      </c>
      <c r="B101" s="126" t="s">
        <v>331</v>
      </c>
      <c r="C101" s="126">
        <v>100</v>
      </c>
      <c r="D101" s="126">
        <v>100</v>
      </c>
      <c r="E101" s="126">
        <v>100</v>
      </c>
      <c r="F101" s="126">
        <v>80</v>
      </c>
      <c r="G101" s="126" t="s">
        <v>238</v>
      </c>
      <c r="H101" s="127">
        <v>95</v>
      </c>
      <c r="I101" s="82"/>
      <c r="J101" s="73" t="str">
        <f>IFERROR(VLOOKUP(A101,AGENT_raw!A:C,3,0),"-")</f>
        <v>-</v>
      </c>
      <c r="K101" s="5">
        <f t="shared" si="8"/>
        <v>1</v>
      </c>
      <c r="L101" s="5">
        <f t="shared" si="9"/>
        <v>1</v>
      </c>
      <c r="M101" s="5">
        <f t="shared" si="10"/>
        <v>1</v>
      </c>
      <c r="N101" s="5">
        <f t="shared" si="11"/>
        <v>1</v>
      </c>
      <c r="O101" s="5">
        <f t="shared" si="12"/>
        <v>1</v>
      </c>
      <c r="P101" s="5">
        <f t="shared" si="13"/>
        <v>4</v>
      </c>
      <c r="Q101" s="5">
        <f t="shared" si="14"/>
        <v>4</v>
      </c>
      <c r="R101" s="81">
        <f t="shared" si="15"/>
        <v>1</v>
      </c>
    </row>
    <row r="102" spans="1:18">
      <c r="A102" s="126">
        <v>51701116</v>
      </c>
      <c r="B102" s="126" t="s">
        <v>332</v>
      </c>
      <c r="C102" s="126">
        <v>100</v>
      </c>
      <c r="D102" s="126">
        <v>100</v>
      </c>
      <c r="E102" s="126">
        <v>100</v>
      </c>
      <c r="F102" s="126">
        <v>80</v>
      </c>
      <c r="G102" s="126" t="s">
        <v>238</v>
      </c>
      <c r="H102" s="127">
        <v>95</v>
      </c>
      <c r="I102" s="82"/>
      <c r="J102" s="73" t="str">
        <f>IFERROR(VLOOKUP(A102,AGENT_raw!A:C,3,0),"-")</f>
        <v>-</v>
      </c>
      <c r="K102" s="5">
        <f t="shared" si="8"/>
        <v>1</v>
      </c>
      <c r="L102" s="5">
        <f t="shared" si="9"/>
        <v>1</v>
      </c>
      <c r="M102" s="5">
        <f t="shared" si="10"/>
        <v>1</v>
      </c>
      <c r="N102" s="5">
        <f t="shared" si="11"/>
        <v>1</v>
      </c>
      <c r="O102" s="5">
        <f t="shared" si="12"/>
        <v>1</v>
      </c>
      <c r="P102" s="5">
        <f t="shared" si="13"/>
        <v>4</v>
      </c>
      <c r="Q102" s="5">
        <f t="shared" si="14"/>
        <v>4</v>
      </c>
      <c r="R102" s="81">
        <f t="shared" si="15"/>
        <v>1</v>
      </c>
    </row>
    <row r="103" spans="1:18">
      <c r="A103" s="126">
        <v>51585203</v>
      </c>
      <c r="B103" s="126" t="s">
        <v>333</v>
      </c>
      <c r="C103" s="126">
        <v>100</v>
      </c>
      <c r="D103" s="126">
        <v>100</v>
      </c>
      <c r="E103" s="126">
        <v>100</v>
      </c>
      <c r="F103" s="126">
        <v>80</v>
      </c>
      <c r="G103" s="126" t="s">
        <v>238</v>
      </c>
      <c r="H103" s="127">
        <v>95</v>
      </c>
      <c r="I103" s="82"/>
      <c r="J103" s="73" t="str">
        <f>IFERROR(VLOOKUP(A103,AGENT_raw!A:C,3,0),"-")</f>
        <v>-</v>
      </c>
      <c r="K103" s="5">
        <f t="shared" si="8"/>
        <v>1</v>
      </c>
      <c r="L103" s="5">
        <f t="shared" si="9"/>
        <v>1</v>
      </c>
      <c r="M103" s="5">
        <f t="shared" si="10"/>
        <v>1</v>
      </c>
      <c r="N103" s="5">
        <f t="shared" si="11"/>
        <v>1</v>
      </c>
      <c r="O103" s="5">
        <f t="shared" si="12"/>
        <v>1</v>
      </c>
      <c r="P103" s="5">
        <f t="shared" si="13"/>
        <v>4</v>
      </c>
      <c r="Q103" s="5">
        <f t="shared" si="14"/>
        <v>4</v>
      </c>
      <c r="R103" s="81">
        <f t="shared" si="15"/>
        <v>1</v>
      </c>
    </row>
    <row r="104" spans="1:18">
      <c r="A104" s="126">
        <v>51585202</v>
      </c>
      <c r="B104" s="126" t="s">
        <v>334</v>
      </c>
      <c r="C104" s="126">
        <v>100</v>
      </c>
      <c r="D104" s="126">
        <v>100</v>
      </c>
      <c r="E104" s="126">
        <v>100</v>
      </c>
      <c r="F104" s="126">
        <v>80</v>
      </c>
      <c r="G104" s="126" t="s">
        <v>238</v>
      </c>
      <c r="H104" s="127">
        <v>95</v>
      </c>
      <c r="I104" s="82"/>
      <c r="J104" s="73" t="str">
        <f>IFERROR(VLOOKUP(A104,AGENT_raw!A:C,3,0),"-")</f>
        <v>-</v>
      </c>
      <c r="K104" s="5">
        <f t="shared" si="8"/>
        <v>1</v>
      </c>
      <c r="L104" s="5">
        <f t="shared" si="9"/>
        <v>1</v>
      </c>
      <c r="M104" s="5">
        <f t="shared" si="10"/>
        <v>1</v>
      </c>
      <c r="N104" s="5">
        <f t="shared" si="11"/>
        <v>1</v>
      </c>
      <c r="O104" s="5">
        <f t="shared" si="12"/>
        <v>1</v>
      </c>
      <c r="P104" s="5">
        <f t="shared" si="13"/>
        <v>4</v>
      </c>
      <c r="Q104" s="5">
        <f t="shared" si="14"/>
        <v>4</v>
      </c>
      <c r="R104" s="81">
        <f t="shared" si="15"/>
        <v>1</v>
      </c>
    </row>
    <row r="105" spans="1:18">
      <c r="A105" s="126">
        <v>51743369</v>
      </c>
      <c r="B105" s="126" t="s">
        <v>335</v>
      </c>
      <c r="C105" s="126">
        <v>100</v>
      </c>
      <c r="D105" s="126">
        <v>100</v>
      </c>
      <c r="E105" s="126">
        <v>100</v>
      </c>
      <c r="F105" s="126" t="s">
        <v>238</v>
      </c>
      <c r="G105" s="126" t="s">
        <v>238</v>
      </c>
      <c r="H105" s="127">
        <v>100</v>
      </c>
      <c r="I105" s="82"/>
      <c r="J105" s="73" t="str">
        <f>IFERROR(VLOOKUP(A105,AGENT_raw!A:C,3,0),"-")</f>
        <v>-</v>
      </c>
      <c r="K105" s="5">
        <f t="shared" si="8"/>
        <v>1</v>
      </c>
      <c r="L105" s="5">
        <f t="shared" si="9"/>
        <v>1</v>
      </c>
      <c r="M105" s="5">
        <f t="shared" si="10"/>
        <v>1</v>
      </c>
      <c r="N105" s="5">
        <f t="shared" si="11"/>
        <v>1</v>
      </c>
      <c r="O105" s="5">
        <f t="shared" si="12"/>
        <v>1</v>
      </c>
      <c r="P105" s="5">
        <f t="shared" si="13"/>
        <v>4</v>
      </c>
      <c r="Q105" s="5">
        <f t="shared" si="14"/>
        <v>4</v>
      </c>
      <c r="R105" s="81">
        <f t="shared" si="15"/>
        <v>1</v>
      </c>
    </row>
    <row r="106" spans="1:18">
      <c r="A106" s="126">
        <v>51765992</v>
      </c>
      <c r="B106" s="126" t="s">
        <v>381</v>
      </c>
      <c r="C106" s="126">
        <v>100</v>
      </c>
      <c r="D106" s="126">
        <v>100</v>
      </c>
      <c r="E106" s="126">
        <v>80</v>
      </c>
      <c r="F106" s="126" t="s">
        <v>238</v>
      </c>
      <c r="G106" s="126" t="s">
        <v>238</v>
      </c>
      <c r="H106" s="127">
        <v>93.333333333333329</v>
      </c>
      <c r="I106" s="82"/>
      <c r="J106" s="73" t="str">
        <f>IFERROR(VLOOKUP(A106,AGENT_raw!A:C,3,0),"-")</f>
        <v>-</v>
      </c>
      <c r="K106" s="5">
        <f t="shared" si="8"/>
        <v>1</v>
      </c>
      <c r="L106" s="5">
        <f t="shared" si="9"/>
        <v>1</v>
      </c>
      <c r="M106" s="5">
        <f t="shared" si="10"/>
        <v>1</v>
      </c>
      <c r="N106" s="5">
        <f t="shared" si="11"/>
        <v>1</v>
      </c>
      <c r="O106" s="5">
        <f t="shared" si="12"/>
        <v>1</v>
      </c>
      <c r="P106" s="5">
        <f t="shared" si="13"/>
        <v>4</v>
      </c>
      <c r="Q106" s="5">
        <f t="shared" si="14"/>
        <v>4</v>
      </c>
      <c r="R106" s="81">
        <f t="shared" si="15"/>
        <v>1</v>
      </c>
    </row>
    <row r="107" spans="1:18">
      <c r="A107" s="126">
        <v>51803955</v>
      </c>
      <c r="B107" s="126" t="s">
        <v>387</v>
      </c>
      <c r="C107" s="126">
        <v>100</v>
      </c>
      <c r="D107" s="126">
        <v>100</v>
      </c>
      <c r="E107" s="126">
        <v>80</v>
      </c>
      <c r="F107" s="126">
        <v>100</v>
      </c>
      <c r="G107" s="126" t="s">
        <v>238</v>
      </c>
      <c r="H107" s="127">
        <v>95</v>
      </c>
      <c r="I107" s="82"/>
      <c r="J107" s="73" t="str">
        <f>IFERROR(VLOOKUP(A107,AGENT_raw!A:C,3,0),"-")</f>
        <v>-</v>
      </c>
      <c r="K107" s="5">
        <f t="shared" si="8"/>
        <v>1</v>
      </c>
      <c r="L107" s="5">
        <f t="shared" si="9"/>
        <v>1</v>
      </c>
      <c r="M107" s="5">
        <f t="shared" si="10"/>
        <v>1</v>
      </c>
      <c r="N107" s="5">
        <f t="shared" si="11"/>
        <v>1</v>
      </c>
      <c r="O107" s="5">
        <f t="shared" si="12"/>
        <v>1</v>
      </c>
      <c r="P107" s="5">
        <f t="shared" si="13"/>
        <v>4</v>
      </c>
      <c r="Q107" s="5">
        <f t="shared" si="14"/>
        <v>4</v>
      </c>
      <c r="R107" s="81">
        <f t="shared" si="15"/>
        <v>1</v>
      </c>
    </row>
    <row r="108" spans="1:18">
      <c r="A108" s="126">
        <v>51803947</v>
      </c>
      <c r="B108" s="126" t="s">
        <v>388</v>
      </c>
      <c r="C108" s="126">
        <v>100</v>
      </c>
      <c r="D108" s="126">
        <v>100</v>
      </c>
      <c r="E108" s="126">
        <v>80</v>
      </c>
      <c r="F108" s="126">
        <v>100</v>
      </c>
      <c r="G108" s="126" t="s">
        <v>238</v>
      </c>
      <c r="H108" s="127">
        <v>95</v>
      </c>
      <c r="I108" s="82"/>
      <c r="J108" s="73" t="str">
        <f>IFERROR(VLOOKUP(A108,AGENT_raw!A:C,3,0),"-")</f>
        <v>-</v>
      </c>
      <c r="K108" s="5">
        <f t="shared" si="8"/>
        <v>1</v>
      </c>
      <c r="L108" s="5">
        <f t="shared" si="9"/>
        <v>1</v>
      </c>
      <c r="M108" s="5">
        <f t="shared" si="10"/>
        <v>1</v>
      </c>
      <c r="N108" s="5">
        <f t="shared" si="11"/>
        <v>1</v>
      </c>
      <c r="O108" s="5">
        <f t="shared" si="12"/>
        <v>1</v>
      </c>
      <c r="P108" s="5">
        <f t="shared" si="13"/>
        <v>4</v>
      </c>
      <c r="Q108" s="5">
        <f t="shared" si="14"/>
        <v>4</v>
      </c>
      <c r="R108" s="81">
        <f t="shared" si="15"/>
        <v>1</v>
      </c>
    </row>
    <row r="109" spans="1:18">
      <c r="A109" s="126">
        <v>51697023</v>
      </c>
      <c r="B109" s="126" t="s">
        <v>382</v>
      </c>
      <c r="C109" s="126">
        <v>100</v>
      </c>
      <c r="D109" s="126">
        <v>100</v>
      </c>
      <c r="E109" s="126">
        <v>80</v>
      </c>
      <c r="F109" s="126">
        <v>100</v>
      </c>
      <c r="G109" s="126" t="s">
        <v>238</v>
      </c>
      <c r="H109" s="127">
        <v>95</v>
      </c>
      <c r="I109" s="82"/>
      <c r="J109" s="73" t="str">
        <f>IFERROR(VLOOKUP(A109,AGENT_raw!A:C,3,0),"-")</f>
        <v>-</v>
      </c>
      <c r="K109" s="5">
        <f t="shared" si="8"/>
        <v>1</v>
      </c>
      <c r="L109" s="5">
        <f t="shared" si="9"/>
        <v>1</v>
      </c>
      <c r="M109" s="5">
        <f t="shared" si="10"/>
        <v>1</v>
      </c>
      <c r="N109" s="5">
        <f t="shared" si="11"/>
        <v>1</v>
      </c>
      <c r="O109" s="5">
        <f t="shared" si="12"/>
        <v>1</v>
      </c>
      <c r="P109" s="5">
        <f t="shared" si="13"/>
        <v>4</v>
      </c>
      <c r="Q109" s="5">
        <f t="shared" si="14"/>
        <v>4</v>
      </c>
      <c r="R109" s="81">
        <f t="shared" si="15"/>
        <v>1</v>
      </c>
    </row>
    <row r="110" spans="1:18">
      <c r="A110" s="126">
        <v>51764512</v>
      </c>
      <c r="B110" s="126" t="s">
        <v>383</v>
      </c>
      <c r="C110" s="126">
        <v>100</v>
      </c>
      <c r="D110" s="126">
        <v>100</v>
      </c>
      <c r="E110" s="126">
        <v>80</v>
      </c>
      <c r="F110" s="126">
        <v>100</v>
      </c>
      <c r="G110" s="126" t="s">
        <v>238</v>
      </c>
      <c r="H110" s="127">
        <v>95</v>
      </c>
      <c r="I110" s="82"/>
      <c r="J110" s="73" t="str">
        <f>IFERROR(VLOOKUP(A110,AGENT_raw!A:C,3,0),"-")</f>
        <v>-</v>
      </c>
      <c r="K110" s="5">
        <f t="shared" si="8"/>
        <v>1</v>
      </c>
      <c r="L110" s="5">
        <f t="shared" si="9"/>
        <v>1</v>
      </c>
      <c r="M110" s="5">
        <f t="shared" si="10"/>
        <v>1</v>
      </c>
      <c r="N110" s="5">
        <f t="shared" si="11"/>
        <v>1</v>
      </c>
      <c r="O110" s="5">
        <f t="shared" si="12"/>
        <v>1</v>
      </c>
      <c r="P110" s="5">
        <f t="shared" si="13"/>
        <v>4</v>
      </c>
      <c r="Q110" s="5">
        <f t="shared" si="14"/>
        <v>4</v>
      </c>
      <c r="R110" s="81">
        <f t="shared" si="15"/>
        <v>1</v>
      </c>
    </row>
    <row r="111" spans="1:18">
      <c r="A111" s="126">
        <v>51785245</v>
      </c>
      <c r="B111" s="126" t="s">
        <v>703</v>
      </c>
      <c r="C111" s="126">
        <v>100</v>
      </c>
      <c r="D111" s="126">
        <v>100</v>
      </c>
      <c r="E111" s="126">
        <v>80</v>
      </c>
      <c r="F111" s="126">
        <v>100</v>
      </c>
      <c r="G111" s="126" t="s">
        <v>238</v>
      </c>
      <c r="H111" s="127">
        <v>95</v>
      </c>
      <c r="I111" s="82"/>
      <c r="J111" s="73" t="str">
        <f>IFERROR(VLOOKUP(A111,AGENT_raw!A:C,3,0),"-")</f>
        <v>-</v>
      </c>
      <c r="K111" s="5">
        <f t="shared" si="8"/>
        <v>1</v>
      </c>
      <c r="L111" s="5">
        <f t="shared" si="9"/>
        <v>1</v>
      </c>
      <c r="M111" s="5">
        <f t="shared" si="10"/>
        <v>1</v>
      </c>
      <c r="N111" s="5">
        <f t="shared" si="11"/>
        <v>1</v>
      </c>
      <c r="O111" s="5">
        <f t="shared" si="12"/>
        <v>1</v>
      </c>
      <c r="P111" s="5">
        <f t="shared" si="13"/>
        <v>4</v>
      </c>
      <c r="Q111" s="5">
        <f t="shared" si="14"/>
        <v>4</v>
      </c>
      <c r="R111" s="81">
        <f t="shared" si="15"/>
        <v>1</v>
      </c>
    </row>
    <row r="112" spans="1:18">
      <c r="A112" s="126">
        <v>51709110</v>
      </c>
      <c r="B112" s="126" t="s">
        <v>704</v>
      </c>
      <c r="C112" s="126">
        <v>100</v>
      </c>
      <c r="D112" s="126">
        <v>100</v>
      </c>
      <c r="E112" s="126">
        <v>80</v>
      </c>
      <c r="F112" s="126">
        <v>100</v>
      </c>
      <c r="G112" s="126" t="s">
        <v>238</v>
      </c>
      <c r="H112" s="127">
        <v>95</v>
      </c>
      <c r="I112" s="82"/>
      <c r="J112" s="73" t="str">
        <f>IFERROR(VLOOKUP(A112,AGENT_raw!A:C,3,0),"-")</f>
        <v>-</v>
      </c>
      <c r="K112" s="5">
        <f t="shared" si="8"/>
        <v>1</v>
      </c>
      <c r="L112" s="5">
        <f t="shared" si="9"/>
        <v>1</v>
      </c>
      <c r="M112" s="5">
        <f t="shared" si="10"/>
        <v>1</v>
      </c>
      <c r="N112" s="5">
        <f t="shared" si="11"/>
        <v>1</v>
      </c>
      <c r="O112" s="5">
        <f t="shared" si="12"/>
        <v>1</v>
      </c>
      <c r="P112" s="5">
        <f t="shared" si="13"/>
        <v>4</v>
      </c>
      <c r="Q112" s="5">
        <f t="shared" si="14"/>
        <v>4</v>
      </c>
      <c r="R112" s="81">
        <f t="shared" si="15"/>
        <v>1</v>
      </c>
    </row>
    <row r="113" spans="1:18">
      <c r="A113" s="126">
        <v>51764660</v>
      </c>
      <c r="B113" s="126" t="s">
        <v>384</v>
      </c>
      <c r="C113" s="126">
        <v>100</v>
      </c>
      <c r="D113" s="126">
        <v>100</v>
      </c>
      <c r="E113" s="126">
        <v>80</v>
      </c>
      <c r="F113" s="126">
        <v>100</v>
      </c>
      <c r="G113" s="126" t="s">
        <v>238</v>
      </c>
      <c r="H113" s="127">
        <v>95</v>
      </c>
      <c r="I113" s="82"/>
      <c r="J113" s="73" t="str">
        <f>IFERROR(VLOOKUP(A113,AGENT_raw!A:C,3,0),"-")</f>
        <v>-</v>
      </c>
      <c r="K113" s="5">
        <f t="shared" si="8"/>
        <v>1</v>
      </c>
      <c r="L113" s="5">
        <f t="shared" si="9"/>
        <v>1</v>
      </c>
      <c r="M113" s="5">
        <f t="shared" si="10"/>
        <v>1</v>
      </c>
      <c r="N113" s="5">
        <f t="shared" si="11"/>
        <v>1</v>
      </c>
      <c r="O113" s="5">
        <f t="shared" si="12"/>
        <v>1</v>
      </c>
      <c r="P113" s="5">
        <f t="shared" si="13"/>
        <v>4</v>
      </c>
      <c r="Q113" s="5">
        <f t="shared" si="14"/>
        <v>4</v>
      </c>
      <c r="R113" s="81">
        <f t="shared" si="15"/>
        <v>1</v>
      </c>
    </row>
    <row r="114" spans="1:18">
      <c r="A114" s="126">
        <v>51743021</v>
      </c>
      <c r="B114" s="126" t="s">
        <v>385</v>
      </c>
      <c r="C114" s="126">
        <v>100</v>
      </c>
      <c r="D114" s="126">
        <v>100</v>
      </c>
      <c r="E114" s="126">
        <v>80</v>
      </c>
      <c r="F114" s="126">
        <v>100</v>
      </c>
      <c r="G114" s="126" t="s">
        <v>238</v>
      </c>
      <c r="H114" s="127">
        <v>95</v>
      </c>
      <c r="I114" s="82"/>
      <c r="J114" s="73" t="str">
        <f>IFERROR(VLOOKUP(A114,AGENT_raw!A:C,3,0),"-")</f>
        <v>-</v>
      </c>
      <c r="K114" s="5">
        <f t="shared" si="8"/>
        <v>1</v>
      </c>
      <c r="L114" s="5">
        <f t="shared" si="9"/>
        <v>1</v>
      </c>
      <c r="M114" s="5">
        <f t="shared" si="10"/>
        <v>1</v>
      </c>
      <c r="N114" s="5">
        <f t="shared" si="11"/>
        <v>1</v>
      </c>
      <c r="O114" s="5">
        <f t="shared" si="12"/>
        <v>1</v>
      </c>
      <c r="P114" s="5">
        <f t="shared" si="13"/>
        <v>4</v>
      </c>
      <c r="Q114" s="5">
        <f t="shared" si="14"/>
        <v>4</v>
      </c>
      <c r="R114" s="81">
        <f t="shared" si="15"/>
        <v>1</v>
      </c>
    </row>
    <row r="115" spans="1:18">
      <c r="A115" s="126">
        <v>51718193</v>
      </c>
      <c r="B115" s="126" t="s">
        <v>428</v>
      </c>
      <c r="C115" s="126">
        <v>100</v>
      </c>
      <c r="D115" s="126">
        <v>100</v>
      </c>
      <c r="E115" s="126">
        <v>80</v>
      </c>
      <c r="F115" s="126">
        <v>100</v>
      </c>
      <c r="G115" s="126" t="s">
        <v>238</v>
      </c>
      <c r="H115" s="127">
        <v>95</v>
      </c>
      <c r="I115" s="82"/>
      <c r="J115" s="73" t="str">
        <f>IFERROR(VLOOKUP(A115,AGENT_raw!A:C,3,0),"-")</f>
        <v>-</v>
      </c>
      <c r="K115" s="5">
        <f t="shared" si="8"/>
        <v>1</v>
      </c>
      <c r="L115" s="5">
        <f t="shared" si="9"/>
        <v>1</v>
      </c>
      <c r="M115" s="5">
        <f t="shared" si="10"/>
        <v>1</v>
      </c>
      <c r="N115" s="5">
        <f t="shared" si="11"/>
        <v>1</v>
      </c>
      <c r="O115" s="5">
        <f t="shared" si="12"/>
        <v>1</v>
      </c>
      <c r="P115" s="5">
        <f t="shared" si="13"/>
        <v>4</v>
      </c>
      <c r="Q115" s="5">
        <f t="shared" si="14"/>
        <v>4</v>
      </c>
      <c r="R115" s="81">
        <f t="shared" si="15"/>
        <v>1</v>
      </c>
    </row>
    <row r="116" spans="1:18">
      <c r="A116" s="126">
        <v>51725134</v>
      </c>
      <c r="B116" s="126" t="s">
        <v>234</v>
      </c>
      <c r="C116" s="126">
        <v>100</v>
      </c>
      <c r="D116" s="126">
        <v>100</v>
      </c>
      <c r="E116" s="126">
        <v>80</v>
      </c>
      <c r="F116" s="126">
        <v>100</v>
      </c>
      <c r="G116" s="126" t="s">
        <v>238</v>
      </c>
      <c r="H116" s="127">
        <v>95</v>
      </c>
      <c r="I116" s="82"/>
      <c r="J116" s="73" t="str">
        <f>IFERROR(VLOOKUP(A116,AGENT_raw!A:C,3,0),"-")</f>
        <v>-</v>
      </c>
      <c r="K116" s="5">
        <f t="shared" si="8"/>
        <v>1</v>
      </c>
      <c r="L116" s="5">
        <f t="shared" si="9"/>
        <v>1</v>
      </c>
      <c r="M116" s="5">
        <f t="shared" si="10"/>
        <v>1</v>
      </c>
      <c r="N116" s="5">
        <f t="shared" si="11"/>
        <v>1</v>
      </c>
      <c r="O116" s="5">
        <f t="shared" si="12"/>
        <v>1</v>
      </c>
      <c r="P116" s="5">
        <f t="shared" si="13"/>
        <v>4</v>
      </c>
      <c r="Q116" s="5">
        <f t="shared" si="14"/>
        <v>4</v>
      </c>
      <c r="R116" s="81">
        <f t="shared" si="15"/>
        <v>1</v>
      </c>
    </row>
    <row r="117" spans="1:18">
      <c r="A117" s="126">
        <v>51725455</v>
      </c>
      <c r="B117" s="126" t="s">
        <v>235</v>
      </c>
      <c r="C117" s="126">
        <v>100</v>
      </c>
      <c r="D117" s="126">
        <v>100</v>
      </c>
      <c r="E117" s="126">
        <v>80</v>
      </c>
      <c r="F117" s="126">
        <v>100</v>
      </c>
      <c r="G117" s="126" t="s">
        <v>238</v>
      </c>
      <c r="H117" s="127">
        <v>95</v>
      </c>
      <c r="I117" s="82"/>
      <c r="J117" s="73" t="str">
        <f>IFERROR(VLOOKUP(A117,AGENT_raw!A:C,3,0),"-")</f>
        <v>-</v>
      </c>
      <c r="K117" s="5">
        <f t="shared" si="8"/>
        <v>1</v>
      </c>
      <c r="L117" s="5">
        <f t="shared" si="9"/>
        <v>1</v>
      </c>
      <c r="M117" s="5">
        <f t="shared" si="10"/>
        <v>1</v>
      </c>
      <c r="N117" s="5">
        <f t="shared" si="11"/>
        <v>1</v>
      </c>
      <c r="O117" s="5">
        <f t="shared" si="12"/>
        <v>1</v>
      </c>
      <c r="P117" s="5">
        <f t="shared" si="13"/>
        <v>4</v>
      </c>
      <c r="Q117" s="5">
        <f t="shared" si="14"/>
        <v>4</v>
      </c>
      <c r="R117" s="81">
        <f t="shared" si="15"/>
        <v>1</v>
      </c>
    </row>
    <row r="118" spans="1:18">
      <c r="A118" s="126">
        <v>51718513</v>
      </c>
      <c r="B118" s="126" t="s">
        <v>229</v>
      </c>
      <c r="C118" s="126">
        <v>100</v>
      </c>
      <c r="D118" s="126">
        <v>100</v>
      </c>
      <c r="E118" s="126">
        <v>80</v>
      </c>
      <c r="F118" s="126">
        <v>100</v>
      </c>
      <c r="G118" s="126" t="s">
        <v>238</v>
      </c>
      <c r="H118" s="127">
        <v>95</v>
      </c>
      <c r="I118" s="82"/>
      <c r="J118" s="73" t="str">
        <f>IFERROR(VLOOKUP(A118,AGENT_raw!A:C,3,0),"-")</f>
        <v>-</v>
      </c>
      <c r="K118" s="5">
        <f t="shared" si="8"/>
        <v>1</v>
      </c>
      <c r="L118" s="5">
        <f t="shared" si="9"/>
        <v>1</v>
      </c>
      <c r="M118" s="5">
        <f t="shared" si="10"/>
        <v>1</v>
      </c>
      <c r="N118" s="5">
        <f t="shared" si="11"/>
        <v>1</v>
      </c>
      <c r="O118" s="5">
        <f t="shared" si="12"/>
        <v>1</v>
      </c>
      <c r="P118" s="5">
        <f t="shared" si="13"/>
        <v>4</v>
      </c>
      <c r="Q118" s="5">
        <f t="shared" si="14"/>
        <v>4</v>
      </c>
      <c r="R118" s="81">
        <f t="shared" si="15"/>
        <v>1</v>
      </c>
    </row>
    <row r="119" spans="1:18">
      <c r="A119" s="126">
        <v>51790902</v>
      </c>
      <c r="B119" s="126" t="s">
        <v>230</v>
      </c>
      <c r="C119" s="126">
        <v>100</v>
      </c>
      <c r="D119" s="126">
        <v>100</v>
      </c>
      <c r="E119" s="126">
        <v>80</v>
      </c>
      <c r="F119" s="126" t="s">
        <v>238</v>
      </c>
      <c r="G119" s="126" t="s">
        <v>238</v>
      </c>
      <c r="H119" s="127">
        <v>93.333333333333329</v>
      </c>
      <c r="I119" s="82"/>
      <c r="J119" s="73" t="str">
        <f>IFERROR(VLOOKUP(A119,AGENT_raw!A:C,3,0),"-")</f>
        <v>-</v>
      </c>
      <c r="K119" s="5">
        <f t="shared" si="8"/>
        <v>1</v>
      </c>
      <c r="L119" s="5">
        <f t="shared" si="9"/>
        <v>1</v>
      </c>
      <c r="M119" s="5">
        <f t="shared" si="10"/>
        <v>1</v>
      </c>
      <c r="N119" s="5">
        <f t="shared" si="11"/>
        <v>1</v>
      </c>
      <c r="O119" s="5">
        <f t="shared" si="12"/>
        <v>1</v>
      </c>
      <c r="P119" s="5">
        <f t="shared" si="13"/>
        <v>4</v>
      </c>
      <c r="Q119" s="5">
        <f t="shared" si="14"/>
        <v>4</v>
      </c>
      <c r="R119" s="81">
        <f t="shared" si="15"/>
        <v>1</v>
      </c>
    </row>
    <row r="120" spans="1:18">
      <c r="A120" s="126">
        <v>51720821</v>
      </c>
      <c r="B120" s="126" t="s">
        <v>705</v>
      </c>
      <c r="C120" s="126">
        <v>80</v>
      </c>
      <c r="D120" s="126">
        <v>100</v>
      </c>
      <c r="E120" s="126">
        <v>100</v>
      </c>
      <c r="F120" s="126">
        <v>100</v>
      </c>
      <c r="G120" s="126" t="s">
        <v>238</v>
      </c>
      <c r="H120" s="127">
        <v>95</v>
      </c>
      <c r="I120" s="82"/>
      <c r="J120" s="73" t="str">
        <f>IFERROR(VLOOKUP(A120,AGENT_raw!A:C,3,0),"-")</f>
        <v>-</v>
      </c>
      <c r="K120" s="5">
        <f t="shared" si="8"/>
        <v>1</v>
      </c>
      <c r="L120" s="5">
        <f t="shared" si="9"/>
        <v>1</v>
      </c>
      <c r="M120" s="5">
        <f t="shared" si="10"/>
        <v>1</v>
      </c>
      <c r="N120" s="5">
        <f t="shared" si="11"/>
        <v>1</v>
      </c>
      <c r="O120" s="5">
        <f t="shared" si="12"/>
        <v>1</v>
      </c>
      <c r="P120" s="5">
        <f t="shared" si="13"/>
        <v>4</v>
      </c>
      <c r="Q120" s="5">
        <f t="shared" si="14"/>
        <v>4</v>
      </c>
      <c r="R120" s="81">
        <f t="shared" si="15"/>
        <v>1</v>
      </c>
    </row>
    <row r="121" spans="1:18">
      <c r="A121" s="126">
        <v>51729963</v>
      </c>
      <c r="B121" s="126" t="s">
        <v>706</v>
      </c>
      <c r="C121" s="126">
        <v>80</v>
      </c>
      <c r="D121" s="126">
        <v>100</v>
      </c>
      <c r="E121" s="126" t="s">
        <v>238</v>
      </c>
      <c r="F121" s="126" t="s">
        <v>238</v>
      </c>
      <c r="G121" s="126" t="s">
        <v>238</v>
      </c>
      <c r="H121" s="127">
        <v>90</v>
      </c>
      <c r="I121" s="82"/>
      <c r="J121" s="73" t="str">
        <f>IFERROR(VLOOKUP(A121,AGENT_raw!A:C,3,0),"-")</f>
        <v>-</v>
      </c>
      <c r="K121" s="5">
        <f t="shared" si="8"/>
        <v>1</v>
      </c>
      <c r="L121" s="5">
        <f t="shared" si="9"/>
        <v>1</v>
      </c>
      <c r="M121" s="5">
        <f t="shared" si="10"/>
        <v>1</v>
      </c>
      <c r="N121" s="5">
        <f t="shared" si="11"/>
        <v>1</v>
      </c>
      <c r="O121" s="5">
        <f t="shared" si="12"/>
        <v>1</v>
      </c>
      <c r="P121" s="5">
        <f t="shared" si="13"/>
        <v>4</v>
      </c>
      <c r="Q121" s="5">
        <f t="shared" si="14"/>
        <v>4</v>
      </c>
      <c r="R121" s="81">
        <f t="shared" si="15"/>
        <v>1</v>
      </c>
    </row>
    <row r="122" spans="1:18">
      <c r="A122" s="126">
        <v>51729967</v>
      </c>
      <c r="B122" s="126" t="s">
        <v>707</v>
      </c>
      <c r="C122" s="126">
        <v>80</v>
      </c>
      <c r="D122" s="126" t="s">
        <v>238</v>
      </c>
      <c r="E122" s="126">
        <v>100</v>
      </c>
      <c r="F122" s="126">
        <v>100</v>
      </c>
      <c r="G122" s="126" t="s">
        <v>238</v>
      </c>
      <c r="H122" s="127">
        <v>93.333333333333329</v>
      </c>
      <c r="I122" s="82"/>
      <c r="J122" s="73" t="str">
        <f>IFERROR(VLOOKUP(A122,AGENT_raw!A:C,3,0),"-")</f>
        <v>-</v>
      </c>
      <c r="K122" s="5">
        <f t="shared" si="8"/>
        <v>1</v>
      </c>
      <c r="L122" s="5">
        <f t="shared" si="9"/>
        <v>1</v>
      </c>
      <c r="M122" s="5">
        <f t="shared" si="10"/>
        <v>1</v>
      </c>
      <c r="N122" s="5">
        <f t="shared" si="11"/>
        <v>1</v>
      </c>
      <c r="O122" s="5">
        <f t="shared" si="12"/>
        <v>1</v>
      </c>
      <c r="P122" s="5">
        <f t="shared" si="13"/>
        <v>4</v>
      </c>
      <c r="Q122" s="5">
        <f t="shared" si="14"/>
        <v>4</v>
      </c>
      <c r="R122" s="81">
        <f t="shared" si="15"/>
        <v>1</v>
      </c>
    </row>
    <row r="123" spans="1:18">
      <c r="A123" s="126">
        <v>51701985</v>
      </c>
      <c r="B123" s="126" t="s">
        <v>406</v>
      </c>
      <c r="C123" s="126">
        <v>100</v>
      </c>
      <c r="D123" s="126">
        <v>100</v>
      </c>
      <c r="E123" s="126">
        <v>100</v>
      </c>
      <c r="F123" s="126">
        <v>100</v>
      </c>
      <c r="G123" s="126" t="s">
        <v>238</v>
      </c>
      <c r="H123" s="127">
        <v>100</v>
      </c>
      <c r="I123" s="82"/>
      <c r="J123" s="73" t="str">
        <f>IFERROR(VLOOKUP(A123,AGENT_raw!A:C,3,0),"-")</f>
        <v>-</v>
      </c>
      <c r="K123" s="5">
        <f t="shared" si="8"/>
        <v>1</v>
      </c>
      <c r="L123" s="5">
        <f t="shared" si="9"/>
        <v>1</v>
      </c>
      <c r="M123" s="5">
        <f t="shared" si="10"/>
        <v>1</v>
      </c>
      <c r="N123" s="5">
        <f t="shared" si="11"/>
        <v>1</v>
      </c>
      <c r="O123" s="5">
        <f t="shared" si="12"/>
        <v>1</v>
      </c>
      <c r="P123" s="5">
        <f t="shared" si="13"/>
        <v>4</v>
      </c>
      <c r="Q123" s="5">
        <f t="shared" si="14"/>
        <v>4</v>
      </c>
      <c r="R123" s="81">
        <f t="shared" si="15"/>
        <v>1</v>
      </c>
    </row>
    <row r="124" spans="1:18">
      <c r="A124" s="126">
        <v>51718195</v>
      </c>
      <c r="B124" s="126" t="s">
        <v>427</v>
      </c>
      <c r="C124" s="126">
        <v>80</v>
      </c>
      <c r="D124" s="126">
        <v>100</v>
      </c>
      <c r="E124" s="126">
        <v>100</v>
      </c>
      <c r="F124" s="126" t="s">
        <v>238</v>
      </c>
      <c r="G124" s="126" t="s">
        <v>238</v>
      </c>
      <c r="H124" s="127">
        <v>93.333333333333329</v>
      </c>
      <c r="I124" s="82"/>
      <c r="J124" s="73" t="str">
        <f>IFERROR(VLOOKUP(A124,AGENT_raw!A:C,3,0),"-")</f>
        <v>-</v>
      </c>
      <c r="K124" s="5">
        <f t="shared" si="8"/>
        <v>1</v>
      </c>
      <c r="L124" s="5">
        <f t="shared" si="9"/>
        <v>1</v>
      </c>
      <c r="M124" s="5">
        <f t="shared" si="10"/>
        <v>1</v>
      </c>
      <c r="N124" s="5">
        <f t="shared" si="11"/>
        <v>1</v>
      </c>
      <c r="O124" s="5">
        <f t="shared" si="12"/>
        <v>1</v>
      </c>
      <c r="P124" s="5">
        <f t="shared" si="13"/>
        <v>4</v>
      </c>
      <c r="Q124" s="5">
        <f t="shared" si="14"/>
        <v>4</v>
      </c>
      <c r="R124" s="81">
        <f t="shared" si="15"/>
        <v>1</v>
      </c>
    </row>
    <row r="125" spans="1:18">
      <c r="A125" s="126">
        <v>51742024</v>
      </c>
      <c r="B125" s="126" t="s">
        <v>401</v>
      </c>
      <c r="C125" s="126">
        <v>80</v>
      </c>
      <c r="D125" s="126">
        <v>100</v>
      </c>
      <c r="E125" s="126">
        <v>100</v>
      </c>
      <c r="F125" s="126">
        <v>100</v>
      </c>
      <c r="G125" s="126" t="s">
        <v>238</v>
      </c>
      <c r="H125" s="127">
        <v>95</v>
      </c>
      <c r="I125" s="82"/>
      <c r="J125" s="73" t="str">
        <f>IFERROR(VLOOKUP(A125,AGENT_raw!A:C,3,0),"-")</f>
        <v>-</v>
      </c>
      <c r="K125" s="5">
        <f t="shared" si="8"/>
        <v>1</v>
      </c>
      <c r="L125" s="5">
        <f t="shared" si="9"/>
        <v>1</v>
      </c>
      <c r="M125" s="5">
        <f t="shared" si="10"/>
        <v>1</v>
      </c>
      <c r="N125" s="5">
        <f t="shared" si="11"/>
        <v>1</v>
      </c>
      <c r="O125" s="5">
        <f t="shared" si="12"/>
        <v>1</v>
      </c>
      <c r="P125" s="5">
        <f t="shared" si="13"/>
        <v>4</v>
      </c>
      <c r="Q125" s="5">
        <f t="shared" si="14"/>
        <v>4</v>
      </c>
      <c r="R125" s="81">
        <f t="shared" si="15"/>
        <v>1</v>
      </c>
    </row>
    <row r="126" spans="1:18">
      <c r="A126" s="126">
        <v>51719214</v>
      </c>
      <c r="B126" s="126" t="s">
        <v>232</v>
      </c>
      <c r="C126" s="126">
        <v>80</v>
      </c>
      <c r="D126" s="126">
        <v>80</v>
      </c>
      <c r="E126" s="126">
        <v>80</v>
      </c>
      <c r="F126" s="126" t="s">
        <v>238</v>
      </c>
      <c r="G126" s="126" t="s">
        <v>238</v>
      </c>
      <c r="H126" s="127">
        <v>80</v>
      </c>
      <c r="I126" s="82"/>
      <c r="J126" s="73" t="str">
        <f>IFERROR(VLOOKUP(A126,AGENT_raw!A:C,3,0),"-")</f>
        <v>-</v>
      </c>
      <c r="K126" s="5">
        <f t="shared" si="8"/>
        <v>1</v>
      </c>
      <c r="L126" s="5">
        <f t="shared" si="9"/>
        <v>1</v>
      </c>
      <c r="M126" s="5">
        <f t="shared" si="10"/>
        <v>1</v>
      </c>
      <c r="N126" s="5">
        <f t="shared" si="11"/>
        <v>1</v>
      </c>
      <c r="O126" s="5">
        <f t="shared" si="12"/>
        <v>1</v>
      </c>
      <c r="P126" s="5">
        <f t="shared" si="13"/>
        <v>4</v>
      </c>
      <c r="Q126" s="5">
        <f t="shared" si="14"/>
        <v>4</v>
      </c>
      <c r="R126" s="81">
        <f t="shared" si="15"/>
        <v>1</v>
      </c>
    </row>
    <row r="127" spans="1:18">
      <c r="A127" s="126">
        <v>51746044</v>
      </c>
      <c r="B127" s="126" t="s">
        <v>404</v>
      </c>
      <c r="C127" s="126">
        <v>100</v>
      </c>
      <c r="D127" s="126">
        <v>80</v>
      </c>
      <c r="E127" s="126">
        <v>100</v>
      </c>
      <c r="F127" s="126">
        <v>60</v>
      </c>
      <c r="G127" s="126" t="s">
        <v>238</v>
      </c>
      <c r="H127" s="127">
        <v>85</v>
      </c>
      <c r="I127" s="82"/>
      <c r="J127" s="73" t="str">
        <f>IFERROR(VLOOKUP(A127,AGENT_raw!A:C,3,0),"-")</f>
        <v>-</v>
      </c>
      <c r="K127" s="5">
        <f t="shared" si="8"/>
        <v>1</v>
      </c>
      <c r="L127" s="5">
        <f t="shared" si="9"/>
        <v>1</v>
      </c>
      <c r="M127" s="5">
        <f t="shared" si="10"/>
        <v>1</v>
      </c>
      <c r="N127" s="5">
        <f t="shared" si="11"/>
        <v>1</v>
      </c>
      <c r="O127" s="5">
        <f t="shared" si="12"/>
        <v>1</v>
      </c>
      <c r="P127" s="5">
        <f t="shared" si="13"/>
        <v>4</v>
      </c>
      <c r="Q127" s="5">
        <f t="shared" si="14"/>
        <v>4</v>
      </c>
      <c r="R127" s="81">
        <f t="shared" si="15"/>
        <v>1</v>
      </c>
    </row>
    <row r="128" spans="1:18">
      <c r="A128" s="126">
        <v>51699630</v>
      </c>
      <c r="B128" s="126" t="s">
        <v>417</v>
      </c>
      <c r="C128" s="126">
        <v>100</v>
      </c>
      <c r="D128" s="126">
        <v>80</v>
      </c>
      <c r="E128" s="126">
        <v>100</v>
      </c>
      <c r="F128" s="126">
        <v>80</v>
      </c>
      <c r="G128" s="126" t="s">
        <v>238</v>
      </c>
      <c r="H128" s="127">
        <v>90</v>
      </c>
      <c r="I128" s="82"/>
      <c r="J128" s="73" t="str">
        <f>IFERROR(VLOOKUP(A128,AGENT_raw!A:C,3,0),"-")</f>
        <v>-</v>
      </c>
      <c r="K128" s="5">
        <f t="shared" si="8"/>
        <v>1</v>
      </c>
      <c r="L128" s="5">
        <f t="shared" si="9"/>
        <v>1</v>
      </c>
      <c r="M128" s="5">
        <f t="shared" si="10"/>
        <v>1</v>
      </c>
      <c r="N128" s="5">
        <f t="shared" si="11"/>
        <v>1</v>
      </c>
      <c r="O128" s="5">
        <f t="shared" si="12"/>
        <v>1</v>
      </c>
      <c r="P128" s="5">
        <f t="shared" si="13"/>
        <v>4</v>
      </c>
      <c r="Q128" s="5">
        <f t="shared" si="14"/>
        <v>4</v>
      </c>
      <c r="R128" s="81">
        <f t="shared" si="15"/>
        <v>1</v>
      </c>
    </row>
    <row r="129" spans="1:18">
      <c r="A129" s="126">
        <v>51743515</v>
      </c>
      <c r="B129" s="126" t="s">
        <v>405</v>
      </c>
      <c r="C129" s="126">
        <v>80</v>
      </c>
      <c r="D129" s="126">
        <v>80</v>
      </c>
      <c r="E129" s="126">
        <v>100</v>
      </c>
      <c r="F129" s="126">
        <v>80</v>
      </c>
      <c r="G129" s="126" t="s">
        <v>238</v>
      </c>
      <c r="H129" s="127">
        <v>85</v>
      </c>
      <c r="I129" s="82"/>
      <c r="J129" s="73" t="str">
        <f>IFERROR(VLOOKUP(A129,AGENT_raw!A:C,3,0),"-")</f>
        <v>-</v>
      </c>
      <c r="K129" s="5">
        <f t="shared" si="8"/>
        <v>1</v>
      </c>
      <c r="L129" s="5">
        <f t="shared" si="9"/>
        <v>1</v>
      </c>
      <c r="M129" s="5">
        <f t="shared" si="10"/>
        <v>1</v>
      </c>
      <c r="N129" s="5">
        <f t="shared" si="11"/>
        <v>1</v>
      </c>
      <c r="O129" s="5">
        <f t="shared" si="12"/>
        <v>1</v>
      </c>
      <c r="P129" s="5">
        <f t="shared" si="13"/>
        <v>4</v>
      </c>
      <c r="Q129" s="5">
        <f t="shared" si="14"/>
        <v>4</v>
      </c>
      <c r="R129" s="81">
        <f t="shared" si="15"/>
        <v>1</v>
      </c>
    </row>
    <row r="130" spans="1:18">
      <c r="A130" s="126">
        <v>51803954</v>
      </c>
      <c r="B130" s="126" t="s">
        <v>402</v>
      </c>
      <c r="C130" s="126">
        <v>100</v>
      </c>
      <c r="D130" s="126">
        <v>100</v>
      </c>
      <c r="E130" s="126">
        <v>80</v>
      </c>
      <c r="F130" s="126">
        <v>60</v>
      </c>
      <c r="G130" s="126" t="s">
        <v>238</v>
      </c>
      <c r="H130" s="127">
        <v>85</v>
      </c>
      <c r="I130" s="82"/>
      <c r="J130" s="73" t="str">
        <f>IFERROR(VLOOKUP(A130,AGENT_raw!A:C,3,0),"-")</f>
        <v>-</v>
      </c>
      <c r="K130" s="5">
        <f t="shared" si="8"/>
        <v>1</v>
      </c>
      <c r="L130" s="5">
        <f t="shared" si="9"/>
        <v>1</v>
      </c>
      <c r="M130" s="5">
        <f t="shared" si="10"/>
        <v>1</v>
      </c>
      <c r="N130" s="5">
        <f t="shared" si="11"/>
        <v>1</v>
      </c>
      <c r="O130" s="5">
        <f t="shared" si="12"/>
        <v>1</v>
      </c>
      <c r="P130" s="5">
        <f t="shared" si="13"/>
        <v>4</v>
      </c>
      <c r="Q130" s="5">
        <f t="shared" si="14"/>
        <v>4</v>
      </c>
      <c r="R130" s="81">
        <f t="shared" si="15"/>
        <v>1</v>
      </c>
    </row>
    <row r="131" spans="1:18">
      <c r="A131" s="126">
        <v>51727788</v>
      </c>
      <c r="B131" s="126" t="s">
        <v>419</v>
      </c>
      <c r="C131" s="126" t="s">
        <v>238</v>
      </c>
      <c r="D131" s="126">
        <v>100</v>
      </c>
      <c r="E131" s="126">
        <v>100</v>
      </c>
      <c r="F131" s="126">
        <v>100</v>
      </c>
      <c r="G131" s="126" t="s">
        <v>238</v>
      </c>
      <c r="H131" s="127">
        <v>100</v>
      </c>
      <c r="I131" s="82"/>
      <c r="J131" s="73" t="str">
        <f>IFERROR(VLOOKUP(A131,AGENT_raw!A:C,3,0),"-")</f>
        <v>-</v>
      </c>
      <c r="K131" s="5">
        <f t="shared" ref="K131:K194" si="16">IF(ISBLANK(C131),"",IF(C131=0,0,1))</f>
        <v>1</v>
      </c>
      <c r="L131" s="5">
        <f t="shared" ref="L131:L194" si="17">IF(ISBLANK(D131),"",IF(D131=0,0,1))</f>
        <v>1</v>
      </c>
      <c r="M131" s="5">
        <f t="shared" ref="M131:M194" si="18">IF(ISBLANK(E131),"",IF(E131=0,0,1))</f>
        <v>1</v>
      </c>
      <c r="N131" s="5">
        <f t="shared" ref="N131:N194" si="19">IF(ISBLANK(F131),"",IF(F131=0,0,1))</f>
        <v>1</v>
      </c>
      <c r="O131" s="5">
        <f t="shared" ref="O131:O194" si="20">IF(ISBLANK(G131),"",IF(G131=0,0,1))</f>
        <v>1</v>
      </c>
      <c r="P131" s="5">
        <f t="shared" ref="P131:P194" si="21">SUM(K131:N131)</f>
        <v>4</v>
      </c>
      <c r="Q131" s="5">
        <f t="shared" ref="Q131:Q194" si="22">COUNT(K131:N131)</f>
        <v>4</v>
      </c>
      <c r="R131" s="81">
        <f t="shared" ref="R131:R194" si="23">IFERROR(P131/Q131,100%)</f>
        <v>1</v>
      </c>
    </row>
    <row r="132" spans="1:18">
      <c r="A132" s="126">
        <v>51722938</v>
      </c>
      <c r="B132" s="126" t="s">
        <v>429</v>
      </c>
      <c r="C132" s="126">
        <v>100</v>
      </c>
      <c r="D132" s="126">
        <v>100</v>
      </c>
      <c r="E132" s="126">
        <v>80</v>
      </c>
      <c r="F132" s="126">
        <v>80</v>
      </c>
      <c r="G132" s="126" t="s">
        <v>238</v>
      </c>
      <c r="H132" s="127">
        <v>90</v>
      </c>
      <c r="I132" s="82"/>
      <c r="J132" s="73" t="str">
        <f>IFERROR(VLOOKUP(A132,AGENT_raw!A:C,3,0),"-")</f>
        <v>-</v>
      </c>
      <c r="K132" s="5">
        <f t="shared" si="16"/>
        <v>1</v>
      </c>
      <c r="L132" s="5">
        <f t="shared" si="17"/>
        <v>1</v>
      </c>
      <c r="M132" s="5">
        <f t="shared" si="18"/>
        <v>1</v>
      </c>
      <c r="N132" s="5">
        <f t="shared" si="19"/>
        <v>1</v>
      </c>
      <c r="O132" s="5">
        <f t="shared" si="20"/>
        <v>1</v>
      </c>
      <c r="P132" s="5">
        <f t="shared" si="21"/>
        <v>4</v>
      </c>
      <c r="Q132" s="5">
        <f t="shared" si="22"/>
        <v>4</v>
      </c>
      <c r="R132" s="81">
        <f t="shared" si="23"/>
        <v>1</v>
      </c>
    </row>
    <row r="133" spans="1:18">
      <c r="A133" s="126">
        <v>51744287</v>
      </c>
      <c r="B133" s="126" t="s">
        <v>403</v>
      </c>
      <c r="C133" s="126">
        <v>100</v>
      </c>
      <c r="D133" s="126">
        <v>100</v>
      </c>
      <c r="E133" s="126">
        <v>80</v>
      </c>
      <c r="F133" s="126">
        <v>100</v>
      </c>
      <c r="G133" s="126" t="s">
        <v>238</v>
      </c>
      <c r="H133" s="127">
        <v>95</v>
      </c>
      <c r="I133" s="82"/>
      <c r="J133" s="73" t="str">
        <f>IFERROR(VLOOKUP(A133,AGENT_raw!A:C,3,0),"-")</f>
        <v>-</v>
      </c>
      <c r="K133" s="5">
        <f t="shared" si="16"/>
        <v>1</v>
      </c>
      <c r="L133" s="5">
        <f t="shared" si="17"/>
        <v>1</v>
      </c>
      <c r="M133" s="5">
        <f t="shared" si="18"/>
        <v>1</v>
      </c>
      <c r="N133" s="5">
        <f t="shared" si="19"/>
        <v>1</v>
      </c>
      <c r="O133" s="5">
        <f t="shared" si="20"/>
        <v>1</v>
      </c>
      <c r="P133" s="5">
        <f t="shared" si="21"/>
        <v>4</v>
      </c>
      <c r="Q133" s="5">
        <f t="shared" si="22"/>
        <v>4</v>
      </c>
      <c r="R133" s="81">
        <f t="shared" si="23"/>
        <v>1</v>
      </c>
    </row>
    <row r="134" spans="1:18">
      <c r="A134" s="126">
        <v>51721821</v>
      </c>
      <c r="B134" s="126" t="s">
        <v>409</v>
      </c>
      <c r="C134" s="126">
        <v>100</v>
      </c>
      <c r="D134" s="126">
        <v>80</v>
      </c>
      <c r="E134" s="126">
        <v>80</v>
      </c>
      <c r="F134" s="126">
        <v>100</v>
      </c>
      <c r="G134" s="126" t="s">
        <v>238</v>
      </c>
      <c r="H134" s="127">
        <v>90</v>
      </c>
      <c r="I134" s="82"/>
      <c r="J134" s="73" t="str">
        <f>IFERROR(VLOOKUP(A134,AGENT_raw!A:C,3,0),"-")</f>
        <v>-</v>
      </c>
      <c r="K134" s="5">
        <f t="shared" si="16"/>
        <v>1</v>
      </c>
      <c r="L134" s="5">
        <f t="shared" si="17"/>
        <v>1</v>
      </c>
      <c r="M134" s="5">
        <f t="shared" si="18"/>
        <v>1</v>
      </c>
      <c r="N134" s="5">
        <f t="shared" si="19"/>
        <v>1</v>
      </c>
      <c r="O134" s="5">
        <f t="shared" si="20"/>
        <v>1</v>
      </c>
      <c r="P134" s="5">
        <f t="shared" si="21"/>
        <v>4</v>
      </c>
      <c r="Q134" s="5">
        <f t="shared" si="22"/>
        <v>4</v>
      </c>
      <c r="R134" s="81">
        <f t="shared" si="23"/>
        <v>1</v>
      </c>
    </row>
    <row r="135" spans="1:18">
      <c r="A135" s="126">
        <v>51721823</v>
      </c>
      <c r="B135" s="126" t="s">
        <v>418</v>
      </c>
      <c r="C135" s="126">
        <v>100</v>
      </c>
      <c r="D135" s="126">
        <v>80</v>
      </c>
      <c r="E135" s="126">
        <v>100</v>
      </c>
      <c r="F135" s="126">
        <v>100</v>
      </c>
      <c r="G135" s="126" t="s">
        <v>238</v>
      </c>
      <c r="H135" s="127">
        <v>95</v>
      </c>
      <c r="I135" s="82"/>
      <c r="J135" s="73" t="str">
        <f>IFERROR(VLOOKUP(A135,AGENT_raw!A:C,3,0),"-")</f>
        <v>-</v>
      </c>
      <c r="K135" s="5">
        <f t="shared" si="16"/>
        <v>1</v>
      </c>
      <c r="L135" s="5">
        <f t="shared" si="17"/>
        <v>1</v>
      </c>
      <c r="M135" s="5">
        <f t="shared" si="18"/>
        <v>1</v>
      </c>
      <c r="N135" s="5">
        <f t="shared" si="19"/>
        <v>1</v>
      </c>
      <c r="O135" s="5">
        <f t="shared" si="20"/>
        <v>1</v>
      </c>
      <c r="P135" s="5">
        <f t="shared" si="21"/>
        <v>4</v>
      </c>
      <c r="Q135" s="5">
        <f t="shared" si="22"/>
        <v>4</v>
      </c>
      <c r="R135" s="81">
        <f t="shared" si="23"/>
        <v>1</v>
      </c>
    </row>
    <row r="136" spans="1:18">
      <c r="A136" s="126">
        <v>51744224</v>
      </c>
      <c r="B136" s="126" t="s">
        <v>236</v>
      </c>
      <c r="C136" s="126">
        <v>60</v>
      </c>
      <c r="D136" s="126">
        <v>100</v>
      </c>
      <c r="E136" s="126">
        <v>100</v>
      </c>
      <c r="F136" s="126">
        <v>100</v>
      </c>
      <c r="G136" s="126" t="s">
        <v>238</v>
      </c>
      <c r="H136" s="127">
        <v>90</v>
      </c>
      <c r="I136" s="82"/>
      <c r="J136" s="73" t="str">
        <f>IFERROR(VLOOKUP(A136,AGENT_raw!A:C,3,0),"-")</f>
        <v>-</v>
      </c>
      <c r="K136" s="5">
        <f t="shared" si="16"/>
        <v>1</v>
      </c>
      <c r="L136" s="5">
        <f t="shared" si="17"/>
        <v>1</v>
      </c>
      <c r="M136" s="5">
        <f t="shared" si="18"/>
        <v>1</v>
      </c>
      <c r="N136" s="5">
        <f t="shared" si="19"/>
        <v>1</v>
      </c>
      <c r="O136" s="5">
        <f t="shared" si="20"/>
        <v>1</v>
      </c>
      <c r="P136" s="5">
        <f t="shared" si="21"/>
        <v>4</v>
      </c>
      <c r="Q136" s="5">
        <f t="shared" si="22"/>
        <v>4</v>
      </c>
      <c r="R136" s="81">
        <f t="shared" si="23"/>
        <v>1</v>
      </c>
    </row>
    <row r="137" spans="1:18">
      <c r="A137" s="126">
        <v>51720817</v>
      </c>
      <c r="B137" s="126" t="s">
        <v>407</v>
      </c>
      <c r="C137" s="126">
        <v>100</v>
      </c>
      <c r="D137" s="126">
        <v>80</v>
      </c>
      <c r="E137" s="126">
        <v>100</v>
      </c>
      <c r="F137" s="126">
        <v>80</v>
      </c>
      <c r="G137" s="126" t="s">
        <v>238</v>
      </c>
      <c r="H137" s="127">
        <v>90</v>
      </c>
      <c r="I137" s="82"/>
      <c r="J137" s="73" t="str">
        <f>IFERROR(VLOOKUP(A137,AGENT_raw!A:C,3,0),"-")</f>
        <v>-</v>
      </c>
      <c r="K137" s="5">
        <f t="shared" si="16"/>
        <v>1</v>
      </c>
      <c r="L137" s="5">
        <f t="shared" si="17"/>
        <v>1</v>
      </c>
      <c r="M137" s="5">
        <f t="shared" si="18"/>
        <v>1</v>
      </c>
      <c r="N137" s="5">
        <f t="shared" si="19"/>
        <v>1</v>
      </c>
      <c r="O137" s="5">
        <f t="shared" si="20"/>
        <v>1</v>
      </c>
      <c r="P137" s="5">
        <f t="shared" si="21"/>
        <v>4</v>
      </c>
      <c r="Q137" s="5">
        <f t="shared" si="22"/>
        <v>4</v>
      </c>
      <c r="R137" s="81">
        <f t="shared" si="23"/>
        <v>1</v>
      </c>
    </row>
    <row r="138" spans="1:18">
      <c r="A138" s="126">
        <v>51746424</v>
      </c>
      <c r="B138" s="126" t="s">
        <v>231</v>
      </c>
      <c r="C138" s="126">
        <v>100</v>
      </c>
      <c r="D138" s="126">
        <v>80</v>
      </c>
      <c r="E138" s="126">
        <v>100</v>
      </c>
      <c r="F138" s="126">
        <v>100</v>
      </c>
      <c r="G138" s="126" t="s">
        <v>238</v>
      </c>
      <c r="H138" s="127">
        <v>95</v>
      </c>
      <c r="I138" s="82"/>
      <c r="J138" s="73" t="str">
        <f>IFERROR(VLOOKUP(A138,AGENT_raw!A:C,3,0),"-")</f>
        <v>-</v>
      </c>
      <c r="K138" s="5">
        <f t="shared" si="16"/>
        <v>1</v>
      </c>
      <c r="L138" s="5">
        <f t="shared" si="17"/>
        <v>1</v>
      </c>
      <c r="M138" s="5">
        <f t="shared" si="18"/>
        <v>1</v>
      </c>
      <c r="N138" s="5">
        <f t="shared" si="19"/>
        <v>1</v>
      </c>
      <c r="O138" s="5">
        <f t="shared" si="20"/>
        <v>1</v>
      </c>
      <c r="P138" s="5">
        <f t="shared" si="21"/>
        <v>4</v>
      </c>
      <c r="Q138" s="5">
        <f t="shared" si="22"/>
        <v>4</v>
      </c>
      <c r="R138" s="81">
        <f t="shared" si="23"/>
        <v>1</v>
      </c>
    </row>
    <row r="139" spans="1:18">
      <c r="A139" s="126">
        <v>51725448</v>
      </c>
      <c r="B139" s="126" t="s">
        <v>233</v>
      </c>
      <c r="C139" s="126">
        <v>100</v>
      </c>
      <c r="D139" s="126">
        <v>80</v>
      </c>
      <c r="E139" s="126" t="s">
        <v>238</v>
      </c>
      <c r="F139" s="126" t="s">
        <v>238</v>
      </c>
      <c r="G139" s="126" t="s">
        <v>238</v>
      </c>
      <c r="H139" s="127">
        <v>90</v>
      </c>
      <c r="I139" s="82"/>
      <c r="J139" s="73" t="str">
        <f>IFERROR(VLOOKUP(A139,AGENT_raw!A:C,3,0),"-")</f>
        <v>-</v>
      </c>
      <c r="K139" s="5">
        <f t="shared" si="16"/>
        <v>1</v>
      </c>
      <c r="L139" s="5">
        <f t="shared" si="17"/>
        <v>1</v>
      </c>
      <c r="M139" s="5">
        <f t="shared" si="18"/>
        <v>1</v>
      </c>
      <c r="N139" s="5">
        <f t="shared" si="19"/>
        <v>1</v>
      </c>
      <c r="O139" s="5">
        <f t="shared" si="20"/>
        <v>1</v>
      </c>
      <c r="P139" s="5">
        <f t="shared" si="21"/>
        <v>4</v>
      </c>
      <c r="Q139" s="5">
        <f t="shared" si="22"/>
        <v>4</v>
      </c>
      <c r="R139" s="81">
        <f t="shared" si="23"/>
        <v>1</v>
      </c>
    </row>
    <row r="140" spans="1:18">
      <c r="A140" s="126">
        <v>51732711</v>
      </c>
      <c r="B140" s="126" t="s">
        <v>420</v>
      </c>
      <c r="C140" s="126" t="s">
        <v>238</v>
      </c>
      <c r="D140" s="126">
        <v>80</v>
      </c>
      <c r="E140" s="126">
        <v>80</v>
      </c>
      <c r="F140" s="126">
        <v>100</v>
      </c>
      <c r="G140" s="126" t="s">
        <v>238</v>
      </c>
      <c r="H140" s="127">
        <v>86.666666666666671</v>
      </c>
      <c r="I140" s="82"/>
      <c r="J140" s="73" t="str">
        <f>IFERROR(VLOOKUP(A140,AGENT_raw!A:C,3,0),"-")</f>
        <v>-</v>
      </c>
      <c r="K140" s="5">
        <f t="shared" si="16"/>
        <v>1</v>
      </c>
      <c r="L140" s="5">
        <f t="shared" si="17"/>
        <v>1</v>
      </c>
      <c r="M140" s="5">
        <f t="shared" si="18"/>
        <v>1</v>
      </c>
      <c r="N140" s="5">
        <f t="shared" si="19"/>
        <v>1</v>
      </c>
      <c r="O140" s="5">
        <f t="shared" si="20"/>
        <v>1</v>
      </c>
      <c r="P140" s="5">
        <f t="shared" si="21"/>
        <v>4</v>
      </c>
      <c r="Q140" s="5">
        <f t="shared" si="22"/>
        <v>4</v>
      </c>
      <c r="R140" s="81">
        <f t="shared" si="23"/>
        <v>1</v>
      </c>
    </row>
    <row r="141" spans="1:18">
      <c r="A141" s="126">
        <v>51721818</v>
      </c>
      <c r="B141" s="126" t="s">
        <v>411</v>
      </c>
      <c r="C141" s="126">
        <v>100</v>
      </c>
      <c r="D141" s="126">
        <v>100</v>
      </c>
      <c r="E141" s="126">
        <v>100</v>
      </c>
      <c r="F141" s="126">
        <v>100</v>
      </c>
      <c r="G141" s="126" t="s">
        <v>238</v>
      </c>
      <c r="H141" s="127">
        <v>100</v>
      </c>
      <c r="I141" s="82"/>
      <c r="J141" s="73" t="str">
        <f>IFERROR(VLOOKUP(A141,AGENT_raw!A:C,3,0),"-")</f>
        <v>-</v>
      </c>
      <c r="K141" s="5">
        <f t="shared" si="16"/>
        <v>1</v>
      </c>
      <c r="L141" s="5">
        <f t="shared" si="17"/>
        <v>1</v>
      </c>
      <c r="M141" s="5">
        <f t="shared" si="18"/>
        <v>1</v>
      </c>
      <c r="N141" s="5">
        <f t="shared" si="19"/>
        <v>1</v>
      </c>
      <c r="O141" s="5">
        <f t="shared" si="20"/>
        <v>1</v>
      </c>
      <c r="P141" s="5">
        <f t="shared" si="21"/>
        <v>4</v>
      </c>
      <c r="Q141" s="5">
        <f t="shared" si="22"/>
        <v>4</v>
      </c>
      <c r="R141" s="81">
        <f t="shared" si="23"/>
        <v>1</v>
      </c>
    </row>
    <row r="142" spans="1:18">
      <c r="A142" s="126">
        <v>51697018</v>
      </c>
      <c r="B142" s="126" t="s">
        <v>237</v>
      </c>
      <c r="C142" s="126">
        <v>60</v>
      </c>
      <c r="D142" s="126">
        <v>100</v>
      </c>
      <c r="E142" s="126">
        <v>100</v>
      </c>
      <c r="F142" s="126">
        <v>0</v>
      </c>
      <c r="G142" s="126" t="s">
        <v>238</v>
      </c>
      <c r="H142" s="127">
        <v>65</v>
      </c>
      <c r="I142" s="82"/>
      <c r="J142" s="73">
        <f>IFERROR(VLOOKUP(A142,AGENT_raw!A:C,3,0),"-")</f>
        <v>51547597</v>
      </c>
      <c r="K142" s="5">
        <f t="shared" si="16"/>
        <v>1</v>
      </c>
      <c r="L142" s="5">
        <f t="shared" si="17"/>
        <v>1</v>
      </c>
      <c r="M142" s="5">
        <f t="shared" si="18"/>
        <v>1</v>
      </c>
      <c r="N142" s="5">
        <f t="shared" si="19"/>
        <v>0</v>
      </c>
      <c r="O142" s="5">
        <f t="shared" si="20"/>
        <v>1</v>
      </c>
      <c r="P142" s="5">
        <f t="shared" si="21"/>
        <v>3</v>
      </c>
      <c r="Q142" s="5">
        <f t="shared" si="22"/>
        <v>4</v>
      </c>
      <c r="R142" s="81">
        <f t="shared" si="23"/>
        <v>0.75</v>
      </c>
    </row>
    <row r="143" spans="1:18">
      <c r="A143" s="126">
        <v>51701118</v>
      </c>
      <c r="B143" s="126" t="s">
        <v>395</v>
      </c>
      <c r="C143" s="126">
        <v>100</v>
      </c>
      <c r="D143" s="126">
        <v>100</v>
      </c>
      <c r="E143" s="126">
        <v>100</v>
      </c>
      <c r="F143" s="126">
        <v>0</v>
      </c>
      <c r="G143" s="126" t="s">
        <v>238</v>
      </c>
      <c r="H143" s="127">
        <v>75</v>
      </c>
      <c r="I143" s="82"/>
      <c r="J143" s="73">
        <f>IFERROR(VLOOKUP(A143,AGENT_raw!A:C,3,0),"-")</f>
        <v>51547597</v>
      </c>
      <c r="K143" s="5">
        <f t="shared" si="16"/>
        <v>1</v>
      </c>
      <c r="L143" s="5">
        <f t="shared" si="17"/>
        <v>1</v>
      </c>
      <c r="M143" s="5">
        <f t="shared" si="18"/>
        <v>1</v>
      </c>
      <c r="N143" s="5">
        <f t="shared" si="19"/>
        <v>0</v>
      </c>
      <c r="O143" s="5">
        <f t="shared" si="20"/>
        <v>1</v>
      </c>
      <c r="P143" s="5">
        <f t="shared" si="21"/>
        <v>3</v>
      </c>
      <c r="Q143" s="5">
        <f t="shared" si="22"/>
        <v>4</v>
      </c>
      <c r="R143" s="81">
        <f t="shared" si="23"/>
        <v>0.75</v>
      </c>
    </row>
    <row r="144" spans="1:18">
      <c r="A144" s="126">
        <v>51697019</v>
      </c>
      <c r="B144" s="126" t="s">
        <v>397</v>
      </c>
      <c r="C144" s="126">
        <v>80</v>
      </c>
      <c r="D144" s="126">
        <v>100</v>
      </c>
      <c r="E144" s="126">
        <v>100</v>
      </c>
      <c r="F144" s="126">
        <v>0</v>
      </c>
      <c r="G144" s="126" t="s">
        <v>238</v>
      </c>
      <c r="H144" s="127">
        <v>70</v>
      </c>
      <c r="I144" s="82"/>
      <c r="J144" s="73">
        <f>IFERROR(VLOOKUP(A144,AGENT_raw!A:C,3,0),"-")</f>
        <v>51547597</v>
      </c>
      <c r="K144" s="5">
        <f t="shared" si="16"/>
        <v>1</v>
      </c>
      <c r="L144" s="5">
        <f t="shared" si="17"/>
        <v>1</v>
      </c>
      <c r="M144" s="5">
        <f t="shared" si="18"/>
        <v>1</v>
      </c>
      <c r="N144" s="5">
        <f t="shared" si="19"/>
        <v>0</v>
      </c>
      <c r="O144" s="5">
        <f t="shared" si="20"/>
        <v>1</v>
      </c>
      <c r="P144" s="5">
        <f t="shared" si="21"/>
        <v>3</v>
      </c>
      <c r="Q144" s="5">
        <f t="shared" si="22"/>
        <v>4</v>
      </c>
      <c r="R144" s="81">
        <f t="shared" si="23"/>
        <v>0.75</v>
      </c>
    </row>
    <row r="145" spans="1:18">
      <c r="A145" s="126">
        <v>51721479</v>
      </c>
      <c r="B145" s="126" t="s">
        <v>391</v>
      </c>
      <c r="C145" s="126">
        <v>100</v>
      </c>
      <c r="D145" s="126">
        <v>100</v>
      </c>
      <c r="E145" s="126">
        <v>100</v>
      </c>
      <c r="F145" s="126">
        <v>0</v>
      </c>
      <c r="G145" s="126" t="s">
        <v>238</v>
      </c>
      <c r="H145" s="127">
        <v>75</v>
      </c>
      <c r="I145" s="82"/>
      <c r="J145" s="73">
        <f>IFERROR(VLOOKUP(A145,AGENT_raw!A:C,3,0),"-")</f>
        <v>51547597</v>
      </c>
      <c r="K145" s="5">
        <f t="shared" si="16"/>
        <v>1</v>
      </c>
      <c r="L145" s="5">
        <f t="shared" si="17"/>
        <v>1</v>
      </c>
      <c r="M145" s="5">
        <f t="shared" si="18"/>
        <v>1</v>
      </c>
      <c r="N145" s="5">
        <f t="shared" si="19"/>
        <v>0</v>
      </c>
      <c r="O145" s="5">
        <f t="shared" si="20"/>
        <v>1</v>
      </c>
      <c r="P145" s="5">
        <f t="shared" si="21"/>
        <v>3</v>
      </c>
      <c r="Q145" s="5">
        <f t="shared" si="22"/>
        <v>4</v>
      </c>
      <c r="R145" s="81">
        <f t="shared" si="23"/>
        <v>0.75</v>
      </c>
    </row>
    <row r="146" spans="1:18">
      <c r="A146" s="126">
        <v>51721815</v>
      </c>
      <c r="B146" s="126" t="s">
        <v>416</v>
      </c>
      <c r="C146" s="126">
        <v>100</v>
      </c>
      <c r="D146" s="126">
        <v>100</v>
      </c>
      <c r="E146" s="126">
        <v>100</v>
      </c>
      <c r="F146" s="126">
        <v>0</v>
      </c>
      <c r="G146" s="126" t="s">
        <v>238</v>
      </c>
      <c r="H146" s="127">
        <v>75</v>
      </c>
      <c r="I146" s="82"/>
      <c r="J146" s="73">
        <f>IFERROR(VLOOKUP(A146,AGENT_raw!A:C,3,0),"-")</f>
        <v>51547597</v>
      </c>
      <c r="K146" s="5">
        <f t="shared" si="16"/>
        <v>1</v>
      </c>
      <c r="L146" s="5">
        <f t="shared" si="17"/>
        <v>1</v>
      </c>
      <c r="M146" s="5">
        <f t="shared" si="18"/>
        <v>1</v>
      </c>
      <c r="N146" s="5">
        <f t="shared" si="19"/>
        <v>0</v>
      </c>
      <c r="O146" s="5">
        <f t="shared" si="20"/>
        <v>1</v>
      </c>
      <c r="P146" s="5">
        <f t="shared" si="21"/>
        <v>3</v>
      </c>
      <c r="Q146" s="5">
        <f t="shared" si="22"/>
        <v>4</v>
      </c>
      <c r="R146" s="81">
        <f t="shared" si="23"/>
        <v>0.75</v>
      </c>
    </row>
    <row r="147" spans="1:18">
      <c r="A147" s="126">
        <v>51721475</v>
      </c>
      <c r="B147" s="126" t="s">
        <v>394</v>
      </c>
      <c r="C147" s="126">
        <v>60</v>
      </c>
      <c r="D147" s="126">
        <v>100</v>
      </c>
      <c r="E147" s="126">
        <v>100</v>
      </c>
      <c r="F147" s="126">
        <v>0</v>
      </c>
      <c r="G147" s="126" t="s">
        <v>238</v>
      </c>
      <c r="H147" s="127">
        <v>65</v>
      </c>
      <c r="I147" s="82"/>
      <c r="J147" s="73">
        <f>IFERROR(VLOOKUP(A147,AGENT_raw!A:C,3,0),"-")</f>
        <v>51547597</v>
      </c>
      <c r="K147" s="5">
        <f t="shared" si="16"/>
        <v>1</v>
      </c>
      <c r="L147" s="5">
        <f t="shared" si="17"/>
        <v>1</v>
      </c>
      <c r="M147" s="5">
        <f t="shared" si="18"/>
        <v>1</v>
      </c>
      <c r="N147" s="5">
        <f t="shared" si="19"/>
        <v>0</v>
      </c>
      <c r="O147" s="5">
        <f t="shared" si="20"/>
        <v>1</v>
      </c>
      <c r="P147" s="5">
        <f t="shared" si="21"/>
        <v>3</v>
      </c>
      <c r="Q147" s="5">
        <f t="shared" si="22"/>
        <v>4</v>
      </c>
      <c r="R147" s="81">
        <f t="shared" si="23"/>
        <v>0.75</v>
      </c>
    </row>
    <row r="148" spans="1:18">
      <c r="A148" s="126">
        <v>51700458</v>
      </c>
      <c r="B148" s="126" t="s">
        <v>396</v>
      </c>
      <c r="C148" s="126">
        <v>80</v>
      </c>
      <c r="D148" s="126">
        <v>100</v>
      </c>
      <c r="E148" s="126">
        <v>100</v>
      </c>
      <c r="F148" s="126">
        <v>0</v>
      </c>
      <c r="G148" s="126" t="s">
        <v>238</v>
      </c>
      <c r="H148" s="127">
        <v>70</v>
      </c>
      <c r="I148" s="82"/>
      <c r="J148" s="73">
        <f>IFERROR(VLOOKUP(A148,AGENT_raw!A:C,3,0),"-")</f>
        <v>51547597</v>
      </c>
      <c r="K148" s="5">
        <f t="shared" si="16"/>
        <v>1</v>
      </c>
      <c r="L148" s="5">
        <f t="shared" si="17"/>
        <v>1</v>
      </c>
      <c r="M148" s="5">
        <f t="shared" si="18"/>
        <v>1</v>
      </c>
      <c r="N148" s="5">
        <f t="shared" si="19"/>
        <v>0</v>
      </c>
      <c r="O148" s="5">
        <f t="shared" si="20"/>
        <v>1</v>
      </c>
      <c r="P148" s="5">
        <f t="shared" si="21"/>
        <v>3</v>
      </c>
      <c r="Q148" s="5">
        <f t="shared" si="22"/>
        <v>4</v>
      </c>
      <c r="R148" s="81">
        <f t="shared" si="23"/>
        <v>0.75</v>
      </c>
    </row>
    <row r="149" spans="1:18">
      <c r="A149" s="126">
        <v>51609008</v>
      </c>
      <c r="B149" s="126" t="s">
        <v>393</v>
      </c>
      <c r="C149" s="126">
        <v>100</v>
      </c>
      <c r="D149" s="126">
        <v>100</v>
      </c>
      <c r="E149" s="126">
        <v>100</v>
      </c>
      <c r="F149" s="126">
        <v>0</v>
      </c>
      <c r="G149" s="126" t="s">
        <v>238</v>
      </c>
      <c r="H149" s="127">
        <v>75</v>
      </c>
      <c r="I149" s="82"/>
      <c r="J149" s="73">
        <f>IFERROR(VLOOKUP(A149,AGENT_raw!A:C,3,0),"-")</f>
        <v>51547597</v>
      </c>
      <c r="K149" s="5">
        <f t="shared" si="16"/>
        <v>1</v>
      </c>
      <c r="L149" s="5">
        <f t="shared" si="17"/>
        <v>1</v>
      </c>
      <c r="M149" s="5">
        <f t="shared" si="18"/>
        <v>1</v>
      </c>
      <c r="N149" s="5">
        <f t="shared" si="19"/>
        <v>0</v>
      </c>
      <c r="O149" s="5">
        <f t="shared" si="20"/>
        <v>1</v>
      </c>
      <c r="P149" s="5">
        <f t="shared" si="21"/>
        <v>3</v>
      </c>
      <c r="Q149" s="5">
        <f t="shared" si="22"/>
        <v>4</v>
      </c>
      <c r="R149" s="81">
        <f t="shared" si="23"/>
        <v>0.75</v>
      </c>
    </row>
    <row r="150" spans="1:18">
      <c r="A150" s="126">
        <v>51721457</v>
      </c>
      <c r="B150" s="126" t="s">
        <v>708</v>
      </c>
      <c r="C150" s="126">
        <v>100</v>
      </c>
      <c r="D150" s="126">
        <v>100</v>
      </c>
      <c r="E150" s="126">
        <v>100</v>
      </c>
      <c r="F150" s="126">
        <v>0</v>
      </c>
      <c r="G150" s="126" t="s">
        <v>238</v>
      </c>
      <c r="H150" s="127">
        <v>75</v>
      </c>
      <c r="I150" s="82"/>
      <c r="J150" s="73">
        <f>IFERROR(VLOOKUP(A150,AGENT_raw!A:C,3,0),"-")</f>
        <v>51547597</v>
      </c>
      <c r="K150" s="5">
        <f t="shared" si="16"/>
        <v>1</v>
      </c>
      <c r="L150" s="5">
        <f t="shared" si="17"/>
        <v>1</v>
      </c>
      <c r="M150" s="5">
        <f t="shared" si="18"/>
        <v>1</v>
      </c>
      <c r="N150" s="5">
        <f t="shared" si="19"/>
        <v>0</v>
      </c>
      <c r="O150" s="5">
        <f t="shared" si="20"/>
        <v>1</v>
      </c>
      <c r="P150" s="5">
        <f t="shared" si="21"/>
        <v>3</v>
      </c>
      <c r="Q150" s="5">
        <f t="shared" si="22"/>
        <v>4</v>
      </c>
      <c r="R150" s="81">
        <f t="shared" si="23"/>
        <v>0.75</v>
      </c>
    </row>
    <row r="151" spans="1:18">
      <c r="A151" s="126">
        <v>51721824</v>
      </c>
      <c r="B151" s="126" t="s">
        <v>398</v>
      </c>
      <c r="C151" s="126">
        <v>100</v>
      </c>
      <c r="D151" s="126">
        <v>100</v>
      </c>
      <c r="E151" s="126">
        <v>100</v>
      </c>
      <c r="F151" s="126">
        <v>0</v>
      </c>
      <c r="G151" s="126" t="s">
        <v>238</v>
      </c>
      <c r="H151" s="127">
        <v>75</v>
      </c>
      <c r="I151" s="82"/>
      <c r="J151" s="73">
        <f>IFERROR(VLOOKUP(A151,AGENT_raw!A:C,3,0),"-")</f>
        <v>51547597</v>
      </c>
      <c r="K151" s="5">
        <f t="shared" si="16"/>
        <v>1</v>
      </c>
      <c r="L151" s="5">
        <f t="shared" si="17"/>
        <v>1</v>
      </c>
      <c r="M151" s="5">
        <f t="shared" si="18"/>
        <v>1</v>
      </c>
      <c r="N151" s="5">
        <f t="shared" si="19"/>
        <v>0</v>
      </c>
      <c r="O151" s="5">
        <f t="shared" si="20"/>
        <v>1</v>
      </c>
      <c r="P151" s="5">
        <f t="shared" si="21"/>
        <v>3</v>
      </c>
      <c r="Q151" s="5">
        <f t="shared" si="22"/>
        <v>4</v>
      </c>
      <c r="R151" s="81">
        <f t="shared" si="23"/>
        <v>0.75</v>
      </c>
    </row>
    <row r="152" spans="1:18">
      <c r="A152" s="126">
        <v>51721458</v>
      </c>
      <c r="B152" s="126" t="s">
        <v>399</v>
      </c>
      <c r="C152" s="126">
        <v>100</v>
      </c>
      <c r="D152" s="126">
        <v>100</v>
      </c>
      <c r="E152" s="126">
        <v>100</v>
      </c>
      <c r="F152" s="126">
        <v>0</v>
      </c>
      <c r="G152" s="126" t="s">
        <v>238</v>
      </c>
      <c r="H152" s="127">
        <v>75</v>
      </c>
      <c r="I152" s="82"/>
      <c r="J152" s="73">
        <f>IFERROR(VLOOKUP(A152,AGENT_raw!A:C,3,0),"-")</f>
        <v>51547597</v>
      </c>
      <c r="K152" s="5">
        <f t="shared" si="16"/>
        <v>1</v>
      </c>
      <c r="L152" s="5">
        <f t="shared" si="17"/>
        <v>1</v>
      </c>
      <c r="M152" s="5">
        <f t="shared" si="18"/>
        <v>1</v>
      </c>
      <c r="N152" s="5">
        <f t="shared" si="19"/>
        <v>0</v>
      </c>
      <c r="O152" s="5">
        <f t="shared" si="20"/>
        <v>1</v>
      </c>
      <c r="P152" s="5">
        <f t="shared" si="21"/>
        <v>3</v>
      </c>
      <c r="Q152" s="5">
        <f t="shared" si="22"/>
        <v>4</v>
      </c>
      <c r="R152" s="81">
        <f t="shared" si="23"/>
        <v>0.75</v>
      </c>
    </row>
    <row r="153" spans="1:18">
      <c r="A153" s="126">
        <v>51721470</v>
      </c>
      <c r="B153" s="126" t="s">
        <v>400</v>
      </c>
      <c r="C153" s="126">
        <v>80</v>
      </c>
      <c r="D153" s="126">
        <v>100</v>
      </c>
      <c r="E153" s="126">
        <v>100</v>
      </c>
      <c r="F153" s="126">
        <v>0</v>
      </c>
      <c r="G153" s="126" t="s">
        <v>238</v>
      </c>
      <c r="H153" s="127">
        <v>70</v>
      </c>
      <c r="I153" s="82"/>
      <c r="J153" s="73">
        <f>IFERROR(VLOOKUP(A153,AGENT_raw!A:C,3,0),"-")</f>
        <v>51547597</v>
      </c>
      <c r="K153" s="5">
        <f t="shared" si="16"/>
        <v>1</v>
      </c>
      <c r="L153" s="5">
        <f t="shared" si="17"/>
        <v>1</v>
      </c>
      <c r="M153" s="5">
        <f t="shared" si="18"/>
        <v>1</v>
      </c>
      <c r="N153" s="5">
        <f t="shared" si="19"/>
        <v>0</v>
      </c>
      <c r="O153" s="5">
        <f t="shared" si="20"/>
        <v>1</v>
      </c>
      <c r="P153" s="5">
        <f t="shared" si="21"/>
        <v>3</v>
      </c>
      <c r="Q153" s="5">
        <f t="shared" si="22"/>
        <v>4</v>
      </c>
      <c r="R153" s="81">
        <f t="shared" si="23"/>
        <v>0.75</v>
      </c>
    </row>
    <row r="154" spans="1:18">
      <c r="A154" s="126">
        <v>51729961</v>
      </c>
      <c r="B154" s="126" t="s">
        <v>392</v>
      </c>
      <c r="C154" s="126">
        <v>100</v>
      </c>
      <c r="D154" s="126">
        <v>100</v>
      </c>
      <c r="E154" s="126">
        <v>100</v>
      </c>
      <c r="F154" s="126">
        <v>0</v>
      </c>
      <c r="G154" s="126" t="s">
        <v>238</v>
      </c>
      <c r="H154" s="127">
        <v>75</v>
      </c>
      <c r="I154" s="82"/>
      <c r="J154" s="73">
        <f>IFERROR(VLOOKUP(A154,AGENT_raw!A:C,3,0),"-")</f>
        <v>51547597</v>
      </c>
      <c r="K154" s="5">
        <f t="shared" si="16"/>
        <v>1</v>
      </c>
      <c r="L154" s="5">
        <f t="shared" si="17"/>
        <v>1</v>
      </c>
      <c r="M154" s="5">
        <f t="shared" si="18"/>
        <v>1</v>
      </c>
      <c r="N154" s="5">
        <f t="shared" si="19"/>
        <v>0</v>
      </c>
      <c r="O154" s="5">
        <f t="shared" si="20"/>
        <v>1</v>
      </c>
      <c r="P154" s="5">
        <f t="shared" si="21"/>
        <v>3</v>
      </c>
      <c r="Q154" s="5">
        <f t="shared" si="22"/>
        <v>4</v>
      </c>
      <c r="R154" s="81">
        <f t="shared" si="23"/>
        <v>0.75</v>
      </c>
    </row>
    <row r="155" spans="1:18">
      <c r="A155" s="126">
        <v>51764511</v>
      </c>
      <c r="B155" s="126" t="s">
        <v>389</v>
      </c>
      <c r="C155" s="126">
        <v>100</v>
      </c>
      <c r="D155" s="126">
        <v>100</v>
      </c>
      <c r="E155" s="126">
        <v>100</v>
      </c>
      <c r="F155" s="126">
        <v>0</v>
      </c>
      <c r="G155" s="126" t="s">
        <v>238</v>
      </c>
      <c r="H155" s="127">
        <v>75</v>
      </c>
      <c r="I155" s="82"/>
      <c r="J155" s="73">
        <f>IFERROR(VLOOKUP(A155,AGENT_raw!A:C,3,0),"-")</f>
        <v>51547597</v>
      </c>
      <c r="K155" s="5">
        <f t="shared" si="16"/>
        <v>1</v>
      </c>
      <c r="L155" s="5">
        <f t="shared" si="17"/>
        <v>1</v>
      </c>
      <c r="M155" s="5">
        <f t="shared" si="18"/>
        <v>1</v>
      </c>
      <c r="N155" s="5">
        <f t="shared" si="19"/>
        <v>0</v>
      </c>
      <c r="O155" s="5">
        <f t="shared" si="20"/>
        <v>1</v>
      </c>
      <c r="P155" s="5">
        <f t="shared" si="21"/>
        <v>3</v>
      </c>
      <c r="Q155" s="5">
        <f t="shared" si="22"/>
        <v>4</v>
      </c>
      <c r="R155" s="81">
        <f t="shared" si="23"/>
        <v>0.75</v>
      </c>
    </row>
    <row r="156" spans="1:18">
      <c r="A156" s="126">
        <v>51764516</v>
      </c>
      <c r="B156" s="126" t="s">
        <v>386</v>
      </c>
      <c r="C156" s="126">
        <v>60</v>
      </c>
      <c r="D156" s="126">
        <v>80</v>
      </c>
      <c r="E156" s="126">
        <v>80</v>
      </c>
      <c r="F156" s="126">
        <v>0</v>
      </c>
      <c r="G156" s="126" t="s">
        <v>238</v>
      </c>
      <c r="H156" s="127">
        <v>55</v>
      </c>
      <c r="I156" s="82"/>
      <c r="J156" s="73">
        <f>IFERROR(VLOOKUP(A156,AGENT_raw!A:C,3,0),"-")</f>
        <v>51547597</v>
      </c>
      <c r="K156" s="5">
        <f t="shared" si="16"/>
        <v>1</v>
      </c>
      <c r="L156" s="5">
        <f t="shared" si="17"/>
        <v>1</v>
      </c>
      <c r="M156" s="5">
        <f t="shared" si="18"/>
        <v>1</v>
      </c>
      <c r="N156" s="5">
        <f t="shared" si="19"/>
        <v>0</v>
      </c>
      <c r="O156" s="5">
        <f t="shared" si="20"/>
        <v>1</v>
      </c>
      <c r="P156" s="5">
        <f t="shared" si="21"/>
        <v>3</v>
      </c>
      <c r="Q156" s="5">
        <f t="shared" si="22"/>
        <v>4</v>
      </c>
      <c r="R156" s="81">
        <f t="shared" si="23"/>
        <v>0.75</v>
      </c>
    </row>
    <row r="157" spans="1:18">
      <c r="A157" s="126">
        <v>51559927</v>
      </c>
      <c r="B157" s="126" t="s">
        <v>412</v>
      </c>
      <c r="C157" s="126">
        <v>100</v>
      </c>
      <c r="D157" s="126">
        <v>100</v>
      </c>
      <c r="E157" s="126">
        <v>80</v>
      </c>
      <c r="F157" s="126" t="s">
        <v>238</v>
      </c>
      <c r="G157" s="126" t="s">
        <v>238</v>
      </c>
      <c r="H157" s="127">
        <v>93.333333333333329</v>
      </c>
      <c r="I157" s="82"/>
      <c r="J157" s="73" t="str">
        <f>IFERROR(VLOOKUP(A157,AGENT_raw!A:C,3,0),"-")</f>
        <v>-</v>
      </c>
      <c r="K157" s="5">
        <f t="shared" si="16"/>
        <v>1</v>
      </c>
      <c r="L157" s="5">
        <f t="shared" si="17"/>
        <v>1</v>
      </c>
      <c r="M157" s="5">
        <f t="shared" si="18"/>
        <v>1</v>
      </c>
      <c r="N157" s="5">
        <f t="shared" si="19"/>
        <v>1</v>
      </c>
      <c r="O157" s="5">
        <f t="shared" si="20"/>
        <v>1</v>
      </c>
      <c r="P157" s="5">
        <f t="shared" si="21"/>
        <v>4</v>
      </c>
      <c r="Q157" s="5">
        <f t="shared" si="22"/>
        <v>4</v>
      </c>
      <c r="R157" s="81">
        <f t="shared" si="23"/>
        <v>1</v>
      </c>
    </row>
    <row r="158" spans="1:18">
      <c r="A158" s="126">
        <v>51547597</v>
      </c>
      <c r="B158" s="126" t="s">
        <v>430</v>
      </c>
      <c r="C158" s="126">
        <v>100</v>
      </c>
      <c r="D158" s="126">
        <v>100</v>
      </c>
      <c r="E158" s="126" t="s">
        <v>238</v>
      </c>
      <c r="F158" s="126">
        <v>0</v>
      </c>
      <c r="G158" s="126" t="s">
        <v>238</v>
      </c>
      <c r="H158" s="127">
        <v>66.666666666666671</v>
      </c>
      <c r="I158" s="82"/>
      <c r="J158" s="73" t="str">
        <f>IFERROR(VLOOKUP(A158,AGENT_raw!A:C,3,0),"-")</f>
        <v>-</v>
      </c>
      <c r="K158" s="5">
        <f t="shared" si="16"/>
        <v>1</v>
      </c>
      <c r="L158" s="5">
        <f t="shared" si="17"/>
        <v>1</v>
      </c>
      <c r="M158" s="5">
        <f t="shared" si="18"/>
        <v>1</v>
      </c>
      <c r="N158" s="5">
        <f t="shared" si="19"/>
        <v>0</v>
      </c>
      <c r="O158" s="5">
        <f t="shared" si="20"/>
        <v>1</v>
      </c>
      <c r="P158" s="5">
        <f t="shared" si="21"/>
        <v>3</v>
      </c>
      <c r="Q158" s="5">
        <f t="shared" si="22"/>
        <v>4</v>
      </c>
      <c r="R158" s="81">
        <f t="shared" si="23"/>
        <v>0.75</v>
      </c>
    </row>
    <row r="159" spans="1:18">
      <c r="A159" s="126">
        <v>51607523</v>
      </c>
      <c r="B159" s="126" t="s">
        <v>413</v>
      </c>
      <c r="C159" s="126">
        <v>100</v>
      </c>
      <c r="D159" s="126">
        <v>100</v>
      </c>
      <c r="E159" s="126">
        <v>100</v>
      </c>
      <c r="F159" s="126">
        <v>100</v>
      </c>
      <c r="G159" s="126" t="s">
        <v>238</v>
      </c>
      <c r="H159" s="127">
        <v>100</v>
      </c>
      <c r="I159" s="82"/>
      <c r="J159" s="73" t="str">
        <f>IFERROR(VLOOKUP(A159,AGENT_raw!A:C,3,0),"-")</f>
        <v>-</v>
      </c>
      <c r="K159" s="5">
        <f t="shared" si="16"/>
        <v>1</v>
      </c>
      <c r="L159" s="5">
        <f t="shared" si="17"/>
        <v>1</v>
      </c>
      <c r="M159" s="5">
        <f t="shared" si="18"/>
        <v>1</v>
      </c>
      <c r="N159" s="5">
        <f t="shared" si="19"/>
        <v>1</v>
      </c>
      <c r="O159" s="5">
        <f t="shared" si="20"/>
        <v>1</v>
      </c>
      <c r="P159" s="5">
        <f t="shared" si="21"/>
        <v>4</v>
      </c>
      <c r="Q159" s="5">
        <f t="shared" si="22"/>
        <v>4</v>
      </c>
      <c r="R159" s="81">
        <f t="shared" si="23"/>
        <v>1</v>
      </c>
    </row>
    <row r="160" spans="1:18">
      <c r="A160" s="126">
        <v>51577893</v>
      </c>
      <c r="B160" s="126" t="s">
        <v>414</v>
      </c>
      <c r="C160" s="126">
        <v>80</v>
      </c>
      <c r="D160" s="126">
        <v>80</v>
      </c>
      <c r="E160" s="126">
        <v>100</v>
      </c>
      <c r="F160" s="126">
        <v>100</v>
      </c>
      <c r="G160" s="126" t="s">
        <v>238</v>
      </c>
      <c r="H160" s="127">
        <v>90</v>
      </c>
      <c r="I160" s="82"/>
      <c r="J160" s="73" t="str">
        <f>IFERROR(VLOOKUP(A160,AGENT_raw!A:C,3,0),"-")</f>
        <v>-</v>
      </c>
      <c r="K160" s="5">
        <f t="shared" si="16"/>
        <v>1</v>
      </c>
      <c r="L160" s="5">
        <f t="shared" si="17"/>
        <v>1</v>
      </c>
      <c r="M160" s="5">
        <f t="shared" si="18"/>
        <v>1</v>
      </c>
      <c r="N160" s="5">
        <f t="shared" si="19"/>
        <v>1</v>
      </c>
      <c r="O160" s="5">
        <f t="shared" si="20"/>
        <v>1</v>
      </c>
      <c r="P160" s="5">
        <f t="shared" si="21"/>
        <v>4</v>
      </c>
      <c r="Q160" s="5">
        <f t="shared" si="22"/>
        <v>4</v>
      </c>
      <c r="R160" s="81">
        <f t="shared" si="23"/>
        <v>1</v>
      </c>
    </row>
    <row r="161" spans="1:18">
      <c r="A161" s="126">
        <v>51588235</v>
      </c>
      <c r="B161" s="126" t="s">
        <v>281</v>
      </c>
      <c r="C161" s="126">
        <v>80</v>
      </c>
      <c r="D161" s="126">
        <v>100</v>
      </c>
      <c r="E161" s="126">
        <v>100</v>
      </c>
      <c r="F161" s="126">
        <v>100</v>
      </c>
      <c r="G161" s="126" t="s">
        <v>238</v>
      </c>
      <c r="H161" s="127">
        <v>95</v>
      </c>
      <c r="I161" s="82"/>
      <c r="J161" s="73" t="str">
        <f>IFERROR(VLOOKUP(A161,AGENT_raw!A:C,3,0),"-")</f>
        <v>-</v>
      </c>
      <c r="K161" s="5">
        <f t="shared" si="16"/>
        <v>1</v>
      </c>
      <c r="L161" s="5">
        <f t="shared" si="17"/>
        <v>1</v>
      </c>
      <c r="M161" s="5">
        <f t="shared" si="18"/>
        <v>1</v>
      </c>
      <c r="N161" s="5">
        <f t="shared" si="19"/>
        <v>1</v>
      </c>
      <c r="O161" s="5">
        <f t="shared" si="20"/>
        <v>1</v>
      </c>
      <c r="P161" s="5">
        <f t="shared" si="21"/>
        <v>4</v>
      </c>
      <c r="Q161" s="5">
        <f t="shared" si="22"/>
        <v>4</v>
      </c>
      <c r="R161" s="81">
        <f t="shared" si="23"/>
        <v>1</v>
      </c>
    </row>
    <row r="162" spans="1:18">
      <c r="A162" s="126">
        <v>51732947</v>
      </c>
      <c r="B162" s="126" t="s">
        <v>304</v>
      </c>
      <c r="C162" s="126">
        <v>100</v>
      </c>
      <c r="D162" s="126">
        <v>80</v>
      </c>
      <c r="E162" s="126">
        <v>80</v>
      </c>
      <c r="F162" s="126" t="s">
        <v>238</v>
      </c>
      <c r="G162" s="126" t="s">
        <v>238</v>
      </c>
      <c r="H162" s="127">
        <v>86.666666666666671</v>
      </c>
      <c r="I162" s="82"/>
      <c r="J162" s="73" t="str">
        <f>IFERROR(VLOOKUP(A162,AGENT_raw!A:C,3,0),"-")</f>
        <v>-</v>
      </c>
      <c r="K162" s="5">
        <f t="shared" si="16"/>
        <v>1</v>
      </c>
      <c r="L162" s="5">
        <f t="shared" si="17"/>
        <v>1</v>
      </c>
      <c r="M162" s="5">
        <f t="shared" si="18"/>
        <v>1</v>
      </c>
      <c r="N162" s="5">
        <f t="shared" si="19"/>
        <v>1</v>
      </c>
      <c r="O162" s="5">
        <f t="shared" si="20"/>
        <v>1</v>
      </c>
      <c r="P162" s="5">
        <f t="shared" si="21"/>
        <v>4</v>
      </c>
      <c r="Q162" s="5">
        <f t="shared" si="22"/>
        <v>4</v>
      </c>
      <c r="R162" s="81">
        <f t="shared" si="23"/>
        <v>1</v>
      </c>
    </row>
    <row r="163" spans="1:18">
      <c r="A163" s="126">
        <v>51585201</v>
      </c>
      <c r="B163" s="126" t="s">
        <v>317</v>
      </c>
      <c r="C163" s="126">
        <v>100</v>
      </c>
      <c r="D163" s="126">
        <v>100</v>
      </c>
      <c r="E163" s="126">
        <v>60</v>
      </c>
      <c r="F163" s="126">
        <v>100</v>
      </c>
      <c r="G163" s="126" t="s">
        <v>238</v>
      </c>
      <c r="H163" s="127">
        <v>90</v>
      </c>
      <c r="I163" s="82"/>
      <c r="J163" s="73" t="str">
        <f>IFERROR(VLOOKUP(A163,AGENT_raw!A:C,3,0),"-")</f>
        <v>-</v>
      </c>
      <c r="K163" s="5">
        <f t="shared" si="16"/>
        <v>1</v>
      </c>
      <c r="L163" s="5">
        <f t="shared" si="17"/>
        <v>1</v>
      </c>
      <c r="M163" s="5">
        <f t="shared" si="18"/>
        <v>1</v>
      </c>
      <c r="N163" s="5">
        <f t="shared" si="19"/>
        <v>1</v>
      </c>
      <c r="O163" s="5">
        <f t="shared" si="20"/>
        <v>1</v>
      </c>
      <c r="P163" s="5">
        <f t="shared" si="21"/>
        <v>4</v>
      </c>
      <c r="Q163" s="5">
        <f t="shared" si="22"/>
        <v>4</v>
      </c>
      <c r="R163" s="81">
        <f t="shared" si="23"/>
        <v>1</v>
      </c>
    </row>
    <row r="164" spans="1:18">
      <c r="A164" s="126">
        <v>51764514</v>
      </c>
      <c r="B164" s="126" t="s">
        <v>390</v>
      </c>
      <c r="C164" s="126">
        <v>100</v>
      </c>
      <c r="D164" s="126" t="s">
        <v>238</v>
      </c>
      <c r="E164" s="126" t="s">
        <v>238</v>
      </c>
      <c r="F164" s="126" t="s">
        <v>238</v>
      </c>
      <c r="G164" s="126" t="s">
        <v>238</v>
      </c>
      <c r="H164" s="127">
        <v>100</v>
      </c>
      <c r="I164" s="82"/>
      <c r="J164" s="73" t="str">
        <f>IFERROR(VLOOKUP(A164,AGENT_raw!A:C,3,0),"-")</f>
        <v>-</v>
      </c>
      <c r="K164" s="5">
        <f t="shared" si="16"/>
        <v>1</v>
      </c>
      <c r="L164" s="5">
        <f t="shared" si="17"/>
        <v>1</v>
      </c>
      <c r="M164" s="5">
        <f t="shared" si="18"/>
        <v>1</v>
      </c>
      <c r="N164" s="5">
        <f t="shared" si="19"/>
        <v>1</v>
      </c>
      <c r="O164" s="5">
        <f t="shared" si="20"/>
        <v>1</v>
      </c>
      <c r="P164" s="5">
        <f t="shared" si="21"/>
        <v>4</v>
      </c>
      <c r="Q164" s="5">
        <f t="shared" si="22"/>
        <v>4</v>
      </c>
      <c r="R164" s="81">
        <f t="shared" si="23"/>
        <v>1</v>
      </c>
    </row>
    <row r="165" spans="1:18">
      <c r="A165" s="126">
        <v>51722867</v>
      </c>
      <c r="B165" s="126" t="s">
        <v>431</v>
      </c>
      <c r="C165" s="126">
        <v>100</v>
      </c>
      <c r="D165" s="126">
        <v>100</v>
      </c>
      <c r="E165" s="126">
        <v>60</v>
      </c>
      <c r="F165" s="126">
        <v>80</v>
      </c>
      <c r="G165" s="126" t="s">
        <v>238</v>
      </c>
      <c r="H165" s="127">
        <v>85</v>
      </c>
      <c r="I165" s="82"/>
      <c r="J165" s="73" t="str">
        <f>IFERROR(VLOOKUP(A165,AGENT_raw!A:C,3,0),"-")</f>
        <v>-</v>
      </c>
      <c r="K165" s="5">
        <f t="shared" si="16"/>
        <v>1</v>
      </c>
      <c r="L165" s="5">
        <f t="shared" si="17"/>
        <v>1</v>
      </c>
      <c r="M165" s="5">
        <f t="shared" si="18"/>
        <v>1</v>
      </c>
      <c r="N165" s="5">
        <f t="shared" si="19"/>
        <v>1</v>
      </c>
      <c r="O165" s="5">
        <f t="shared" si="20"/>
        <v>1</v>
      </c>
      <c r="P165" s="5">
        <f t="shared" si="21"/>
        <v>4</v>
      </c>
      <c r="Q165" s="5">
        <f t="shared" si="22"/>
        <v>4</v>
      </c>
      <c r="R165" s="81">
        <f t="shared" si="23"/>
        <v>1</v>
      </c>
    </row>
    <row r="166" spans="1:18">
      <c r="A166" s="126">
        <v>51741418</v>
      </c>
      <c r="B166" s="126" t="s">
        <v>365</v>
      </c>
      <c r="C166" s="126">
        <v>100</v>
      </c>
      <c r="D166" s="126">
        <v>100</v>
      </c>
      <c r="E166" s="126">
        <v>100</v>
      </c>
      <c r="F166" s="126">
        <v>100</v>
      </c>
      <c r="G166" s="126" t="s">
        <v>238</v>
      </c>
      <c r="H166" s="127">
        <v>100</v>
      </c>
      <c r="I166" s="82"/>
      <c r="J166" s="73" t="str">
        <f>IFERROR(VLOOKUP(A166,AGENT_raw!A:C,3,0),"-")</f>
        <v>-</v>
      </c>
      <c r="K166" s="5">
        <f t="shared" si="16"/>
        <v>1</v>
      </c>
      <c r="L166" s="5">
        <f t="shared" si="17"/>
        <v>1</v>
      </c>
      <c r="M166" s="5">
        <f t="shared" si="18"/>
        <v>1</v>
      </c>
      <c r="N166" s="5">
        <f t="shared" si="19"/>
        <v>1</v>
      </c>
      <c r="O166" s="5">
        <f t="shared" si="20"/>
        <v>1</v>
      </c>
      <c r="P166" s="5">
        <f t="shared" si="21"/>
        <v>4</v>
      </c>
      <c r="Q166" s="5">
        <f t="shared" si="22"/>
        <v>4</v>
      </c>
      <c r="R166" s="81">
        <f t="shared" si="23"/>
        <v>1</v>
      </c>
    </row>
    <row r="167" spans="1:18">
      <c r="A167" s="126">
        <v>51607264</v>
      </c>
      <c r="B167" s="126" t="s">
        <v>378</v>
      </c>
      <c r="C167" s="126">
        <v>100</v>
      </c>
      <c r="D167" s="126" t="s">
        <v>238</v>
      </c>
      <c r="E167" s="126">
        <v>100</v>
      </c>
      <c r="F167" s="126">
        <v>100</v>
      </c>
      <c r="G167" s="126" t="s">
        <v>238</v>
      </c>
      <c r="H167" s="127">
        <v>100</v>
      </c>
      <c r="I167" s="82"/>
      <c r="J167" s="73" t="str">
        <f>IFERROR(VLOOKUP(A167,AGENT_raw!A:C,3,0),"-")</f>
        <v>-</v>
      </c>
      <c r="K167" s="5">
        <f t="shared" si="16"/>
        <v>1</v>
      </c>
      <c r="L167" s="5">
        <f t="shared" si="17"/>
        <v>1</v>
      </c>
      <c r="M167" s="5">
        <f t="shared" si="18"/>
        <v>1</v>
      </c>
      <c r="N167" s="5">
        <f t="shared" si="19"/>
        <v>1</v>
      </c>
      <c r="O167" s="5">
        <f t="shared" si="20"/>
        <v>1</v>
      </c>
      <c r="P167" s="5">
        <f t="shared" si="21"/>
        <v>4</v>
      </c>
      <c r="Q167" s="5">
        <f t="shared" si="22"/>
        <v>4</v>
      </c>
      <c r="R167" s="81">
        <f t="shared" si="23"/>
        <v>1</v>
      </c>
    </row>
    <row r="168" spans="1:18">
      <c r="A168" s="126">
        <v>51727796</v>
      </c>
      <c r="B168" s="126" t="s">
        <v>346</v>
      </c>
      <c r="C168" s="126">
        <v>100</v>
      </c>
      <c r="D168" s="126">
        <v>100</v>
      </c>
      <c r="E168" s="126">
        <v>80</v>
      </c>
      <c r="F168" s="126">
        <v>100</v>
      </c>
      <c r="G168" s="126" t="s">
        <v>238</v>
      </c>
      <c r="H168" s="127">
        <v>95</v>
      </c>
      <c r="I168" s="82"/>
      <c r="J168" s="73" t="str">
        <f>IFERROR(VLOOKUP(A168,AGENT_raw!A:C,3,0),"-")</f>
        <v>-</v>
      </c>
      <c r="K168" s="5">
        <f t="shared" si="16"/>
        <v>1</v>
      </c>
      <c r="L168" s="5">
        <f t="shared" si="17"/>
        <v>1</v>
      </c>
      <c r="M168" s="5">
        <f t="shared" si="18"/>
        <v>1</v>
      </c>
      <c r="N168" s="5">
        <f t="shared" si="19"/>
        <v>1</v>
      </c>
      <c r="O168" s="5">
        <f t="shared" si="20"/>
        <v>1</v>
      </c>
      <c r="P168" s="5">
        <f t="shared" si="21"/>
        <v>4</v>
      </c>
      <c r="Q168" s="5">
        <f t="shared" si="22"/>
        <v>4</v>
      </c>
      <c r="R168" s="81">
        <f t="shared" si="23"/>
        <v>1</v>
      </c>
    </row>
    <row r="169" spans="1:18">
      <c r="A169" s="126">
        <v>51638206</v>
      </c>
      <c r="B169" s="126" t="s">
        <v>373</v>
      </c>
      <c r="C169" s="126">
        <v>80</v>
      </c>
      <c r="D169" s="126">
        <v>80</v>
      </c>
      <c r="E169" s="126">
        <v>80</v>
      </c>
      <c r="F169" s="126">
        <v>80</v>
      </c>
      <c r="G169" s="126" t="s">
        <v>238</v>
      </c>
      <c r="H169" s="127">
        <v>80</v>
      </c>
      <c r="I169" s="82"/>
      <c r="J169" s="73" t="str">
        <f>IFERROR(VLOOKUP(A169,AGENT_raw!A:C,3,0),"-")</f>
        <v>-</v>
      </c>
      <c r="K169" s="5">
        <f t="shared" si="16"/>
        <v>1</v>
      </c>
      <c r="L169" s="5">
        <f t="shared" si="17"/>
        <v>1</v>
      </c>
      <c r="M169" s="5">
        <f t="shared" si="18"/>
        <v>1</v>
      </c>
      <c r="N169" s="5">
        <f t="shared" si="19"/>
        <v>1</v>
      </c>
      <c r="O169" s="5">
        <f t="shared" si="20"/>
        <v>1</v>
      </c>
      <c r="P169" s="5">
        <f t="shared" si="21"/>
        <v>4</v>
      </c>
      <c r="Q169" s="5">
        <f t="shared" si="22"/>
        <v>4</v>
      </c>
      <c r="R169" s="81">
        <f t="shared" si="23"/>
        <v>1</v>
      </c>
    </row>
    <row r="170" spans="1:18">
      <c r="A170" s="126">
        <v>51720809</v>
      </c>
      <c r="B170" s="126" t="s">
        <v>343</v>
      </c>
      <c r="C170" s="126">
        <v>100</v>
      </c>
      <c r="D170" s="126">
        <v>100</v>
      </c>
      <c r="E170" s="126">
        <v>80</v>
      </c>
      <c r="F170" s="126">
        <v>100</v>
      </c>
      <c r="G170" s="126" t="s">
        <v>238</v>
      </c>
      <c r="H170" s="127">
        <v>95</v>
      </c>
      <c r="I170" s="82"/>
      <c r="J170" s="73" t="str">
        <f>IFERROR(VLOOKUP(A170,AGENT_raw!A:C,3,0),"-")</f>
        <v>-</v>
      </c>
      <c r="K170" s="5">
        <f t="shared" si="16"/>
        <v>1</v>
      </c>
      <c r="L170" s="5">
        <f t="shared" si="17"/>
        <v>1</v>
      </c>
      <c r="M170" s="5">
        <f t="shared" si="18"/>
        <v>1</v>
      </c>
      <c r="N170" s="5">
        <f t="shared" si="19"/>
        <v>1</v>
      </c>
      <c r="O170" s="5">
        <f t="shared" si="20"/>
        <v>1</v>
      </c>
      <c r="P170" s="5">
        <f t="shared" si="21"/>
        <v>4</v>
      </c>
      <c r="Q170" s="5">
        <f t="shared" si="22"/>
        <v>4</v>
      </c>
      <c r="R170" s="81">
        <f t="shared" si="23"/>
        <v>1</v>
      </c>
    </row>
    <row r="171" spans="1:18">
      <c r="A171" s="126">
        <v>51695859</v>
      </c>
      <c r="B171" s="126" t="s">
        <v>360</v>
      </c>
      <c r="C171" s="126">
        <v>80</v>
      </c>
      <c r="D171" s="126">
        <v>100</v>
      </c>
      <c r="E171" s="126">
        <v>100</v>
      </c>
      <c r="F171" s="126">
        <v>100</v>
      </c>
      <c r="G171" s="126" t="s">
        <v>238</v>
      </c>
      <c r="H171" s="127">
        <v>95</v>
      </c>
      <c r="I171" s="82"/>
      <c r="J171" s="73" t="str">
        <f>IFERROR(VLOOKUP(A171,AGENT_raw!A:C,3,0),"-")</f>
        <v>-</v>
      </c>
      <c r="K171" s="5">
        <f t="shared" si="16"/>
        <v>1</v>
      </c>
      <c r="L171" s="5">
        <f t="shared" si="17"/>
        <v>1</v>
      </c>
      <c r="M171" s="5">
        <f t="shared" si="18"/>
        <v>1</v>
      </c>
      <c r="N171" s="5">
        <f t="shared" si="19"/>
        <v>1</v>
      </c>
      <c r="O171" s="5">
        <f t="shared" si="20"/>
        <v>1</v>
      </c>
      <c r="P171" s="5">
        <f t="shared" si="21"/>
        <v>4</v>
      </c>
      <c r="Q171" s="5">
        <f t="shared" si="22"/>
        <v>4</v>
      </c>
      <c r="R171" s="81">
        <f t="shared" si="23"/>
        <v>1</v>
      </c>
    </row>
    <row r="172" spans="1:18">
      <c r="A172" s="126">
        <v>51810297</v>
      </c>
      <c r="B172" s="126" t="s">
        <v>367</v>
      </c>
      <c r="C172" s="126">
        <v>100</v>
      </c>
      <c r="D172" s="126">
        <v>100</v>
      </c>
      <c r="E172" s="126">
        <v>80</v>
      </c>
      <c r="F172" s="126">
        <v>100</v>
      </c>
      <c r="G172" s="126" t="s">
        <v>238</v>
      </c>
      <c r="H172" s="127">
        <v>95</v>
      </c>
      <c r="I172" s="82"/>
      <c r="J172" s="73" t="str">
        <f>IFERROR(VLOOKUP(A172,AGENT_raw!A:C,3,0),"-")</f>
        <v>-</v>
      </c>
      <c r="K172" s="5">
        <f t="shared" si="16"/>
        <v>1</v>
      </c>
      <c r="L172" s="5">
        <f t="shared" si="17"/>
        <v>1</v>
      </c>
      <c r="M172" s="5">
        <f t="shared" si="18"/>
        <v>1</v>
      </c>
      <c r="N172" s="5">
        <f t="shared" si="19"/>
        <v>1</v>
      </c>
      <c r="O172" s="5">
        <f t="shared" si="20"/>
        <v>1</v>
      </c>
      <c r="P172" s="5">
        <f t="shared" si="21"/>
        <v>4</v>
      </c>
      <c r="Q172" s="5">
        <f t="shared" si="22"/>
        <v>4</v>
      </c>
      <c r="R172" s="81">
        <f t="shared" si="23"/>
        <v>1</v>
      </c>
    </row>
    <row r="173" spans="1:18">
      <c r="A173" s="126">
        <v>51694202</v>
      </c>
      <c r="B173" s="126" t="s">
        <v>361</v>
      </c>
      <c r="C173" s="126">
        <v>100</v>
      </c>
      <c r="D173" s="126">
        <v>100</v>
      </c>
      <c r="E173" s="126">
        <v>80</v>
      </c>
      <c r="F173" s="126">
        <v>100</v>
      </c>
      <c r="G173" s="126" t="s">
        <v>238</v>
      </c>
      <c r="H173" s="127">
        <v>95</v>
      </c>
      <c r="I173" s="82"/>
      <c r="J173" s="73" t="str">
        <f>IFERROR(VLOOKUP(A173,AGENT_raw!A:C,3,0),"-")</f>
        <v>-</v>
      </c>
      <c r="K173" s="5">
        <f t="shared" si="16"/>
        <v>1</v>
      </c>
      <c r="L173" s="5">
        <f t="shared" si="17"/>
        <v>1</v>
      </c>
      <c r="M173" s="5">
        <f t="shared" si="18"/>
        <v>1</v>
      </c>
      <c r="N173" s="5">
        <f t="shared" si="19"/>
        <v>1</v>
      </c>
      <c r="O173" s="5">
        <f t="shared" si="20"/>
        <v>1</v>
      </c>
      <c r="P173" s="5">
        <f t="shared" si="21"/>
        <v>4</v>
      </c>
      <c r="Q173" s="5">
        <f t="shared" si="22"/>
        <v>4</v>
      </c>
      <c r="R173" s="81">
        <f t="shared" si="23"/>
        <v>1</v>
      </c>
    </row>
    <row r="174" spans="1:18">
      <c r="A174" s="126">
        <v>51727439</v>
      </c>
      <c r="B174" s="126" t="s">
        <v>344</v>
      </c>
      <c r="C174" s="126">
        <v>100</v>
      </c>
      <c r="D174" s="126">
        <v>100</v>
      </c>
      <c r="E174" s="126">
        <v>80</v>
      </c>
      <c r="F174" s="126">
        <v>100</v>
      </c>
      <c r="G174" s="126" t="s">
        <v>238</v>
      </c>
      <c r="H174" s="127">
        <v>95</v>
      </c>
      <c r="I174" s="82"/>
      <c r="J174" s="73" t="str">
        <f>IFERROR(VLOOKUP(A174,AGENT_raw!A:C,3,0),"-")</f>
        <v>-</v>
      </c>
      <c r="K174" s="5">
        <f t="shared" si="16"/>
        <v>1</v>
      </c>
      <c r="L174" s="5">
        <f t="shared" si="17"/>
        <v>1</v>
      </c>
      <c r="M174" s="5">
        <f t="shared" si="18"/>
        <v>1</v>
      </c>
      <c r="N174" s="5">
        <f t="shared" si="19"/>
        <v>1</v>
      </c>
      <c r="O174" s="5">
        <f t="shared" si="20"/>
        <v>1</v>
      </c>
      <c r="P174" s="5">
        <f t="shared" si="21"/>
        <v>4</v>
      </c>
      <c r="Q174" s="5">
        <f t="shared" si="22"/>
        <v>4</v>
      </c>
      <c r="R174" s="81">
        <f t="shared" si="23"/>
        <v>1</v>
      </c>
    </row>
    <row r="175" spans="1:18">
      <c r="A175" s="126">
        <v>51801659</v>
      </c>
      <c r="B175" s="126" t="s">
        <v>374</v>
      </c>
      <c r="C175" s="126">
        <v>80</v>
      </c>
      <c r="D175" s="126">
        <v>100</v>
      </c>
      <c r="E175" s="126">
        <v>80</v>
      </c>
      <c r="F175" s="126">
        <v>100</v>
      </c>
      <c r="G175" s="126" t="s">
        <v>238</v>
      </c>
      <c r="H175" s="127">
        <v>90</v>
      </c>
      <c r="I175" s="82"/>
      <c r="J175" s="73" t="str">
        <f>IFERROR(VLOOKUP(A175,AGENT_raw!A:C,3,0),"-")</f>
        <v>-</v>
      </c>
      <c r="K175" s="5">
        <f t="shared" si="16"/>
        <v>1</v>
      </c>
      <c r="L175" s="5">
        <f t="shared" si="17"/>
        <v>1</v>
      </c>
      <c r="M175" s="5">
        <f t="shared" si="18"/>
        <v>1</v>
      </c>
      <c r="N175" s="5">
        <f t="shared" si="19"/>
        <v>1</v>
      </c>
      <c r="O175" s="5">
        <f t="shared" si="20"/>
        <v>1</v>
      </c>
      <c r="P175" s="5">
        <f t="shared" si="21"/>
        <v>4</v>
      </c>
      <c r="Q175" s="5">
        <f t="shared" si="22"/>
        <v>4</v>
      </c>
      <c r="R175" s="81">
        <f t="shared" si="23"/>
        <v>1</v>
      </c>
    </row>
    <row r="176" spans="1:18">
      <c r="A176" s="126">
        <v>51649576</v>
      </c>
      <c r="B176" s="126" t="s">
        <v>345</v>
      </c>
      <c r="C176" s="126">
        <v>100</v>
      </c>
      <c r="D176" s="126">
        <v>100</v>
      </c>
      <c r="E176" s="126">
        <v>80</v>
      </c>
      <c r="F176" s="126">
        <v>100</v>
      </c>
      <c r="G176" s="126" t="s">
        <v>238</v>
      </c>
      <c r="H176" s="127">
        <v>95</v>
      </c>
      <c r="I176" s="82"/>
      <c r="J176" s="73" t="str">
        <f>IFERROR(VLOOKUP(A176,AGENT_raw!A:C,3,0),"-")</f>
        <v>-</v>
      </c>
      <c r="K176" s="5">
        <f t="shared" si="16"/>
        <v>1</v>
      </c>
      <c r="L176" s="5">
        <f t="shared" si="17"/>
        <v>1</v>
      </c>
      <c r="M176" s="5">
        <f t="shared" si="18"/>
        <v>1</v>
      </c>
      <c r="N176" s="5">
        <f t="shared" si="19"/>
        <v>1</v>
      </c>
      <c r="O176" s="5">
        <f t="shared" si="20"/>
        <v>1</v>
      </c>
      <c r="P176" s="5">
        <f t="shared" si="21"/>
        <v>4</v>
      </c>
      <c r="Q176" s="5">
        <f t="shared" si="22"/>
        <v>4</v>
      </c>
      <c r="R176" s="81">
        <f t="shared" si="23"/>
        <v>1</v>
      </c>
    </row>
    <row r="177" spans="1:18">
      <c r="A177" s="126">
        <v>51705903</v>
      </c>
      <c r="B177" s="126" t="s">
        <v>355</v>
      </c>
      <c r="C177" s="126">
        <v>80</v>
      </c>
      <c r="D177" s="126">
        <v>100</v>
      </c>
      <c r="E177" s="126" t="s">
        <v>238</v>
      </c>
      <c r="F177" s="126">
        <v>100</v>
      </c>
      <c r="G177" s="126" t="s">
        <v>238</v>
      </c>
      <c r="H177" s="127">
        <v>93.333333333333329</v>
      </c>
      <c r="I177" s="82"/>
      <c r="J177" s="73" t="str">
        <f>IFERROR(VLOOKUP(A177,AGENT_raw!A:C,3,0),"-")</f>
        <v>-</v>
      </c>
      <c r="K177" s="5">
        <f t="shared" si="16"/>
        <v>1</v>
      </c>
      <c r="L177" s="5">
        <f t="shared" si="17"/>
        <v>1</v>
      </c>
      <c r="M177" s="5">
        <f t="shared" si="18"/>
        <v>1</v>
      </c>
      <c r="N177" s="5">
        <f t="shared" si="19"/>
        <v>1</v>
      </c>
      <c r="O177" s="5">
        <f t="shared" si="20"/>
        <v>1</v>
      </c>
      <c r="P177" s="5">
        <f t="shared" si="21"/>
        <v>4</v>
      </c>
      <c r="Q177" s="5">
        <f t="shared" si="22"/>
        <v>4</v>
      </c>
      <c r="R177" s="81">
        <f t="shared" si="23"/>
        <v>1</v>
      </c>
    </row>
    <row r="178" spans="1:18">
      <c r="A178" s="126">
        <v>51770309</v>
      </c>
      <c r="B178" s="126" t="s">
        <v>362</v>
      </c>
      <c r="C178" s="126">
        <v>80</v>
      </c>
      <c r="D178" s="126">
        <v>60</v>
      </c>
      <c r="E178" s="126">
        <v>80</v>
      </c>
      <c r="F178" s="126">
        <v>60</v>
      </c>
      <c r="G178" s="126" t="s">
        <v>238</v>
      </c>
      <c r="H178" s="127">
        <v>70</v>
      </c>
      <c r="I178" s="82"/>
      <c r="J178" s="73" t="str">
        <f>IFERROR(VLOOKUP(A178,AGENT_raw!A:C,3,0),"-")</f>
        <v>-</v>
      </c>
      <c r="K178" s="5">
        <f t="shared" si="16"/>
        <v>1</v>
      </c>
      <c r="L178" s="5">
        <f t="shared" si="17"/>
        <v>1</v>
      </c>
      <c r="M178" s="5">
        <f t="shared" si="18"/>
        <v>1</v>
      </c>
      <c r="N178" s="5">
        <f t="shared" si="19"/>
        <v>1</v>
      </c>
      <c r="O178" s="5">
        <f t="shared" si="20"/>
        <v>1</v>
      </c>
      <c r="P178" s="5">
        <f t="shared" si="21"/>
        <v>4</v>
      </c>
      <c r="Q178" s="5">
        <f t="shared" si="22"/>
        <v>4</v>
      </c>
      <c r="R178" s="81">
        <f t="shared" si="23"/>
        <v>1</v>
      </c>
    </row>
    <row r="179" spans="1:18">
      <c r="A179" s="126">
        <v>51730933</v>
      </c>
      <c r="B179" s="126" t="s">
        <v>338</v>
      </c>
      <c r="C179" s="126">
        <v>80</v>
      </c>
      <c r="D179" s="126">
        <v>100</v>
      </c>
      <c r="E179" s="126">
        <v>100</v>
      </c>
      <c r="F179" s="126">
        <v>100</v>
      </c>
      <c r="G179" s="126" t="s">
        <v>238</v>
      </c>
      <c r="H179" s="127">
        <v>95</v>
      </c>
      <c r="I179" s="82"/>
      <c r="J179" s="73" t="str">
        <f>IFERROR(VLOOKUP(A179,AGENT_raw!A:C,3,0),"-")</f>
        <v>-</v>
      </c>
      <c r="K179" s="5">
        <f t="shared" si="16"/>
        <v>1</v>
      </c>
      <c r="L179" s="5">
        <f t="shared" si="17"/>
        <v>1</v>
      </c>
      <c r="M179" s="5">
        <f t="shared" si="18"/>
        <v>1</v>
      </c>
      <c r="N179" s="5">
        <f t="shared" si="19"/>
        <v>1</v>
      </c>
      <c r="O179" s="5">
        <f t="shared" si="20"/>
        <v>1</v>
      </c>
      <c r="P179" s="5">
        <f t="shared" si="21"/>
        <v>4</v>
      </c>
      <c r="Q179" s="5">
        <f t="shared" si="22"/>
        <v>4</v>
      </c>
      <c r="R179" s="81">
        <f t="shared" si="23"/>
        <v>1</v>
      </c>
    </row>
    <row r="180" spans="1:18">
      <c r="A180" s="126">
        <v>51728561</v>
      </c>
      <c r="B180" s="126" t="s">
        <v>375</v>
      </c>
      <c r="C180" s="126">
        <v>80</v>
      </c>
      <c r="D180" s="126">
        <v>100</v>
      </c>
      <c r="E180" s="126">
        <v>100</v>
      </c>
      <c r="F180" s="126">
        <v>100</v>
      </c>
      <c r="G180" s="126" t="s">
        <v>238</v>
      </c>
      <c r="H180" s="127">
        <v>95</v>
      </c>
      <c r="I180" s="82"/>
      <c r="J180" s="73" t="str">
        <f>IFERROR(VLOOKUP(A180,AGENT_raw!A:C,3,0),"-")</f>
        <v>-</v>
      </c>
      <c r="K180" s="5">
        <f t="shared" si="16"/>
        <v>1</v>
      </c>
      <c r="L180" s="5">
        <f t="shared" si="17"/>
        <v>1</v>
      </c>
      <c r="M180" s="5">
        <f t="shared" si="18"/>
        <v>1</v>
      </c>
      <c r="N180" s="5">
        <f t="shared" si="19"/>
        <v>1</v>
      </c>
      <c r="O180" s="5">
        <f t="shared" si="20"/>
        <v>1</v>
      </c>
      <c r="P180" s="5">
        <f t="shared" si="21"/>
        <v>4</v>
      </c>
      <c r="Q180" s="5">
        <f t="shared" si="22"/>
        <v>4</v>
      </c>
      <c r="R180" s="81">
        <f t="shared" si="23"/>
        <v>1</v>
      </c>
    </row>
    <row r="181" spans="1:18">
      <c r="A181" s="126">
        <v>51728819</v>
      </c>
      <c r="B181" s="126" t="s">
        <v>352</v>
      </c>
      <c r="C181" s="126">
        <v>100</v>
      </c>
      <c r="D181" s="126">
        <v>60</v>
      </c>
      <c r="E181" s="126">
        <v>80</v>
      </c>
      <c r="F181" s="126">
        <v>100</v>
      </c>
      <c r="G181" s="126" t="s">
        <v>238</v>
      </c>
      <c r="H181" s="127">
        <v>85</v>
      </c>
      <c r="I181" s="82"/>
      <c r="J181" s="73" t="str">
        <f>IFERROR(VLOOKUP(A181,AGENT_raw!A:C,3,0),"-")</f>
        <v>-</v>
      </c>
      <c r="K181" s="5">
        <f t="shared" si="16"/>
        <v>1</v>
      </c>
      <c r="L181" s="5">
        <f t="shared" si="17"/>
        <v>1</v>
      </c>
      <c r="M181" s="5">
        <f t="shared" si="18"/>
        <v>1</v>
      </c>
      <c r="N181" s="5">
        <f t="shared" si="19"/>
        <v>1</v>
      </c>
      <c r="O181" s="5">
        <f t="shared" si="20"/>
        <v>1</v>
      </c>
      <c r="P181" s="5">
        <f t="shared" si="21"/>
        <v>4</v>
      </c>
      <c r="Q181" s="5">
        <f t="shared" si="22"/>
        <v>4</v>
      </c>
      <c r="R181" s="81">
        <f t="shared" si="23"/>
        <v>1</v>
      </c>
    </row>
    <row r="182" spans="1:18">
      <c r="A182" s="126">
        <v>51721483</v>
      </c>
      <c r="B182" s="126" t="s">
        <v>369</v>
      </c>
      <c r="C182" s="126">
        <v>100</v>
      </c>
      <c r="D182" s="126">
        <v>100</v>
      </c>
      <c r="E182" s="126">
        <v>80</v>
      </c>
      <c r="F182" s="126">
        <v>100</v>
      </c>
      <c r="G182" s="126" t="s">
        <v>238</v>
      </c>
      <c r="H182" s="127">
        <v>95</v>
      </c>
      <c r="I182" s="82"/>
      <c r="J182" s="73" t="str">
        <f>IFERROR(VLOOKUP(A182,AGENT_raw!A:C,3,0),"-")</f>
        <v>-</v>
      </c>
      <c r="K182" s="5">
        <f t="shared" si="16"/>
        <v>1</v>
      </c>
      <c r="L182" s="5">
        <f t="shared" si="17"/>
        <v>1</v>
      </c>
      <c r="M182" s="5">
        <f t="shared" si="18"/>
        <v>1</v>
      </c>
      <c r="N182" s="5">
        <f t="shared" si="19"/>
        <v>1</v>
      </c>
      <c r="O182" s="5">
        <f t="shared" si="20"/>
        <v>1</v>
      </c>
      <c r="P182" s="5">
        <f t="shared" si="21"/>
        <v>4</v>
      </c>
      <c r="Q182" s="5">
        <f t="shared" si="22"/>
        <v>4</v>
      </c>
      <c r="R182" s="81">
        <f t="shared" si="23"/>
        <v>1</v>
      </c>
    </row>
    <row r="183" spans="1:18">
      <c r="A183" s="126">
        <v>51717245</v>
      </c>
      <c r="B183" s="126" t="s">
        <v>440</v>
      </c>
      <c r="C183" s="126">
        <v>80</v>
      </c>
      <c r="D183" s="126">
        <v>80</v>
      </c>
      <c r="E183" s="126" t="s">
        <v>238</v>
      </c>
      <c r="F183" s="126" t="s">
        <v>238</v>
      </c>
      <c r="G183" s="126" t="s">
        <v>238</v>
      </c>
      <c r="H183" s="127">
        <v>80</v>
      </c>
      <c r="I183" s="82"/>
      <c r="J183" s="73" t="str">
        <f>IFERROR(VLOOKUP(A183,AGENT_raw!A:C,3,0),"-")</f>
        <v>-</v>
      </c>
      <c r="K183" s="5">
        <f t="shared" si="16"/>
        <v>1</v>
      </c>
      <c r="L183" s="5">
        <f t="shared" si="17"/>
        <v>1</v>
      </c>
      <c r="M183" s="5">
        <f t="shared" si="18"/>
        <v>1</v>
      </c>
      <c r="N183" s="5">
        <f t="shared" si="19"/>
        <v>1</v>
      </c>
      <c r="O183" s="5">
        <f t="shared" si="20"/>
        <v>1</v>
      </c>
      <c r="P183" s="5">
        <f t="shared" si="21"/>
        <v>4</v>
      </c>
      <c r="Q183" s="5">
        <f t="shared" si="22"/>
        <v>4</v>
      </c>
      <c r="R183" s="81">
        <f t="shared" si="23"/>
        <v>1</v>
      </c>
    </row>
    <row r="184" spans="1:18">
      <c r="A184" s="126">
        <v>51740284</v>
      </c>
      <c r="B184" s="126" t="s">
        <v>341</v>
      </c>
      <c r="C184" s="126">
        <v>100</v>
      </c>
      <c r="D184" s="126">
        <v>100</v>
      </c>
      <c r="E184" s="126">
        <v>60</v>
      </c>
      <c r="F184" s="126">
        <v>100</v>
      </c>
      <c r="G184" s="126" t="s">
        <v>238</v>
      </c>
      <c r="H184" s="127">
        <v>90</v>
      </c>
      <c r="I184" s="82"/>
      <c r="J184" s="73" t="str">
        <f>IFERROR(VLOOKUP(A184,AGENT_raw!A:C,3,0),"-")</f>
        <v>-</v>
      </c>
      <c r="K184" s="5">
        <f t="shared" si="16"/>
        <v>1</v>
      </c>
      <c r="L184" s="5">
        <f t="shared" si="17"/>
        <v>1</v>
      </c>
      <c r="M184" s="5">
        <f t="shared" si="18"/>
        <v>1</v>
      </c>
      <c r="N184" s="5">
        <f t="shared" si="19"/>
        <v>1</v>
      </c>
      <c r="O184" s="5">
        <f t="shared" si="20"/>
        <v>1</v>
      </c>
      <c r="P184" s="5">
        <f t="shared" si="21"/>
        <v>4</v>
      </c>
      <c r="Q184" s="5">
        <f t="shared" si="22"/>
        <v>4</v>
      </c>
      <c r="R184" s="81">
        <f t="shared" si="23"/>
        <v>1</v>
      </c>
    </row>
    <row r="185" spans="1:18">
      <c r="A185" s="126">
        <v>51728258</v>
      </c>
      <c r="B185" s="126" t="s">
        <v>351</v>
      </c>
      <c r="C185" s="126">
        <v>80</v>
      </c>
      <c r="D185" s="126">
        <v>100</v>
      </c>
      <c r="E185" s="126">
        <v>100</v>
      </c>
      <c r="F185" s="126">
        <v>100</v>
      </c>
      <c r="G185" s="126" t="s">
        <v>238</v>
      </c>
      <c r="H185" s="127">
        <v>95</v>
      </c>
      <c r="I185" s="82"/>
      <c r="J185" s="73" t="str">
        <f>IFERROR(VLOOKUP(A185,AGENT_raw!A:C,3,0),"-")</f>
        <v>-</v>
      </c>
      <c r="K185" s="5">
        <f t="shared" si="16"/>
        <v>1</v>
      </c>
      <c r="L185" s="5">
        <f t="shared" si="17"/>
        <v>1</v>
      </c>
      <c r="M185" s="5">
        <f t="shared" si="18"/>
        <v>1</v>
      </c>
      <c r="N185" s="5">
        <f t="shared" si="19"/>
        <v>1</v>
      </c>
      <c r="O185" s="5">
        <f t="shared" si="20"/>
        <v>1</v>
      </c>
      <c r="P185" s="5">
        <f t="shared" si="21"/>
        <v>4</v>
      </c>
      <c r="Q185" s="5">
        <f t="shared" si="22"/>
        <v>4</v>
      </c>
      <c r="R185" s="81">
        <f t="shared" si="23"/>
        <v>1</v>
      </c>
    </row>
    <row r="186" spans="1:18">
      <c r="A186" s="126">
        <v>51558115</v>
      </c>
      <c r="B186" s="126" t="s">
        <v>348</v>
      </c>
      <c r="C186" s="126">
        <v>100</v>
      </c>
      <c r="D186" s="126">
        <v>100</v>
      </c>
      <c r="E186" s="126">
        <v>80</v>
      </c>
      <c r="F186" s="126">
        <v>100</v>
      </c>
      <c r="G186" s="126" t="s">
        <v>238</v>
      </c>
      <c r="H186" s="127">
        <v>95</v>
      </c>
      <c r="I186" s="82"/>
      <c r="J186" s="73" t="str">
        <f>IFERROR(VLOOKUP(A186,AGENT_raw!A:C,3,0),"-")</f>
        <v>-</v>
      </c>
      <c r="K186" s="5">
        <f t="shared" si="16"/>
        <v>1</v>
      </c>
      <c r="L186" s="5">
        <f t="shared" si="17"/>
        <v>1</v>
      </c>
      <c r="M186" s="5">
        <f t="shared" si="18"/>
        <v>1</v>
      </c>
      <c r="N186" s="5">
        <f t="shared" si="19"/>
        <v>1</v>
      </c>
      <c r="O186" s="5">
        <f t="shared" si="20"/>
        <v>1</v>
      </c>
      <c r="P186" s="5">
        <f t="shared" si="21"/>
        <v>4</v>
      </c>
      <c r="Q186" s="5">
        <f t="shared" si="22"/>
        <v>4</v>
      </c>
      <c r="R186" s="81">
        <f t="shared" si="23"/>
        <v>1</v>
      </c>
    </row>
    <row r="187" spans="1:18">
      <c r="A187" s="126">
        <v>51691175</v>
      </c>
      <c r="B187" s="126" t="s">
        <v>337</v>
      </c>
      <c r="C187" s="126">
        <v>100</v>
      </c>
      <c r="D187" s="126">
        <v>100</v>
      </c>
      <c r="E187" s="126">
        <v>60</v>
      </c>
      <c r="F187" s="126">
        <v>100</v>
      </c>
      <c r="G187" s="126" t="s">
        <v>238</v>
      </c>
      <c r="H187" s="127">
        <v>90</v>
      </c>
      <c r="I187" s="82"/>
      <c r="J187" s="73" t="str">
        <f>IFERROR(VLOOKUP(A187,AGENT_raw!A:C,3,0),"-")</f>
        <v>-</v>
      </c>
      <c r="K187" s="5">
        <f t="shared" si="16"/>
        <v>1</v>
      </c>
      <c r="L187" s="5">
        <f t="shared" si="17"/>
        <v>1</v>
      </c>
      <c r="M187" s="5">
        <f t="shared" si="18"/>
        <v>1</v>
      </c>
      <c r="N187" s="5">
        <f t="shared" si="19"/>
        <v>1</v>
      </c>
      <c r="O187" s="5">
        <f t="shared" si="20"/>
        <v>1</v>
      </c>
      <c r="P187" s="5">
        <f t="shared" si="21"/>
        <v>4</v>
      </c>
      <c r="Q187" s="5">
        <f t="shared" si="22"/>
        <v>4</v>
      </c>
      <c r="R187" s="81">
        <f t="shared" si="23"/>
        <v>1</v>
      </c>
    </row>
    <row r="188" spans="1:18">
      <c r="A188" s="126">
        <v>51591940</v>
      </c>
      <c r="B188" s="126" t="s">
        <v>377</v>
      </c>
      <c r="C188" s="126">
        <v>60</v>
      </c>
      <c r="D188" s="126">
        <v>100</v>
      </c>
      <c r="E188" s="126">
        <v>80</v>
      </c>
      <c r="F188" s="126">
        <v>100</v>
      </c>
      <c r="G188" s="126" t="s">
        <v>238</v>
      </c>
      <c r="H188" s="127">
        <v>85</v>
      </c>
      <c r="I188" s="82"/>
      <c r="J188" s="73" t="str">
        <f>IFERROR(VLOOKUP(A188,AGENT_raw!A:C,3,0),"-")</f>
        <v>-</v>
      </c>
      <c r="K188" s="5">
        <f t="shared" si="16"/>
        <v>1</v>
      </c>
      <c r="L188" s="5">
        <f t="shared" si="17"/>
        <v>1</v>
      </c>
      <c r="M188" s="5">
        <f t="shared" si="18"/>
        <v>1</v>
      </c>
      <c r="N188" s="5">
        <f t="shared" si="19"/>
        <v>1</v>
      </c>
      <c r="O188" s="5">
        <f t="shared" si="20"/>
        <v>1</v>
      </c>
      <c r="P188" s="5">
        <f t="shared" si="21"/>
        <v>4</v>
      </c>
      <c r="Q188" s="5">
        <f t="shared" si="22"/>
        <v>4</v>
      </c>
      <c r="R188" s="81">
        <f t="shared" si="23"/>
        <v>1</v>
      </c>
    </row>
    <row r="189" spans="1:18">
      <c r="A189" s="126">
        <v>51728256</v>
      </c>
      <c r="B189" s="126" t="s">
        <v>354</v>
      </c>
      <c r="C189" s="126">
        <v>80</v>
      </c>
      <c r="D189" s="126">
        <v>100</v>
      </c>
      <c r="E189" s="126">
        <v>80</v>
      </c>
      <c r="F189" s="126">
        <v>100</v>
      </c>
      <c r="G189" s="126" t="s">
        <v>238</v>
      </c>
      <c r="H189" s="127">
        <v>90</v>
      </c>
      <c r="I189" s="82"/>
      <c r="J189" s="73" t="str">
        <f>IFERROR(VLOOKUP(A189,AGENT_raw!A:C,3,0),"-")</f>
        <v>-</v>
      </c>
      <c r="K189" s="5">
        <f t="shared" si="16"/>
        <v>1</v>
      </c>
      <c r="L189" s="5">
        <f t="shared" si="17"/>
        <v>1</v>
      </c>
      <c r="M189" s="5">
        <f t="shared" si="18"/>
        <v>1</v>
      </c>
      <c r="N189" s="5">
        <f t="shared" si="19"/>
        <v>1</v>
      </c>
      <c r="O189" s="5">
        <f t="shared" si="20"/>
        <v>1</v>
      </c>
      <c r="P189" s="5">
        <f t="shared" si="21"/>
        <v>4</v>
      </c>
      <c r="Q189" s="5">
        <f t="shared" si="22"/>
        <v>4</v>
      </c>
      <c r="R189" s="81">
        <f t="shared" si="23"/>
        <v>1</v>
      </c>
    </row>
    <row r="190" spans="1:18">
      <c r="A190" s="126">
        <v>51611764</v>
      </c>
      <c r="B190" s="126" t="s">
        <v>364</v>
      </c>
      <c r="C190" s="126">
        <v>60</v>
      </c>
      <c r="D190" s="126">
        <v>80</v>
      </c>
      <c r="E190" s="126">
        <v>80</v>
      </c>
      <c r="F190" s="126">
        <v>100</v>
      </c>
      <c r="G190" s="126" t="s">
        <v>238</v>
      </c>
      <c r="H190" s="127">
        <v>80</v>
      </c>
      <c r="I190" s="82"/>
      <c r="J190" s="73" t="str">
        <f>IFERROR(VLOOKUP(A190,AGENT_raw!A:C,3,0),"-")</f>
        <v>-</v>
      </c>
      <c r="K190" s="5">
        <f t="shared" si="16"/>
        <v>1</v>
      </c>
      <c r="L190" s="5">
        <f t="shared" si="17"/>
        <v>1</v>
      </c>
      <c r="M190" s="5">
        <f t="shared" si="18"/>
        <v>1</v>
      </c>
      <c r="N190" s="5">
        <f t="shared" si="19"/>
        <v>1</v>
      </c>
      <c r="O190" s="5">
        <f t="shared" si="20"/>
        <v>1</v>
      </c>
      <c r="P190" s="5">
        <f t="shared" si="21"/>
        <v>4</v>
      </c>
      <c r="Q190" s="5">
        <f t="shared" si="22"/>
        <v>4</v>
      </c>
      <c r="R190" s="81">
        <f t="shared" si="23"/>
        <v>1</v>
      </c>
    </row>
    <row r="191" spans="1:18">
      <c r="A191" s="126">
        <v>51716764</v>
      </c>
      <c r="B191" s="126" t="s">
        <v>434</v>
      </c>
      <c r="C191" s="126">
        <v>100</v>
      </c>
      <c r="D191" s="126">
        <v>80</v>
      </c>
      <c r="E191" s="126">
        <v>80</v>
      </c>
      <c r="F191" s="126">
        <v>100</v>
      </c>
      <c r="G191" s="126" t="s">
        <v>238</v>
      </c>
      <c r="H191" s="127">
        <v>90</v>
      </c>
      <c r="I191" s="82"/>
      <c r="J191" s="73" t="str">
        <f>IFERROR(VLOOKUP(A191,AGENT_raw!A:C,3,0),"-")</f>
        <v>-</v>
      </c>
      <c r="K191" s="5">
        <f t="shared" si="16"/>
        <v>1</v>
      </c>
      <c r="L191" s="5">
        <f t="shared" si="17"/>
        <v>1</v>
      </c>
      <c r="M191" s="5">
        <f t="shared" si="18"/>
        <v>1</v>
      </c>
      <c r="N191" s="5">
        <f t="shared" si="19"/>
        <v>1</v>
      </c>
      <c r="O191" s="5">
        <f t="shared" si="20"/>
        <v>1</v>
      </c>
      <c r="P191" s="5">
        <f t="shared" si="21"/>
        <v>4</v>
      </c>
      <c r="Q191" s="5">
        <f t="shared" si="22"/>
        <v>4</v>
      </c>
      <c r="R191" s="81">
        <f t="shared" si="23"/>
        <v>1</v>
      </c>
    </row>
    <row r="192" spans="1:18">
      <c r="A192" s="126">
        <v>51607270</v>
      </c>
      <c r="B192" s="126" t="s">
        <v>356</v>
      </c>
      <c r="C192" s="126">
        <v>100</v>
      </c>
      <c r="D192" s="126">
        <v>100</v>
      </c>
      <c r="E192" s="126">
        <v>80</v>
      </c>
      <c r="F192" s="126">
        <v>100</v>
      </c>
      <c r="G192" s="126" t="s">
        <v>238</v>
      </c>
      <c r="H192" s="127">
        <v>95</v>
      </c>
      <c r="I192" s="82"/>
      <c r="J192" s="73" t="str">
        <f>IFERROR(VLOOKUP(A192,AGENT_raw!A:C,3,0),"-")</f>
        <v>-</v>
      </c>
      <c r="K192" s="5">
        <f t="shared" si="16"/>
        <v>1</v>
      </c>
      <c r="L192" s="5">
        <f t="shared" si="17"/>
        <v>1</v>
      </c>
      <c r="M192" s="5">
        <f t="shared" si="18"/>
        <v>1</v>
      </c>
      <c r="N192" s="5">
        <f t="shared" si="19"/>
        <v>1</v>
      </c>
      <c r="O192" s="5">
        <f t="shared" si="20"/>
        <v>1</v>
      </c>
      <c r="P192" s="5">
        <f t="shared" si="21"/>
        <v>4</v>
      </c>
      <c r="Q192" s="5">
        <f t="shared" si="22"/>
        <v>4</v>
      </c>
      <c r="R192" s="81">
        <f t="shared" si="23"/>
        <v>1</v>
      </c>
    </row>
    <row r="193" spans="1:18">
      <c r="A193" s="126">
        <v>51741229</v>
      </c>
      <c r="B193" s="126" t="s">
        <v>372</v>
      </c>
      <c r="C193" s="126">
        <v>80</v>
      </c>
      <c r="D193" s="126">
        <v>100</v>
      </c>
      <c r="E193" s="126">
        <v>80</v>
      </c>
      <c r="F193" s="126">
        <v>100</v>
      </c>
      <c r="G193" s="126" t="s">
        <v>238</v>
      </c>
      <c r="H193" s="127">
        <v>90</v>
      </c>
      <c r="I193" s="82"/>
      <c r="J193" s="73" t="str">
        <f>IFERROR(VLOOKUP(A193,AGENT_raw!A:C,3,0),"-")</f>
        <v>-</v>
      </c>
      <c r="K193" s="5">
        <f t="shared" si="16"/>
        <v>1</v>
      </c>
      <c r="L193" s="5">
        <f t="shared" si="17"/>
        <v>1</v>
      </c>
      <c r="M193" s="5">
        <f t="shared" si="18"/>
        <v>1</v>
      </c>
      <c r="N193" s="5">
        <f t="shared" si="19"/>
        <v>1</v>
      </c>
      <c r="O193" s="5">
        <f t="shared" si="20"/>
        <v>1</v>
      </c>
      <c r="P193" s="5">
        <f t="shared" si="21"/>
        <v>4</v>
      </c>
      <c r="Q193" s="5">
        <f t="shared" si="22"/>
        <v>4</v>
      </c>
      <c r="R193" s="81">
        <f t="shared" si="23"/>
        <v>1</v>
      </c>
    </row>
    <row r="194" spans="1:18">
      <c r="A194" s="126">
        <v>51637922</v>
      </c>
      <c r="B194" s="126" t="s">
        <v>357</v>
      </c>
      <c r="C194" s="126">
        <v>80</v>
      </c>
      <c r="D194" s="126">
        <v>80</v>
      </c>
      <c r="E194" s="126">
        <v>80</v>
      </c>
      <c r="F194" s="126">
        <v>80</v>
      </c>
      <c r="G194" s="126" t="s">
        <v>238</v>
      </c>
      <c r="H194" s="127">
        <v>80</v>
      </c>
      <c r="I194" s="82"/>
      <c r="J194" s="73" t="str">
        <f>IFERROR(VLOOKUP(A194,AGENT_raw!A:C,3,0),"-")</f>
        <v>-</v>
      </c>
      <c r="K194" s="5">
        <f t="shared" si="16"/>
        <v>1</v>
      </c>
      <c r="L194" s="5">
        <f t="shared" si="17"/>
        <v>1</v>
      </c>
      <c r="M194" s="5">
        <f t="shared" si="18"/>
        <v>1</v>
      </c>
      <c r="N194" s="5">
        <f t="shared" si="19"/>
        <v>1</v>
      </c>
      <c r="O194" s="5">
        <f t="shared" si="20"/>
        <v>1</v>
      </c>
      <c r="P194" s="5">
        <f t="shared" si="21"/>
        <v>4</v>
      </c>
      <c r="Q194" s="5">
        <f t="shared" si="22"/>
        <v>4</v>
      </c>
      <c r="R194" s="81">
        <f t="shared" si="23"/>
        <v>1</v>
      </c>
    </row>
    <row r="195" spans="1:18">
      <c r="A195" s="126">
        <v>51699632</v>
      </c>
      <c r="B195" s="126" t="s">
        <v>376</v>
      </c>
      <c r="C195" s="126">
        <v>80</v>
      </c>
      <c r="D195" s="126">
        <v>80</v>
      </c>
      <c r="E195" s="126">
        <v>80</v>
      </c>
      <c r="F195" s="126">
        <v>100</v>
      </c>
      <c r="G195" s="126" t="s">
        <v>238</v>
      </c>
      <c r="H195" s="127">
        <v>85</v>
      </c>
      <c r="I195" s="82"/>
      <c r="J195" s="73" t="str">
        <f>IFERROR(VLOOKUP(A195,AGENT_raw!A:C,3,0),"-")</f>
        <v>-</v>
      </c>
      <c r="K195" s="5">
        <f t="shared" ref="K195:K237" si="24">IF(ISBLANK(C195),"",IF(C195=0,0,1))</f>
        <v>1</v>
      </c>
      <c r="L195" s="5">
        <f t="shared" ref="L195:L237" si="25">IF(ISBLANK(D195),"",IF(D195=0,0,1))</f>
        <v>1</v>
      </c>
      <c r="M195" s="5">
        <f t="shared" ref="M195:M237" si="26">IF(ISBLANK(E195),"",IF(E195=0,0,1))</f>
        <v>1</v>
      </c>
      <c r="N195" s="5">
        <f t="shared" ref="N195:N237" si="27">IF(ISBLANK(F195),"",IF(F195=0,0,1))</f>
        <v>1</v>
      </c>
      <c r="O195" s="5">
        <f t="shared" ref="O195:O237" si="28">IF(ISBLANK(G195),"",IF(G195=0,0,1))</f>
        <v>1</v>
      </c>
      <c r="P195" s="5">
        <f t="shared" ref="P195:P237" si="29">SUM(K195:N195)</f>
        <v>4</v>
      </c>
      <c r="Q195" s="5">
        <f t="shared" ref="Q195:Q237" si="30">COUNT(K195:N195)</f>
        <v>4</v>
      </c>
      <c r="R195" s="81">
        <f t="shared" ref="R195:R237" si="31">IFERROR(P195/Q195,100%)</f>
        <v>1</v>
      </c>
    </row>
    <row r="196" spans="1:18">
      <c r="A196" s="126">
        <v>51748839</v>
      </c>
      <c r="B196" s="126" t="s">
        <v>439</v>
      </c>
      <c r="C196" s="126">
        <v>100</v>
      </c>
      <c r="D196" s="126">
        <v>80</v>
      </c>
      <c r="E196" s="126">
        <v>80</v>
      </c>
      <c r="F196" s="126" t="s">
        <v>238</v>
      </c>
      <c r="G196" s="126" t="s">
        <v>238</v>
      </c>
      <c r="H196" s="127">
        <v>86.666666666666671</v>
      </c>
      <c r="I196" s="82"/>
      <c r="J196" s="73" t="str">
        <f>IFERROR(VLOOKUP(A196,AGENT_raw!A:C,3,0),"-")</f>
        <v>-</v>
      </c>
      <c r="K196" s="5">
        <f t="shared" si="24"/>
        <v>1</v>
      </c>
      <c r="L196" s="5">
        <f t="shared" si="25"/>
        <v>1</v>
      </c>
      <c r="M196" s="5">
        <f t="shared" si="26"/>
        <v>1</v>
      </c>
      <c r="N196" s="5">
        <f t="shared" si="27"/>
        <v>1</v>
      </c>
      <c r="O196" s="5">
        <f t="shared" si="28"/>
        <v>1</v>
      </c>
      <c r="P196" s="5">
        <f t="shared" si="29"/>
        <v>4</v>
      </c>
      <c r="Q196" s="5">
        <f t="shared" si="30"/>
        <v>4</v>
      </c>
      <c r="R196" s="81">
        <f t="shared" si="31"/>
        <v>1</v>
      </c>
    </row>
    <row r="197" spans="1:18">
      <c r="A197" s="126">
        <v>51723671</v>
      </c>
      <c r="B197" s="126" t="s">
        <v>443</v>
      </c>
      <c r="C197" s="126">
        <v>100</v>
      </c>
      <c r="D197" s="126">
        <v>80</v>
      </c>
      <c r="E197" s="126" t="s">
        <v>238</v>
      </c>
      <c r="F197" s="126" t="s">
        <v>238</v>
      </c>
      <c r="G197" s="126" t="s">
        <v>238</v>
      </c>
      <c r="H197" s="127">
        <v>90</v>
      </c>
      <c r="I197" s="82"/>
      <c r="J197" s="73" t="str">
        <f>IFERROR(VLOOKUP(A197,AGENT_raw!A:C,3,0),"-")</f>
        <v>-</v>
      </c>
      <c r="K197" s="5">
        <f t="shared" si="24"/>
        <v>1</v>
      </c>
      <c r="L197" s="5">
        <f t="shared" si="25"/>
        <v>1</v>
      </c>
      <c r="M197" s="5">
        <f t="shared" si="26"/>
        <v>1</v>
      </c>
      <c r="N197" s="5">
        <f t="shared" si="27"/>
        <v>1</v>
      </c>
      <c r="O197" s="5">
        <f t="shared" si="28"/>
        <v>1</v>
      </c>
      <c r="P197" s="5">
        <f t="shared" si="29"/>
        <v>4</v>
      </c>
      <c r="Q197" s="5">
        <f t="shared" si="30"/>
        <v>4</v>
      </c>
      <c r="R197" s="81">
        <f t="shared" si="31"/>
        <v>1</v>
      </c>
    </row>
    <row r="198" spans="1:18">
      <c r="A198" s="126">
        <v>51727438</v>
      </c>
      <c r="B198" s="126" t="s">
        <v>340</v>
      </c>
      <c r="C198" s="126">
        <v>100</v>
      </c>
      <c r="D198" s="126">
        <v>100</v>
      </c>
      <c r="E198" s="126">
        <v>80</v>
      </c>
      <c r="F198" s="126">
        <v>100</v>
      </c>
      <c r="G198" s="126" t="s">
        <v>238</v>
      </c>
      <c r="H198" s="127">
        <v>95</v>
      </c>
      <c r="I198" s="82"/>
      <c r="J198" s="73" t="str">
        <f>IFERROR(VLOOKUP(A198,AGENT_raw!A:C,3,0),"-")</f>
        <v>-</v>
      </c>
      <c r="K198" s="5">
        <f t="shared" si="24"/>
        <v>1</v>
      </c>
      <c r="L198" s="5">
        <f t="shared" si="25"/>
        <v>1</v>
      </c>
      <c r="M198" s="5">
        <f t="shared" si="26"/>
        <v>1</v>
      </c>
      <c r="N198" s="5">
        <f t="shared" si="27"/>
        <v>1</v>
      </c>
      <c r="O198" s="5">
        <f t="shared" si="28"/>
        <v>1</v>
      </c>
      <c r="P198" s="5">
        <f t="shared" si="29"/>
        <v>4</v>
      </c>
      <c r="Q198" s="5">
        <f t="shared" si="30"/>
        <v>4</v>
      </c>
      <c r="R198" s="81">
        <f t="shared" si="31"/>
        <v>1</v>
      </c>
    </row>
    <row r="199" spans="1:18">
      <c r="A199" s="126">
        <v>51736812</v>
      </c>
      <c r="B199" s="126" t="s">
        <v>347</v>
      </c>
      <c r="C199" s="126">
        <v>80</v>
      </c>
      <c r="D199" s="126" t="s">
        <v>238</v>
      </c>
      <c r="E199" s="126" t="s">
        <v>238</v>
      </c>
      <c r="F199" s="126" t="s">
        <v>238</v>
      </c>
      <c r="G199" s="126" t="s">
        <v>238</v>
      </c>
      <c r="H199" s="127">
        <v>80</v>
      </c>
      <c r="I199" s="82"/>
      <c r="J199" s="73" t="str">
        <f>IFERROR(VLOOKUP(A199,AGENT_raw!A:C,3,0),"-")</f>
        <v>-</v>
      </c>
      <c r="K199" s="5">
        <f t="shared" si="24"/>
        <v>1</v>
      </c>
      <c r="L199" s="5">
        <f t="shared" si="25"/>
        <v>1</v>
      </c>
      <c r="M199" s="5">
        <f t="shared" si="26"/>
        <v>1</v>
      </c>
      <c r="N199" s="5">
        <f t="shared" si="27"/>
        <v>1</v>
      </c>
      <c r="O199" s="5">
        <f t="shared" si="28"/>
        <v>1</v>
      </c>
      <c r="P199" s="5">
        <f t="shared" si="29"/>
        <v>4</v>
      </c>
      <c r="Q199" s="5">
        <f t="shared" si="30"/>
        <v>4</v>
      </c>
      <c r="R199" s="81">
        <f t="shared" si="31"/>
        <v>1</v>
      </c>
    </row>
    <row r="200" spans="1:18">
      <c r="A200" s="126">
        <v>51786815</v>
      </c>
      <c r="B200" s="126" t="s">
        <v>437</v>
      </c>
      <c r="C200" s="126">
        <v>60</v>
      </c>
      <c r="D200" s="126" t="s">
        <v>238</v>
      </c>
      <c r="E200" s="126">
        <v>60</v>
      </c>
      <c r="F200" s="126">
        <v>100</v>
      </c>
      <c r="G200" s="126" t="s">
        <v>238</v>
      </c>
      <c r="H200" s="127">
        <v>73.333333333333329</v>
      </c>
      <c r="I200" s="82"/>
      <c r="J200" s="73" t="str">
        <f>IFERROR(VLOOKUP(A200,AGENT_raw!A:C,3,0),"-")</f>
        <v>-</v>
      </c>
      <c r="K200" s="5">
        <f t="shared" si="24"/>
        <v>1</v>
      </c>
      <c r="L200" s="5">
        <f t="shared" si="25"/>
        <v>1</v>
      </c>
      <c r="M200" s="5">
        <f t="shared" si="26"/>
        <v>1</v>
      </c>
      <c r="N200" s="5">
        <f t="shared" si="27"/>
        <v>1</v>
      </c>
      <c r="O200" s="5">
        <f t="shared" si="28"/>
        <v>1</v>
      </c>
      <c r="P200" s="5">
        <f t="shared" si="29"/>
        <v>4</v>
      </c>
      <c r="Q200" s="5">
        <f t="shared" si="30"/>
        <v>4</v>
      </c>
      <c r="R200" s="81">
        <f t="shared" si="31"/>
        <v>1</v>
      </c>
    </row>
    <row r="201" spans="1:18">
      <c r="A201" s="126">
        <v>51598218</v>
      </c>
      <c r="B201" s="126" t="s">
        <v>359</v>
      </c>
      <c r="C201" s="126">
        <v>100</v>
      </c>
      <c r="D201" s="126">
        <v>60</v>
      </c>
      <c r="E201" s="126" t="s">
        <v>238</v>
      </c>
      <c r="F201" s="126">
        <v>100</v>
      </c>
      <c r="G201" s="126" t="s">
        <v>238</v>
      </c>
      <c r="H201" s="127">
        <v>86.666666666666671</v>
      </c>
      <c r="I201" s="82"/>
      <c r="J201" s="73" t="str">
        <f>IFERROR(VLOOKUP(A201,AGENT_raw!A:C,3,0),"-")</f>
        <v>-</v>
      </c>
      <c r="K201" s="5">
        <f t="shared" si="24"/>
        <v>1</v>
      </c>
      <c r="L201" s="5">
        <f t="shared" si="25"/>
        <v>1</v>
      </c>
      <c r="M201" s="5">
        <f t="shared" si="26"/>
        <v>1</v>
      </c>
      <c r="N201" s="5">
        <f t="shared" si="27"/>
        <v>1</v>
      </c>
      <c r="O201" s="5">
        <f t="shared" si="28"/>
        <v>1</v>
      </c>
      <c r="P201" s="5">
        <f t="shared" si="29"/>
        <v>4</v>
      </c>
      <c r="Q201" s="5">
        <f t="shared" si="30"/>
        <v>4</v>
      </c>
      <c r="R201" s="81">
        <f t="shared" si="31"/>
        <v>1</v>
      </c>
    </row>
    <row r="202" spans="1:18">
      <c r="A202" s="126">
        <v>51649057</v>
      </c>
      <c r="B202" s="126" t="s">
        <v>350</v>
      </c>
      <c r="C202" s="126">
        <v>80</v>
      </c>
      <c r="D202" s="126">
        <v>100</v>
      </c>
      <c r="E202" s="126">
        <v>80</v>
      </c>
      <c r="F202" s="126">
        <v>80</v>
      </c>
      <c r="G202" s="126" t="s">
        <v>238</v>
      </c>
      <c r="H202" s="127">
        <v>85</v>
      </c>
      <c r="I202" s="82"/>
      <c r="J202" s="73" t="str">
        <f>IFERROR(VLOOKUP(A202,AGENT_raw!A:C,3,0),"-")</f>
        <v>-</v>
      </c>
      <c r="K202" s="5">
        <f t="shared" si="24"/>
        <v>1</v>
      </c>
      <c r="L202" s="5">
        <f t="shared" si="25"/>
        <v>1</v>
      </c>
      <c r="M202" s="5">
        <f t="shared" si="26"/>
        <v>1</v>
      </c>
      <c r="N202" s="5">
        <f t="shared" si="27"/>
        <v>1</v>
      </c>
      <c r="O202" s="5">
        <f t="shared" si="28"/>
        <v>1</v>
      </c>
      <c r="P202" s="5">
        <f t="shared" si="29"/>
        <v>4</v>
      </c>
      <c r="Q202" s="5">
        <f t="shared" si="30"/>
        <v>4</v>
      </c>
      <c r="R202" s="81">
        <f t="shared" si="31"/>
        <v>1</v>
      </c>
    </row>
    <row r="203" spans="1:18">
      <c r="A203" s="126">
        <v>51721298</v>
      </c>
      <c r="B203" s="126" t="s">
        <v>371</v>
      </c>
      <c r="C203" s="126">
        <v>60</v>
      </c>
      <c r="D203" s="126">
        <v>100</v>
      </c>
      <c r="E203" s="126">
        <v>80</v>
      </c>
      <c r="F203" s="126">
        <v>100</v>
      </c>
      <c r="G203" s="126" t="s">
        <v>238</v>
      </c>
      <c r="H203" s="127">
        <v>85</v>
      </c>
      <c r="I203" s="82"/>
      <c r="J203" s="73" t="str">
        <f>IFERROR(VLOOKUP(A203,AGENT_raw!A:C,3,0),"-")</f>
        <v>-</v>
      </c>
      <c r="K203" s="5">
        <f t="shared" si="24"/>
        <v>1</v>
      </c>
      <c r="L203" s="5">
        <f t="shared" si="25"/>
        <v>1</v>
      </c>
      <c r="M203" s="5">
        <f t="shared" si="26"/>
        <v>1</v>
      </c>
      <c r="N203" s="5">
        <f t="shared" si="27"/>
        <v>1</v>
      </c>
      <c r="O203" s="5">
        <f t="shared" si="28"/>
        <v>1</v>
      </c>
      <c r="P203" s="5">
        <f t="shared" si="29"/>
        <v>4</v>
      </c>
      <c r="Q203" s="5">
        <f t="shared" si="30"/>
        <v>4</v>
      </c>
      <c r="R203" s="81">
        <f t="shared" si="31"/>
        <v>1</v>
      </c>
    </row>
    <row r="204" spans="1:18">
      <c r="A204" s="126">
        <v>51721454</v>
      </c>
      <c r="B204" s="126" t="s">
        <v>336</v>
      </c>
      <c r="C204" s="126">
        <v>100</v>
      </c>
      <c r="D204" s="126">
        <v>100</v>
      </c>
      <c r="E204" s="126">
        <v>80</v>
      </c>
      <c r="F204" s="126">
        <v>100</v>
      </c>
      <c r="G204" s="126" t="s">
        <v>238</v>
      </c>
      <c r="H204" s="127">
        <v>95</v>
      </c>
      <c r="I204" s="82"/>
      <c r="J204" s="73" t="str">
        <f>IFERROR(VLOOKUP(A204,AGENT_raw!A:C,3,0),"-")</f>
        <v>-</v>
      </c>
      <c r="K204" s="5">
        <f t="shared" si="24"/>
        <v>1</v>
      </c>
      <c r="L204" s="5">
        <f t="shared" si="25"/>
        <v>1</v>
      </c>
      <c r="M204" s="5">
        <f t="shared" si="26"/>
        <v>1</v>
      </c>
      <c r="N204" s="5">
        <f t="shared" si="27"/>
        <v>1</v>
      </c>
      <c r="O204" s="5">
        <f t="shared" si="28"/>
        <v>1</v>
      </c>
      <c r="P204" s="5">
        <f t="shared" si="29"/>
        <v>4</v>
      </c>
      <c r="Q204" s="5">
        <f t="shared" si="30"/>
        <v>4</v>
      </c>
      <c r="R204" s="81">
        <f t="shared" si="31"/>
        <v>1</v>
      </c>
    </row>
    <row r="205" spans="1:18">
      <c r="A205" s="126">
        <v>51722864</v>
      </c>
      <c r="B205" s="126" t="s">
        <v>435</v>
      </c>
      <c r="C205" s="126">
        <v>80</v>
      </c>
      <c r="D205" s="126">
        <v>80</v>
      </c>
      <c r="E205" s="126">
        <v>60</v>
      </c>
      <c r="F205" s="126">
        <v>100</v>
      </c>
      <c r="G205" s="126" t="s">
        <v>238</v>
      </c>
      <c r="H205" s="127">
        <v>80</v>
      </c>
      <c r="I205" s="82"/>
      <c r="J205" s="73" t="str">
        <f>IFERROR(VLOOKUP(A205,AGENT_raw!A:C,3,0),"-")</f>
        <v>-</v>
      </c>
      <c r="K205" s="5">
        <f t="shared" si="24"/>
        <v>1</v>
      </c>
      <c r="L205" s="5">
        <f t="shared" si="25"/>
        <v>1</v>
      </c>
      <c r="M205" s="5">
        <f t="shared" si="26"/>
        <v>1</v>
      </c>
      <c r="N205" s="5">
        <f t="shared" si="27"/>
        <v>1</v>
      </c>
      <c r="O205" s="5">
        <f t="shared" si="28"/>
        <v>1</v>
      </c>
      <c r="P205" s="5">
        <f t="shared" si="29"/>
        <v>4</v>
      </c>
      <c r="Q205" s="5">
        <f t="shared" si="30"/>
        <v>4</v>
      </c>
      <c r="R205" s="81">
        <f t="shared" si="31"/>
        <v>1</v>
      </c>
    </row>
    <row r="206" spans="1:18">
      <c r="A206" s="126">
        <v>51637929</v>
      </c>
      <c r="B206" s="126" t="s">
        <v>370</v>
      </c>
      <c r="C206" s="126">
        <v>100</v>
      </c>
      <c r="D206" s="126">
        <v>100</v>
      </c>
      <c r="E206" s="126">
        <v>80</v>
      </c>
      <c r="F206" s="126">
        <v>100</v>
      </c>
      <c r="G206" s="126" t="s">
        <v>238</v>
      </c>
      <c r="H206" s="127">
        <v>95</v>
      </c>
      <c r="I206" s="82"/>
      <c r="J206" s="73" t="str">
        <f>IFERROR(VLOOKUP(A206,AGENT_raw!A:C,3,0),"-")</f>
        <v>-</v>
      </c>
      <c r="K206" s="5">
        <f t="shared" si="24"/>
        <v>1</v>
      </c>
      <c r="L206" s="5">
        <f t="shared" si="25"/>
        <v>1</v>
      </c>
      <c r="M206" s="5">
        <f t="shared" si="26"/>
        <v>1</v>
      </c>
      <c r="N206" s="5">
        <f t="shared" si="27"/>
        <v>1</v>
      </c>
      <c r="O206" s="5">
        <f t="shared" si="28"/>
        <v>1</v>
      </c>
      <c r="P206" s="5">
        <f t="shared" si="29"/>
        <v>4</v>
      </c>
      <c r="Q206" s="5">
        <f t="shared" si="30"/>
        <v>4</v>
      </c>
      <c r="R206" s="81">
        <f t="shared" si="31"/>
        <v>1</v>
      </c>
    </row>
    <row r="207" spans="1:18">
      <c r="A207" s="126">
        <v>51637918</v>
      </c>
      <c r="B207" s="126" t="s">
        <v>353</v>
      </c>
      <c r="C207" s="126">
        <v>100</v>
      </c>
      <c r="D207" s="126">
        <v>60</v>
      </c>
      <c r="E207" s="126">
        <v>100</v>
      </c>
      <c r="F207" s="126" t="s">
        <v>238</v>
      </c>
      <c r="G207" s="126" t="s">
        <v>238</v>
      </c>
      <c r="H207" s="127">
        <v>86.666666666666671</v>
      </c>
      <c r="I207" s="82"/>
      <c r="J207" s="73" t="str">
        <f>IFERROR(VLOOKUP(A207,AGENT_raw!A:C,3,0),"-")</f>
        <v>-</v>
      </c>
      <c r="K207" s="5">
        <f t="shared" si="24"/>
        <v>1</v>
      </c>
      <c r="L207" s="5">
        <f t="shared" si="25"/>
        <v>1</v>
      </c>
      <c r="M207" s="5">
        <f t="shared" si="26"/>
        <v>1</v>
      </c>
      <c r="N207" s="5">
        <f t="shared" si="27"/>
        <v>1</v>
      </c>
      <c r="O207" s="5">
        <f t="shared" si="28"/>
        <v>1</v>
      </c>
      <c r="P207" s="5">
        <f t="shared" si="29"/>
        <v>4</v>
      </c>
      <c r="Q207" s="5">
        <f t="shared" si="30"/>
        <v>4</v>
      </c>
      <c r="R207" s="81">
        <f t="shared" si="31"/>
        <v>1</v>
      </c>
    </row>
    <row r="208" spans="1:18">
      <c r="A208" s="126">
        <v>51721464</v>
      </c>
      <c r="B208" s="126" t="s">
        <v>342</v>
      </c>
      <c r="C208" s="126">
        <v>100</v>
      </c>
      <c r="D208" s="126">
        <v>100</v>
      </c>
      <c r="E208" s="126">
        <v>80</v>
      </c>
      <c r="F208" s="126">
        <v>100</v>
      </c>
      <c r="G208" s="126" t="s">
        <v>238</v>
      </c>
      <c r="H208" s="127">
        <v>95</v>
      </c>
      <c r="I208" s="82"/>
      <c r="J208" s="73" t="str">
        <f>IFERROR(VLOOKUP(A208,AGENT_raw!A:C,3,0),"-")</f>
        <v>-</v>
      </c>
      <c r="K208" s="5">
        <f t="shared" si="24"/>
        <v>1</v>
      </c>
      <c r="L208" s="5">
        <f t="shared" si="25"/>
        <v>1</v>
      </c>
      <c r="M208" s="5">
        <f t="shared" si="26"/>
        <v>1</v>
      </c>
      <c r="N208" s="5">
        <f t="shared" si="27"/>
        <v>1</v>
      </c>
      <c r="O208" s="5">
        <f t="shared" si="28"/>
        <v>1</v>
      </c>
      <c r="P208" s="5">
        <f t="shared" si="29"/>
        <v>4</v>
      </c>
      <c r="Q208" s="5">
        <f t="shared" si="30"/>
        <v>4</v>
      </c>
      <c r="R208" s="81">
        <f t="shared" si="31"/>
        <v>1</v>
      </c>
    </row>
    <row r="209" spans="1:18">
      <c r="A209" s="126">
        <v>51588223</v>
      </c>
      <c r="B209" s="126" t="s">
        <v>380</v>
      </c>
      <c r="C209" s="126">
        <v>100</v>
      </c>
      <c r="D209" s="126">
        <v>80</v>
      </c>
      <c r="E209" s="126" t="s">
        <v>238</v>
      </c>
      <c r="F209" s="126">
        <v>100</v>
      </c>
      <c r="G209" s="126" t="s">
        <v>238</v>
      </c>
      <c r="H209" s="127">
        <v>93.333333333333329</v>
      </c>
      <c r="I209" s="82"/>
      <c r="J209" s="73" t="str">
        <f>IFERROR(VLOOKUP(A209,AGENT_raw!A:C,3,0),"-")</f>
        <v>-</v>
      </c>
      <c r="K209" s="5">
        <f t="shared" si="24"/>
        <v>1</v>
      </c>
      <c r="L209" s="5">
        <f t="shared" si="25"/>
        <v>1</v>
      </c>
      <c r="M209" s="5">
        <f t="shared" si="26"/>
        <v>1</v>
      </c>
      <c r="N209" s="5">
        <f t="shared" si="27"/>
        <v>1</v>
      </c>
      <c r="O209" s="5">
        <f t="shared" si="28"/>
        <v>1</v>
      </c>
      <c r="P209" s="5">
        <f t="shared" si="29"/>
        <v>4</v>
      </c>
      <c r="Q209" s="5">
        <f t="shared" si="30"/>
        <v>4</v>
      </c>
      <c r="R209" s="81">
        <f t="shared" si="31"/>
        <v>1</v>
      </c>
    </row>
    <row r="210" spans="1:18">
      <c r="A210" s="126">
        <v>51722772</v>
      </c>
      <c r="B210" s="126" t="s">
        <v>442</v>
      </c>
      <c r="C210" s="126">
        <v>100</v>
      </c>
      <c r="D210" s="126">
        <v>80</v>
      </c>
      <c r="E210" s="126">
        <v>80</v>
      </c>
      <c r="F210" s="126">
        <v>100</v>
      </c>
      <c r="G210" s="126" t="s">
        <v>238</v>
      </c>
      <c r="H210" s="127">
        <v>90</v>
      </c>
      <c r="I210" s="82"/>
      <c r="J210" s="73" t="str">
        <f>IFERROR(VLOOKUP(A210,AGENT_raw!A:C,3,0),"-")</f>
        <v>-</v>
      </c>
      <c r="K210" s="5">
        <f t="shared" si="24"/>
        <v>1</v>
      </c>
      <c r="L210" s="5">
        <f t="shared" si="25"/>
        <v>1</v>
      </c>
      <c r="M210" s="5">
        <f t="shared" si="26"/>
        <v>1</v>
      </c>
      <c r="N210" s="5">
        <f t="shared" si="27"/>
        <v>1</v>
      </c>
      <c r="O210" s="5">
        <f t="shared" si="28"/>
        <v>1</v>
      </c>
      <c r="P210" s="5">
        <f t="shared" si="29"/>
        <v>4</v>
      </c>
      <c r="Q210" s="5">
        <f t="shared" si="30"/>
        <v>4</v>
      </c>
      <c r="R210" s="81">
        <f t="shared" si="31"/>
        <v>1</v>
      </c>
    </row>
    <row r="211" spans="1:18">
      <c r="A211" s="126">
        <v>51576660</v>
      </c>
      <c r="B211" s="126" t="s">
        <v>358</v>
      </c>
      <c r="C211" s="126">
        <v>100</v>
      </c>
      <c r="D211" s="126">
        <v>100</v>
      </c>
      <c r="E211" s="126">
        <v>100</v>
      </c>
      <c r="F211" s="126">
        <v>100</v>
      </c>
      <c r="G211" s="126" t="s">
        <v>238</v>
      </c>
      <c r="H211" s="127">
        <v>100</v>
      </c>
      <c r="I211" s="82"/>
      <c r="J211" s="73" t="str">
        <f>IFERROR(VLOOKUP(A211,AGENT_raw!A:C,3,0),"-")</f>
        <v>-</v>
      </c>
      <c r="K211" s="5">
        <f t="shared" si="24"/>
        <v>1</v>
      </c>
      <c r="L211" s="5">
        <f t="shared" si="25"/>
        <v>1</v>
      </c>
      <c r="M211" s="5">
        <f t="shared" si="26"/>
        <v>1</v>
      </c>
      <c r="N211" s="5">
        <f t="shared" si="27"/>
        <v>1</v>
      </c>
      <c r="O211" s="5">
        <f t="shared" si="28"/>
        <v>1</v>
      </c>
      <c r="P211" s="5">
        <f t="shared" si="29"/>
        <v>4</v>
      </c>
      <c r="Q211" s="5">
        <f t="shared" si="30"/>
        <v>4</v>
      </c>
      <c r="R211" s="81">
        <f t="shared" si="31"/>
        <v>1</v>
      </c>
    </row>
    <row r="212" spans="1:18">
      <c r="A212" s="126">
        <v>51719217</v>
      </c>
      <c r="B212" s="126" t="s">
        <v>441</v>
      </c>
      <c r="C212" s="126">
        <v>100</v>
      </c>
      <c r="D212" s="126">
        <v>80</v>
      </c>
      <c r="E212" s="126">
        <v>40</v>
      </c>
      <c r="F212" s="126">
        <v>100</v>
      </c>
      <c r="G212" s="126" t="s">
        <v>238</v>
      </c>
      <c r="H212" s="127">
        <v>80</v>
      </c>
      <c r="I212" s="82"/>
      <c r="J212" s="73" t="str">
        <f>IFERROR(VLOOKUP(A212,AGENT_raw!A:C,3,0),"-")</f>
        <v>-</v>
      </c>
      <c r="K212" s="5">
        <f t="shared" si="24"/>
        <v>1</v>
      </c>
      <c r="L212" s="5">
        <f t="shared" si="25"/>
        <v>1</v>
      </c>
      <c r="M212" s="5">
        <f t="shared" si="26"/>
        <v>1</v>
      </c>
      <c r="N212" s="5">
        <f t="shared" si="27"/>
        <v>1</v>
      </c>
      <c r="O212" s="5">
        <f t="shared" si="28"/>
        <v>1</v>
      </c>
      <c r="P212" s="5">
        <f t="shared" si="29"/>
        <v>4</v>
      </c>
      <c r="Q212" s="5">
        <f t="shared" si="30"/>
        <v>4</v>
      </c>
      <c r="R212" s="81">
        <f t="shared" si="31"/>
        <v>1</v>
      </c>
    </row>
    <row r="213" spans="1:18">
      <c r="A213" s="126">
        <v>51643108</v>
      </c>
      <c r="B213" s="126" t="s">
        <v>366</v>
      </c>
      <c r="C213" s="126">
        <v>60</v>
      </c>
      <c r="D213" s="126">
        <v>80</v>
      </c>
      <c r="E213" s="126">
        <v>80</v>
      </c>
      <c r="F213" s="126">
        <v>100</v>
      </c>
      <c r="G213" s="126" t="s">
        <v>238</v>
      </c>
      <c r="H213" s="127">
        <v>80</v>
      </c>
      <c r="I213" s="82"/>
      <c r="J213" s="73" t="str">
        <f>IFERROR(VLOOKUP(A213,AGENT_raw!A:C,3,0),"-")</f>
        <v>-</v>
      </c>
      <c r="K213" s="5">
        <f t="shared" si="24"/>
        <v>1</v>
      </c>
      <c r="L213" s="5">
        <f t="shared" si="25"/>
        <v>1</v>
      </c>
      <c r="M213" s="5">
        <f t="shared" si="26"/>
        <v>1</v>
      </c>
      <c r="N213" s="5">
        <f t="shared" si="27"/>
        <v>1</v>
      </c>
      <c r="O213" s="5">
        <f t="shared" si="28"/>
        <v>1</v>
      </c>
      <c r="P213" s="5">
        <f t="shared" si="29"/>
        <v>4</v>
      </c>
      <c r="Q213" s="5">
        <f t="shared" si="30"/>
        <v>4</v>
      </c>
      <c r="R213" s="81">
        <f t="shared" si="31"/>
        <v>1</v>
      </c>
    </row>
    <row r="214" spans="1:18">
      <c r="A214" s="126">
        <v>51770763</v>
      </c>
      <c r="B214" s="126" t="s">
        <v>349</v>
      </c>
      <c r="C214" s="126">
        <v>100</v>
      </c>
      <c r="D214" s="126">
        <v>80</v>
      </c>
      <c r="E214" s="126">
        <v>80</v>
      </c>
      <c r="F214" s="126">
        <v>100</v>
      </c>
      <c r="G214" s="126" t="s">
        <v>238</v>
      </c>
      <c r="H214" s="127">
        <v>90</v>
      </c>
      <c r="I214" s="82"/>
      <c r="J214" s="73" t="str">
        <f>IFERROR(VLOOKUP(A214,AGENT_raw!A:C,3,0),"-")</f>
        <v>-</v>
      </c>
      <c r="K214" s="5">
        <f t="shared" si="24"/>
        <v>1</v>
      </c>
      <c r="L214" s="5">
        <f t="shared" si="25"/>
        <v>1</v>
      </c>
      <c r="M214" s="5">
        <f t="shared" si="26"/>
        <v>1</v>
      </c>
      <c r="N214" s="5">
        <f t="shared" si="27"/>
        <v>1</v>
      </c>
      <c r="O214" s="5">
        <f t="shared" si="28"/>
        <v>1</v>
      </c>
      <c r="P214" s="5">
        <f t="shared" si="29"/>
        <v>4</v>
      </c>
      <c r="Q214" s="5">
        <f t="shared" si="30"/>
        <v>4</v>
      </c>
      <c r="R214" s="81">
        <f t="shared" si="31"/>
        <v>1</v>
      </c>
    </row>
    <row r="215" spans="1:18">
      <c r="A215" s="126">
        <v>51724272</v>
      </c>
      <c r="B215" s="126" t="s">
        <v>438</v>
      </c>
      <c r="C215" s="126">
        <v>20</v>
      </c>
      <c r="D215" s="126">
        <v>80</v>
      </c>
      <c r="E215" s="126">
        <v>100</v>
      </c>
      <c r="F215" s="126" t="s">
        <v>238</v>
      </c>
      <c r="G215" s="126" t="s">
        <v>238</v>
      </c>
      <c r="H215" s="127">
        <v>66.666666666666671</v>
      </c>
      <c r="I215" s="82"/>
      <c r="J215" s="73" t="str">
        <f>IFERROR(VLOOKUP(A215,AGENT_raw!A:C,3,0),"-")</f>
        <v>-</v>
      </c>
      <c r="K215" s="5">
        <f t="shared" si="24"/>
        <v>1</v>
      </c>
      <c r="L215" s="5">
        <f t="shared" si="25"/>
        <v>1</v>
      </c>
      <c r="M215" s="5">
        <f t="shared" si="26"/>
        <v>1</v>
      </c>
      <c r="N215" s="5">
        <f t="shared" si="27"/>
        <v>1</v>
      </c>
      <c r="O215" s="5">
        <f t="shared" si="28"/>
        <v>1</v>
      </c>
      <c r="P215" s="5">
        <f t="shared" si="29"/>
        <v>4</v>
      </c>
      <c r="Q215" s="5">
        <f t="shared" si="30"/>
        <v>4</v>
      </c>
      <c r="R215" s="81">
        <f t="shared" si="31"/>
        <v>1</v>
      </c>
    </row>
    <row r="216" spans="1:18">
      <c r="A216" s="126">
        <v>51721472</v>
      </c>
      <c r="B216" s="126" t="s">
        <v>368</v>
      </c>
      <c r="C216" s="126">
        <v>100</v>
      </c>
      <c r="D216" s="126">
        <v>100</v>
      </c>
      <c r="E216" s="126">
        <v>80</v>
      </c>
      <c r="F216" s="126">
        <v>100</v>
      </c>
      <c r="G216" s="126" t="s">
        <v>238</v>
      </c>
      <c r="H216" s="127">
        <v>95</v>
      </c>
      <c r="I216" s="82"/>
      <c r="J216" s="73" t="str">
        <f>IFERROR(VLOOKUP(A216,AGENT_raw!A:C,3,0),"-")</f>
        <v>-</v>
      </c>
      <c r="K216" s="5">
        <f t="shared" si="24"/>
        <v>1</v>
      </c>
      <c r="L216" s="5">
        <f t="shared" si="25"/>
        <v>1</v>
      </c>
      <c r="M216" s="5">
        <f t="shared" si="26"/>
        <v>1</v>
      </c>
      <c r="N216" s="5">
        <f t="shared" si="27"/>
        <v>1</v>
      </c>
      <c r="O216" s="5">
        <f t="shared" si="28"/>
        <v>1</v>
      </c>
      <c r="P216" s="5">
        <f t="shared" si="29"/>
        <v>4</v>
      </c>
      <c r="Q216" s="5">
        <f t="shared" si="30"/>
        <v>4</v>
      </c>
      <c r="R216" s="81">
        <f t="shared" si="31"/>
        <v>1</v>
      </c>
    </row>
    <row r="217" spans="1:18">
      <c r="A217" s="126">
        <v>51665079</v>
      </c>
      <c r="B217" s="126" t="s">
        <v>339</v>
      </c>
      <c r="C217" s="126">
        <v>100</v>
      </c>
      <c r="D217" s="126">
        <v>100</v>
      </c>
      <c r="E217" s="126">
        <v>60</v>
      </c>
      <c r="F217" s="126">
        <v>100</v>
      </c>
      <c r="G217" s="126" t="s">
        <v>238</v>
      </c>
      <c r="H217" s="127">
        <v>90</v>
      </c>
      <c r="I217" s="82"/>
      <c r="J217" s="73" t="str">
        <f>IFERROR(VLOOKUP(A217,AGENT_raw!A:C,3,0),"-")</f>
        <v>-</v>
      </c>
      <c r="K217" s="5">
        <f t="shared" si="24"/>
        <v>1</v>
      </c>
      <c r="L217" s="5">
        <f t="shared" si="25"/>
        <v>1</v>
      </c>
      <c r="M217" s="5">
        <f t="shared" si="26"/>
        <v>1</v>
      </c>
      <c r="N217" s="5">
        <f t="shared" si="27"/>
        <v>1</v>
      </c>
      <c r="O217" s="5">
        <f t="shared" si="28"/>
        <v>1</v>
      </c>
      <c r="P217" s="5">
        <f t="shared" si="29"/>
        <v>4</v>
      </c>
      <c r="Q217" s="5">
        <f t="shared" si="30"/>
        <v>4</v>
      </c>
      <c r="R217" s="81">
        <f t="shared" si="31"/>
        <v>1</v>
      </c>
    </row>
    <row r="218" spans="1:18">
      <c r="A218" s="126">
        <v>51611765</v>
      </c>
      <c r="B218" s="126" t="s">
        <v>379</v>
      </c>
      <c r="C218" s="126" t="s">
        <v>238</v>
      </c>
      <c r="D218" s="126">
        <v>60</v>
      </c>
      <c r="E218" s="126" t="s">
        <v>238</v>
      </c>
      <c r="F218" s="126">
        <v>100</v>
      </c>
      <c r="G218" s="126" t="s">
        <v>238</v>
      </c>
      <c r="H218" s="127">
        <v>80</v>
      </c>
      <c r="I218" s="82"/>
      <c r="J218" s="73" t="str">
        <f>IFERROR(VLOOKUP(A218,AGENT_raw!A:C,3,0),"-")</f>
        <v>-</v>
      </c>
      <c r="K218" s="5">
        <f t="shared" si="24"/>
        <v>1</v>
      </c>
      <c r="L218" s="5">
        <f t="shared" si="25"/>
        <v>1</v>
      </c>
      <c r="M218" s="5">
        <f t="shared" si="26"/>
        <v>1</v>
      </c>
      <c r="N218" s="5">
        <f t="shared" si="27"/>
        <v>1</v>
      </c>
      <c r="O218" s="5">
        <f t="shared" si="28"/>
        <v>1</v>
      </c>
      <c r="P218" s="5">
        <f t="shared" si="29"/>
        <v>4</v>
      </c>
      <c r="Q218" s="5">
        <f t="shared" si="30"/>
        <v>4</v>
      </c>
      <c r="R218" s="81">
        <f t="shared" si="31"/>
        <v>1</v>
      </c>
    </row>
    <row r="219" spans="1:18">
      <c r="A219" s="126">
        <v>51724277</v>
      </c>
      <c r="B219" s="126" t="s">
        <v>436</v>
      </c>
      <c r="C219" s="126">
        <v>80</v>
      </c>
      <c r="D219" s="126">
        <v>100</v>
      </c>
      <c r="E219" s="126">
        <v>100</v>
      </c>
      <c r="F219" s="126">
        <v>100</v>
      </c>
      <c r="G219" s="126" t="s">
        <v>238</v>
      </c>
      <c r="H219" s="127">
        <v>95</v>
      </c>
      <c r="I219" s="82"/>
      <c r="J219" s="73" t="str">
        <f>IFERROR(VLOOKUP(A219,AGENT_raw!A:C,3,0),"-")</f>
        <v>-</v>
      </c>
      <c r="K219" s="5">
        <f t="shared" si="24"/>
        <v>1</v>
      </c>
      <c r="L219" s="5">
        <f t="shared" si="25"/>
        <v>1</v>
      </c>
      <c r="M219" s="5">
        <f t="shared" si="26"/>
        <v>1</v>
      </c>
      <c r="N219" s="5">
        <f t="shared" si="27"/>
        <v>1</v>
      </c>
      <c r="O219" s="5">
        <f t="shared" si="28"/>
        <v>1</v>
      </c>
      <c r="P219" s="5">
        <f t="shared" si="29"/>
        <v>4</v>
      </c>
      <c r="Q219" s="5">
        <f t="shared" si="30"/>
        <v>4</v>
      </c>
      <c r="R219" s="81">
        <f t="shared" si="31"/>
        <v>1</v>
      </c>
    </row>
    <row r="220" spans="1:18">
      <c r="A220" s="126">
        <v>51720810</v>
      </c>
      <c r="B220" s="126" t="s">
        <v>363</v>
      </c>
      <c r="C220" s="126">
        <v>60</v>
      </c>
      <c r="D220" s="126">
        <v>80</v>
      </c>
      <c r="E220" s="126" t="s">
        <v>238</v>
      </c>
      <c r="F220" s="126">
        <v>100</v>
      </c>
      <c r="G220" s="126" t="s">
        <v>238</v>
      </c>
      <c r="H220" s="127">
        <v>80</v>
      </c>
      <c r="I220" s="82"/>
      <c r="J220" s="73" t="str">
        <f>IFERROR(VLOOKUP(A220,AGENT_raw!A:C,3,0),"-")</f>
        <v>-</v>
      </c>
      <c r="K220" s="5">
        <f t="shared" si="24"/>
        <v>1</v>
      </c>
      <c r="L220" s="5">
        <f t="shared" si="25"/>
        <v>1</v>
      </c>
      <c r="M220" s="5">
        <f t="shared" si="26"/>
        <v>1</v>
      </c>
      <c r="N220" s="5">
        <f t="shared" si="27"/>
        <v>1</v>
      </c>
      <c r="O220" s="5">
        <f t="shared" si="28"/>
        <v>1</v>
      </c>
      <c r="P220" s="5">
        <f t="shared" si="29"/>
        <v>4</v>
      </c>
      <c r="Q220" s="5">
        <f t="shared" si="30"/>
        <v>4</v>
      </c>
      <c r="R220" s="81">
        <f t="shared" si="31"/>
        <v>1</v>
      </c>
    </row>
    <row r="221" spans="1:18">
      <c r="A221" s="126">
        <v>51737073</v>
      </c>
      <c r="B221" s="126" t="s">
        <v>665</v>
      </c>
      <c r="C221" s="126">
        <v>100</v>
      </c>
      <c r="D221" s="126">
        <v>80</v>
      </c>
      <c r="E221" s="126">
        <v>80</v>
      </c>
      <c r="F221" s="126">
        <v>100</v>
      </c>
      <c r="G221" s="126" t="s">
        <v>238</v>
      </c>
      <c r="H221" s="127">
        <v>90</v>
      </c>
      <c r="I221" s="82"/>
      <c r="J221" s="73" t="str">
        <f>IFERROR(VLOOKUP(A221,AGENT_raw!A:C,3,0),"-")</f>
        <v>-</v>
      </c>
      <c r="K221" s="5">
        <f t="shared" si="24"/>
        <v>1</v>
      </c>
      <c r="L221" s="5">
        <f t="shared" si="25"/>
        <v>1</v>
      </c>
      <c r="M221" s="5">
        <f t="shared" si="26"/>
        <v>1</v>
      </c>
      <c r="N221" s="5">
        <f t="shared" si="27"/>
        <v>1</v>
      </c>
      <c r="O221" s="5">
        <f t="shared" si="28"/>
        <v>1</v>
      </c>
      <c r="P221" s="5">
        <f t="shared" si="29"/>
        <v>4</v>
      </c>
      <c r="Q221" s="5">
        <f t="shared" si="30"/>
        <v>4</v>
      </c>
      <c r="R221" s="81">
        <f t="shared" si="31"/>
        <v>1</v>
      </c>
    </row>
    <row r="222" spans="1:18">
      <c r="A222" s="126">
        <v>51744285</v>
      </c>
      <c r="B222" s="126" t="s">
        <v>408</v>
      </c>
      <c r="C222" s="126">
        <v>80</v>
      </c>
      <c r="D222" s="126">
        <v>100</v>
      </c>
      <c r="E222" s="126">
        <v>80</v>
      </c>
      <c r="F222" s="126">
        <v>60</v>
      </c>
      <c r="G222" s="126" t="s">
        <v>238</v>
      </c>
      <c r="H222" s="127">
        <v>80</v>
      </c>
      <c r="I222" s="82"/>
      <c r="J222" s="73" t="str">
        <f>IFERROR(VLOOKUP(A222,AGENT_raw!A:C,3,0),"-")</f>
        <v>-</v>
      </c>
      <c r="K222" s="5">
        <f t="shared" si="24"/>
        <v>1</v>
      </c>
      <c r="L222" s="5">
        <f t="shared" si="25"/>
        <v>1</v>
      </c>
      <c r="M222" s="5">
        <f t="shared" si="26"/>
        <v>1</v>
      </c>
      <c r="N222" s="5">
        <f t="shared" si="27"/>
        <v>1</v>
      </c>
      <c r="O222" s="5">
        <f t="shared" si="28"/>
        <v>1</v>
      </c>
      <c r="P222" s="5">
        <f t="shared" si="29"/>
        <v>4</v>
      </c>
      <c r="Q222" s="5">
        <f t="shared" si="30"/>
        <v>4</v>
      </c>
      <c r="R222" s="81">
        <f t="shared" si="31"/>
        <v>1</v>
      </c>
    </row>
    <row r="223" spans="1:18">
      <c r="A223" s="126">
        <v>51609647</v>
      </c>
      <c r="B223" s="126" t="s">
        <v>663</v>
      </c>
      <c r="C223" s="126">
        <v>100</v>
      </c>
      <c r="D223" s="126">
        <v>60</v>
      </c>
      <c r="E223" s="126">
        <v>100</v>
      </c>
      <c r="F223" s="126">
        <v>100</v>
      </c>
      <c r="G223" s="126" t="s">
        <v>238</v>
      </c>
      <c r="H223" s="127">
        <v>90</v>
      </c>
      <c r="I223" s="82"/>
      <c r="J223" s="73" t="str">
        <f>IFERROR(VLOOKUP(A223,AGENT_raw!A:C,3,0),"-")</f>
        <v>-</v>
      </c>
      <c r="K223" s="5">
        <f t="shared" si="24"/>
        <v>1</v>
      </c>
      <c r="L223" s="5">
        <f t="shared" si="25"/>
        <v>1</v>
      </c>
      <c r="M223" s="5">
        <f t="shared" si="26"/>
        <v>1</v>
      </c>
      <c r="N223" s="5">
        <f t="shared" si="27"/>
        <v>1</v>
      </c>
      <c r="O223" s="5">
        <f t="shared" si="28"/>
        <v>1</v>
      </c>
      <c r="P223" s="5">
        <f t="shared" si="29"/>
        <v>4</v>
      </c>
      <c r="Q223" s="5">
        <f t="shared" si="30"/>
        <v>4</v>
      </c>
      <c r="R223" s="81">
        <f t="shared" si="31"/>
        <v>1</v>
      </c>
    </row>
    <row r="224" spans="1:18">
      <c r="A224" s="126">
        <v>51763970</v>
      </c>
      <c r="B224" s="126" t="s">
        <v>722</v>
      </c>
      <c r="C224" s="126">
        <v>80</v>
      </c>
      <c r="D224" s="126">
        <v>100</v>
      </c>
      <c r="E224" s="126">
        <v>100</v>
      </c>
      <c r="F224" s="126">
        <v>100</v>
      </c>
      <c r="G224" s="126" t="s">
        <v>238</v>
      </c>
      <c r="H224" s="127">
        <v>95</v>
      </c>
      <c r="I224" s="82"/>
      <c r="J224" s="73" t="str">
        <f>IFERROR(VLOOKUP(A224,AGENT_raw!A:C,3,0),"-")</f>
        <v>-</v>
      </c>
      <c r="K224" s="5">
        <f t="shared" si="24"/>
        <v>1</v>
      </c>
      <c r="L224" s="5">
        <f t="shared" si="25"/>
        <v>1</v>
      </c>
      <c r="M224" s="5">
        <f t="shared" si="26"/>
        <v>1</v>
      </c>
      <c r="N224" s="5">
        <f t="shared" si="27"/>
        <v>1</v>
      </c>
      <c r="O224" s="5">
        <f t="shared" si="28"/>
        <v>1</v>
      </c>
      <c r="P224" s="5">
        <f t="shared" si="29"/>
        <v>4</v>
      </c>
      <c r="Q224" s="5">
        <f t="shared" si="30"/>
        <v>4</v>
      </c>
      <c r="R224" s="81">
        <f t="shared" si="31"/>
        <v>1</v>
      </c>
    </row>
    <row r="225" spans="1:18">
      <c r="A225" s="126">
        <v>51615298</v>
      </c>
      <c r="B225" s="126" t="s">
        <v>723</v>
      </c>
      <c r="C225" s="126">
        <v>80</v>
      </c>
      <c r="D225" s="126">
        <v>100</v>
      </c>
      <c r="E225" s="126">
        <v>100</v>
      </c>
      <c r="F225" s="126">
        <v>100</v>
      </c>
      <c r="G225" s="126" t="s">
        <v>238</v>
      </c>
      <c r="H225" s="127">
        <v>95</v>
      </c>
      <c r="I225" s="82"/>
      <c r="J225" s="73" t="str">
        <f>IFERROR(VLOOKUP(A225,AGENT_raw!A:C,3,0),"-")</f>
        <v>-</v>
      </c>
      <c r="K225" s="5">
        <f t="shared" si="24"/>
        <v>1</v>
      </c>
      <c r="L225" s="5">
        <f t="shared" si="25"/>
        <v>1</v>
      </c>
      <c r="M225" s="5">
        <f t="shared" si="26"/>
        <v>1</v>
      </c>
      <c r="N225" s="5">
        <f t="shared" si="27"/>
        <v>1</v>
      </c>
      <c r="O225" s="5">
        <f t="shared" si="28"/>
        <v>1</v>
      </c>
      <c r="P225" s="5">
        <f t="shared" si="29"/>
        <v>4</v>
      </c>
      <c r="Q225" s="5">
        <f t="shared" si="30"/>
        <v>4</v>
      </c>
      <c r="R225" s="81">
        <f t="shared" si="31"/>
        <v>1</v>
      </c>
    </row>
    <row r="226" spans="1:18">
      <c r="A226" s="126">
        <v>51586624</v>
      </c>
      <c r="B226" s="126" t="s">
        <v>724</v>
      </c>
      <c r="C226" s="126">
        <v>80</v>
      </c>
      <c r="D226" s="126">
        <v>100</v>
      </c>
      <c r="E226" s="126">
        <v>100</v>
      </c>
      <c r="F226" s="126" t="s">
        <v>238</v>
      </c>
      <c r="G226" s="126" t="s">
        <v>238</v>
      </c>
      <c r="H226" s="127">
        <v>93.333333333333329</v>
      </c>
      <c r="I226" s="82"/>
      <c r="J226" s="73" t="str">
        <f>IFERROR(VLOOKUP(A226,AGENT_raw!A:C,3,0),"-")</f>
        <v>-</v>
      </c>
      <c r="K226" s="5">
        <f t="shared" si="24"/>
        <v>1</v>
      </c>
      <c r="L226" s="5">
        <f t="shared" si="25"/>
        <v>1</v>
      </c>
      <c r="M226" s="5">
        <f t="shared" si="26"/>
        <v>1</v>
      </c>
      <c r="N226" s="5">
        <f t="shared" si="27"/>
        <v>1</v>
      </c>
      <c r="O226" s="5">
        <f t="shared" si="28"/>
        <v>1</v>
      </c>
      <c r="P226" s="5">
        <f t="shared" si="29"/>
        <v>4</v>
      </c>
      <c r="Q226" s="5">
        <f t="shared" si="30"/>
        <v>4</v>
      </c>
      <c r="R226" s="81">
        <f t="shared" si="31"/>
        <v>1</v>
      </c>
    </row>
    <row r="227" spans="1:18">
      <c r="A227" s="126">
        <v>51737710</v>
      </c>
      <c r="B227" s="126" t="s">
        <v>725</v>
      </c>
      <c r="C227" s="126">
        <v>80</v>
      </c>
      <c r="D227" s="126">
        <v>60</v>
      </c>
      <c r="E227" s="126">
        <v>100</v>
      </c>
      <c r="F227" s="126">
        <v>100</v>
      </c>
      <c r="G227" s="126" t="s">
        <v>238</v>
      </c>
      <c r="H227" s="127">
        <v>85</v>
      </c>
      <c r="I227" s="82"/>
      <c r="J227" s="73" t="str">
        <f>IFERROR(VLOOKUP(A227,AGENT_raw!A:C,3,0),"-")</f>
        <v>-</v>
      </c>
      <c r="K227" s="5">
        <f t="shared" si="24"/>
        <v>1</v>
      </c>
      <c r="L227" s="5">
        <f t="shared" si="25"/>
        <v>1</v>
      </c>
      <c r="M227" s="5">
        <f t="shared" si="26"/>
        <v>1</v>
      </c>
      <c r="N227" s="5">
        <f t="shared" si="27"/>
        <v>1</v>
      </c>
      <c r="O227" s="5">
        <f t="shared" si="28"/>
        <v>1</v>
      </c>
      <c r="P227" s="5">
        <f t="shared" si="29"/>
        <v>4</v>
      </c>
      <c r="Q227" s="5">
        <f t="shared" si="30"/>
        <v>4</v>
      </c>
      <c r="R227" s="81">
        <f t="shared" si="31"/>
        <v>1</v>
      </c>
    </row>
    <row r="228" spans="1:18">
      <c r="A228" s="126">
        <v>51804001</v>
      </c>
      <c r="B228" s="126" t="s">
        <v>726</v>
      </c>
      <c r="C228" s="126">
        <v>80</v>
      </c>
      <c r="D228" s="126">
        <v>0</v>
      </c>
      <c r="E228" s="126">
        <v>100</v>
      </c>
      <c r="F228" s="126" t="s">
        <v>238</v>
      </c>
      <c r="G228" s="126" t="s">
        <v>238</v>
      </c>
      <c r="H228" s="127">
        <v>60</v>
      </c>
      <c r="I228" s="82"/>
      <c r="J228" s="73" t="str">
        <f>IFERROR(VLOOKUP(A228,AGENT_raw!A:C,3,0),"-")</f>
        <v>-</v>
      </c>
      <c r="K228" s="5">
        <f t="shared" si="24"/>
        <v>1</v>
      </c>
      <c r="L228" s="5">
        <f t="shared" si="25"/>
        <v>0</v>
      </c>
      <c r="M228" s="5">
        <f t="shared" si="26"/>
        <v>1</v>
      </c>
      <c r="N228" s="5">
        <f t="shared" si="27"/>
        <v>1</v>
      </c>
      <c r="O228" s="5">
        <f t="shared" si="28"/>
        <v>1</v>
      </c>
      <c r="P228" s="5">
        <f t="shared" si="29"/>
        <v>3</v>
      </c>
      <c r="Q228" s="5">
        <f t="shared" si="30"/>
        <v>4</v>
      </c>
      <c r="R228" s="81">
        <f t="shared" si="31"/>
        <v>0.75</v>
      </c>
    </row>
    <row r="229" spans="1:18">
      <c r="A229" s="126">
        <v>51720522</v>
      </c>
      <c r="B229" s="126" t="s">
        <v>727</v>
      </c>
      <c r="C229" s="126">
        <v>80</v>
      </c>
      <c r="D229" s="126">
        <v>100</v>
      </c>
      <c r="E229" s="126">
        <v>100</v>
      </c>
      <c r="F229" s="126">
        <v>100</v>
      </c>
      <c r="G229" s="126" t="s">
        <v>238</v>
      </c>
      <c r="H229" s="127">
        <v>95</v>
      </c>
      <c r="J229" s="73" t="str">
        <f>IFERROR(VLOOKUP(A229,AGENT_raw!A:C,3,0),"-")</f>
        <v>-</v>
      </c>
      <c r="K229" s="5">
        <f t="shared" si="24"/>
        <v>1</v>
      </c>
      <c r="L229" s="5">
        <f t="shared" si="25"/>
        <v>1</v>
      </c>
      <c r="M229" s="5">
        <f t="shared" si="26"/>
        <v>1</v>
      </c>
      <c r="N229" s="5">
        <f t="shared" si="27"/>
        <v>1</v>
      </c>
      <c r="O229" s="5">
        <f t="shared" si="28"/>
        <v>1</v>
      </c>
      <c r="P229" s="5">
        <f t="shared" si="29"/>
        <v>4</v>
      </c>
      <c r="Q229" s="5">
        <f t="shared" si="30"/>
        <v>4</v>
      </c>
      <c r="R229" s="81">
        <f t="shared" si="31"/>
        <v>1</v>
      </c>
    </row>
    <row r="230" spans="1:18">
      <c r="A230" s="126">
        <v>51615818</v>
      </c>
      <c r="B230" s="126" t="s">
        <v>728</v>
      </c>
      <c r="C230" s="126">
        <v>80</v>
      </c>
      <c r="D230" s="126">
        <v>100</v>
      </c>
      <c r="E230" s="126">
        <v>100</v>
      </c>
      <c r="F230" s="126">
        <v>100</v>
      </c>
      <c r="G230" s="126" t="s">
        <v>238</v>
      </c>
      <c r="H230" s="127">
        <v>95</v>
      </c>
      <c r="J230" s="73" t="str">
        <f>IFERROR(VLOOKUP(A230,AGENT_raw!A:C,3,0),"-")</f>
        <v>-</v>
      </c>
      <c r="K230" s="5">
        <f t="shared" si="24"/>
        <v>1</v>
      </c>
      <c r="L230" s="5">
        <f t="shared" si="25"/>
        <v>1</v>
      </c>
      <c r="M230" s="5">
        <f t="shared" si="26"/>
        <v>1</v>
      </c>
      <c r="N230" s="5">
        <f t="shared" si="27"/>
        <v>1</v>
      </c>
      <c r="O230" s="5">
        <f t="shared" si="28"/>
        <v>1</v>
      </c>
      <c r="P230" s="5">
        <f t="shared" si="29"/>
        <v>4</v>
      </c>
      <c r="Q230" s="5">
        <f t="shared" si="30"/>
        <v>4</v>
      </c>
      <c r="R230" s="81">
        <f t="shared" si="31"/>
        <v>1</v>
      </c>
    </row>
    <row r="231" spans="1:18">
      <c r="A231" s="126">
        <v>51721450</v>
      </c>
      <c r="B231" s="126" t="s">
        <v>729</v>
      </c>
      <c r="C231" s="126">
        <v>80</v>
      </c>
      <c r="D231" s="126">
        <v>100</v>
      </c>
      <c r="E231" s="126">
        <v>100</v>
      </c>
      <c r="F231" s="126">
        <v>100</v>
      </c>
      <c r="G231" s="126" t="s">
        <v>238</v>
      </c>
      <c r="H231" s="127">
        <v>95</v>
      </c>
      <c r="J231" s="73" t="str">
        <f>IFERROR(VLOOKUP(A231,AGENT_raw!A:C,3,0),"-")</f>
        <v>-</v>
      </c>
      <c r="K231" s="5">
        <f t="shared" si="24"/>
        <v>1</v>
      </c>
      <c r="L231" s="5">
        <f t="shared" si="25"/>
        <v>1</v>
      </c>
      <c r="M231" s="5">
        <f t="shared" si="26"/>
        <v>1</v>
      </c>
      <c r="N231" s="5">
        <f t="shared" si="27"/>
        <v>1</v>
      </c>
      <c r="O231" s="5">
        <f t="shared" si="28"/>
        <v>1</v>
      </c>
      <c r="P231" s="5">
        <f t="shared" si="29"/>
        <v>4</v>
      </c>
      <c r="Q231" s="5">
        <f t="shared" si="30"/>
        <v>4</v>
      </c>
      <c r="R231" s="81">
        <f t="shared" si="31"/>
        <v>1</v>
      </c>
    </row>
    <row r="232" spans="1:18">
      <c r="A232" s="126">
        <v>51741205</v>
      </c>
      <c r="B232" s="126" t="s">
        <v>730</v>
      </c>
      <c r="C232" s="126">
        <v>80</v>
      </c>
      <c r="D232" s="126">
        <v>100</v>
      </c>
      <c r="E232" s="126">
        <v>100</v>
      </c>
      <c r="F232" s="126">
        <v>100</v>
      </c>
      <c r="G232" s="126" t="s">
        <v>238</v>
      </c>
      <c r="H232" s="127">
        <v>95</v>
      </c>
      <c r="J232" s="73" t="str">
        <f>IFERROR(VLOOKUP(A232,AGENT_raw!A:C,3,0),"-")</f>
        <v>-</v>
      </c>
      <c r="K232" s="5">
        <f t="shared" si="24"/>
        <v>1</v>
      </c>
      <c r="L232" s="5">
        <f t="shared" si="25"/>
        <v>1</v>
      </c>
      <c r="M232" s="5">
        <f t="shared" si="26"/>
        <v>1</v>
      </c>
      <c r="N232" s="5">
        <f t="shared" si="27"/>
        <v>1</v>
      </c>
      <c r="O232" s="5">
        <f t="shared" si="28"/>
        <v>1</v>
      </c>
      <c r="P232" s="5">
        <f t="shared" si="29"/>
        <v>4</v>
      </c>
      <c r="Q232" s="5">
        <f t="shared" si="30"/>
        <v>4</v>
      </c>
      <c r="R232" s="81">
        <f t="shared" si="31"/>
        <v>1</v>
      </c>
    </row>
    <row r="233" spans="1:18">
      <c r="A233" s="126">
        <v>51764419</v>
      </c>
      <c r="B233" s="126" t="s">
        <v>731</v>
      </c>
      <c r="C233" s="126">
        <v>80</v>
      </c>
      <c r="D233" s="126">
        <v>100</v>
      </c>
      <c r="E233" s="126">
        <v>100</v>
      </c>
      <c r="F233" s="126" t="s">
        <v>238</v>
      </c>
      <c r="G233" s="126" t="s">
        <v>238</v>
      </c>
      <c r="H233" s="127">
        <v>93.333333333333329</v>
      </c>
      <c r="J233" s="73" t="str">
        <f>IFERROR(VLOOKUP(A233,AGENT_raw!A:C,3,0),"-")</f>
        <v>-</v>
      </c>
      <c r="K233" s="5">
        <f t="shared" si="24"/>
        <v>1</v>
      </c>
      <c r="L233" s="5">
        <f t="shared" si="25"/>
        <v>1</v>
      </c>
      <c r="M233" s="5">
        <f t="shared" si="26"/>
        <v>1</v>
      </c>
      <c r="N233" s="5">
        <f t="shared" si="27"/>
        <v>1</v>
      </c>
      <c r="O233" s="5">
        <f t="shared" si="28"/>
        <v>1</v>
      </c>
      <c r="P233" s="5">
        <f t="shared" si="29"/>
        <v>4</v>
      </c>
      <c r="Q233" s="5">
        <f t="shared" si="30"/>
        <v>4</v>
      </c>
      <c r="R233" s="81">
        <f t="shared" si="31"/>
        <v>1</v>
      </c>
    </row>
    <row r="234" spans="1:18">
      <c r="A234" s="126">
        <v>51694282</v>
      </c>
      <c r="B234" s="126" t="s">
        <v>732</v>
      </c>
      <c r="C234" s="126">
        <v>0</v>
      </c>
      <c r="D234" s="126">
        <v>80</v>
      </c>
      <c r="E234" s="126">
        <v>100</v>
      </c>
      <c r="F234" s="126">
        <v>100</v>
      </c>
      <c r="G234" s="126" t="s">
        <v>238</v>
      </c>
      <c r="H234" s="127">
        <v>70</v>
      </c>
      <c r="J234" s="73" t="str">
        <f>IFERROR(VLOOKUP(A234,AGENT_raw!A:C,3,0),"-")</f>
        <v>-</v>
      </c>
      <c r="K234" s="5">
        <f t="shared" si="24"/>
        <v>0</v>
      </c>
      <c r="L234" s="5">
        <f t="shared" si="25"/>
        <v>1</v>
      </c>
      <c r="M234" s="5">
        <f t="shared" si="26"/>
        <v>1</v>
      </c>
      <c r="N234" s="5">
        <f t="shared" si="27"/>
        <v>1</v>
      </c>
      <c r="O234" s="5">
        <f t="shared" si="28"/>
        <v>1</v>
      </c>
      <c r="P234" s="5">
        <f t="shared" si="29"/>
        <v>3</v>
      </c>
      <c r="Q234" s="5">
        <f t="shared" si="30"/>
        <v>4</v>
      </c>
      <c r="R234" s="81">
        <f t="shared" si="31"/>
        <v>0.75</v>
      </c>
    </row>
    <row r="235" spans="1:18">
      <c r="A235" s="126">
        <v>51727792</v>
      </c>
      <c r="B235" s="126" t="s">
        <v>733</v>
      </c>
      <c r="C235" s="126" t="s">
        <v>238</v>
      </c>
      <c r="D235" s="126">
        <v>100</v>
      </c>
      <c r="E235" s="126">
        <v>100</v>
      </c>
      <c r="F235" s="126">
        <v>100</v>
      </c>
      <c r="G235" s="126" t="s">
        <v>238</v>
      </c>
      <c r="H235" s="127">
        <v>100</v>
      </c>
      <c r="J235" s="73" t="str">
        <f>IFERROR(VLOOKUP(A235,AGENT_raw!A:C,3,0),"-")</f>
        <v>-</v>
      </c>
      <c r="K235" s="5">
        <f t="shared" si="24"/>
        <v>1</v>
      </c>
      <c r="L235" s="5">
        <f t="shared" si="25"/>
        <v>1</v>
      </c>
      <c r="M235" s="5">
        <f t="shared" si="26"/>
        <v>1</v>
      </c>
      <c r="N235" s="5">
        <f t="shared" si="27"/>
        <v>1</v>
      </c>
      <c r="O235" s="5">
        <f t="shared" si="28"/>
        <v>1</v>
      </c>
      <c r="P235" s="5">
        <f t="shared" si="29"/>
        <v>4</v>
      </c>
      <c r="Q235" s="5">
        <f t="shared" si="30"/>
        <v>4</v>
      </c>
      <c r="R235" s="81">
        <f t="shared" si="31"/>
        <v>1</v>
      </c>
    </row>
    <row r="236" spans="1:18">
      <c r="A236" s="126">
        <v>51727804</v>
      </c>
      <c r="B236" s="126" t="s">
        <v>734</v>
      </c>
      <c r="C236" s="126" t="s">
        <v>238</v>
      </c>
      <c r="D236" s="126">
        <v>100</v>
      </c>
      <c r="E236" s="126">
        <v>100</v>
      </c>
      <c r="F236" s="126" t="s">
        <v>238</v>
      </c>
      <c r="G236" s="126" t="s">
        <v>238</v>
      </c>
      <c r="H236" s="127">
        <v>100</v>
      </c>
      <c r="J236" s="73" t="str">
        <f>IFERROR(VLOOKUP(A236,AGENT_raw!A:C,3,0),"-")</f>
        <v>-</v>
      </c>
      <c r="K236" s="5">
        <f t="shared" si="24"/>
        <v>1</v>
      </c>
      <c r="L236" s="5">
        <f t="shared" si="25"/>
        <v>1</v>
      </c>
      <c r="M236" s="5">
        <f t="shared" si="26"/>
        <v>1</v>
      </c>
      <c r="N236" s="5">
        <f t="shared" si="27"/>
        <v>1</v>
      </c>
      <c r="O236" s="5">
        <f t="shared" si="28"/>
        <v>1</v>
      </c>
      <c r="P236" s="5">
        <f t="shared" si="29"/>
        <v>4</v>
      </c>
      <c r="Q236" s="5">
        <f t="shared" si="30"/>
        <v>4</v>
      </c>
      <c r="R236" s="81">
        <f t="shared" si="31"/>
        <v>1</v>
      </c>
    </row>
    <row r="237" spans="1:18">
      <c r="A237" s="126">
        <v>51617212</v>
      </c>
      <c r="B237" s="126" t="s">
        <v>710</v>
      </c>
      <c r="C237" s="126" t="s">
        <v>238</v>
      </c>
      <c r="D237" s="126" t="s">
        <v>238</v>
      </c>
      <c r="E237" s="126">
        <v>100</v>
      </c>
      <c r="F237" s="126" t="s">
        <v>238</v>
      </c>
      <c r="G237" s="126" t="s">
        <v>238</v>
      </c>
      <c r="H237" s="127">
        <v>100</v>
      </c>
      <c r="J237" s="73" t="str">
        <f>IFERROR(VLOOKUP(A237,AGENT_raw!A:C,3,0),"-")</f>
        <v>-</v>
      </c>
      <c r="K237" s="5">
        <f t="shared" si="24"/>
        <v>1</v>
      </c>
      <c r="L237" s="5">
        <f t="shared" si="25"/>
        <v>1</v>
      </c>
      <c r="M237" s="5">
        <f t="shared" si="26"/>
        <v>1</v>
      </c>
      <c r="N237" s="5">
        <f t="shared" si="27"/>
        <v>1</v>
      </c>
      <c r="O237" s="5">
        <f t="shared" si="28"/>
        <v>1</v>
      </c>
      <c r="P237" s="5">
        <f t="shared" si="29"/>
        <v>4</v>
      </c>
      <c r="Q237" s="5">
        <f t="shared" si="30"/>
        <v>4</v>
      </c>
      <c r="R237" s="81">
        <f t="shared" si="31"/>
        <v>1</v>
      </c>
    </row>
  </sheetData>
  <conditionalFormatting sqref="H2:H237">
    <cfRule type="cellIs" dxfId="13" priority="5" operator="lessThan">
      <formula>80</formula>
    </cfRule>
  </conditionalFormatting>
  <conditionalFormatting sqref="A2:A237">
    <cfRule type="duplicateValues" dxfId="12" priority="1"/>
    <cfRule type="duplicateValues" dxfId="11" priority="2"/>
    <cfRule type="duplicateValues" dxfId="10" priority="4"/>
  </conditionalFormatting>
  <conditionalFormatting sqref="C2:G237">
    <cfRule type="cellIs" dxfId="9" priority="3" operator="greaterThan">
      <formula>100</formula>
    </cfRule>
  </conditionalFormatting>
  <conditionalFormatting sqref="A2:A237">
    <cfRule type="duplicateValues" dxfId="8" priority="6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251"/>
  <sheetViews>
    <sheetView workbookViewId="0">
      <pane xSplit="1" ySplit="1" topLeftCell="E102" activePane="bottomRight" state="frozen"/>
      <selection pane="topRight" activeCell="C1" sqref="C1"/>
      <selection pane="bottomLeft" activeCell="A2" sqref="A2"/>
      <selection pane="bottomRight" activeCell="N111" sqref="N111"/>
    </sheetView>
  </sheetViews>
  <sheetFormatPr defaultRowHeight="15"/>
  <cols>
    <col min="1" max="1" width="9" bestFit="1" customWidth="1"/>
    <col min="2" max="2" width="26.5703125" bestFit="1" customWidth="1"/>
    <col min="3" max="3" width="10" bestFit="1" customWidth="1"/>
    <col min="4" max="4" width="9.140625" bestFit="1" customWidth="1"/>
    <col min="5" max="6" width="10.42578125" bestFit="1" customWidth="1"/>
    <col min="7" max="7" width="12.85546875" bestFit="1" customWidth="1"/>
    <col min="8" max="8" width="4.28515625" bestFit="1" customWidth="1"/>
    <col min="9" max="9" width="10.42578125" bestFit="1" customWidth="1"/>
    <col min="10" max="10" width="19.42578125" bestFit="1" customWidth="1"/>
    <col min="11" max="11" width="11.28515625" bestFit="1" customWidth="1"/>
    <col min="12" max="12" width="15" bestFit="1" customWidth="1"/>
    <col min="13" max="13" width="7.42578125" bestFit="1" customWidth="1"/>
    <col min="14" max="14" width="21.5703125" bestFit="1" customWidth="1"/>
    <col min="15" max="15" width="19.140625" bestFit="1" customWidth="1"/>
    <col min="16" max="16" width="15.42578125" bestFit="1" customWidth="1"/>
    <col min="17" max="17" width="13.42578125" bestFit="1" customWidth="1"/>
  </cols>
  <sheetData>
    <row r="1" spans="1:17">
      <c r="A1" s="86" t="s">
        <v>0</v>
      </c>
      <c r="B1" s="86" t="s">
        <v>3</v>
      </c>
      <c r="C1" s="86" t="s">
        <v>48</v>
      </c>
      <c r="D1" s="86" t="s">
        <v>49</v>
      </c>
      <c r="E1" s="86" t="s">
        <v>50</v>
      </c>
      <c r="F1" s="86" t="s">
        <v>51</v>
      </c>
      <c r="G1" s="86" t="s">
        <v>52</v>
      </c>
      <c r="H1" s="86" t="s">
        <v>53</v>
      </c>
      <c r="I1" s="86" t="s">
        <v>54</v>
      </c>
      <c r="J1" s="86" t="s">
        <v>55</v>
      </c>
      <c r="K1" s="86" t="s">
        <v>56</v>
      </c>
      <c r="L1" s="86" t="s">
        <v>57</v>
      </c>
      <c r="M1" s="87" t="s">
        <v>58</v>
      </c>
      <c r="N1" s="87" t="s">
        <v>59</v>
      </c>
      <c r="O1" s="86" t="s">
        <v>60</v>
      </c>
      <c r="P1" s="86" t="s">
        <v>61</v>
      </c>
      <c r="Q1" s="86" t="s">
        <v>62</v>
      </c>
    </row>
    <row r="2" spans="1:17">
      <c r="A2" s="107">
        <v>51511057</v>
      </c>
      <c r="B2" s="114" t="s">
        <v>444</v>
      </c>
      <c r="C2" s="115">
        <v>960</v>
      </c>
      <c r="D2" s="116">
        <v>0</v>
      </c>
      <c r="E2" s="115">
        <v>0</v>
      </c>
      <c r="F2" s="115">
        <v>36.999999994877726</v>
      </c>
      <c r="G2" s="115">
        <v>0</v>
      </c>
      <c r="H2" s="115">
        <v>0</v>
      </c>
      <c r="I2" s="115">
        <v>0</v>
      </c>
      <c r="J2" s="115">
        <v>0</v>
      </c>
      <c r="K2" s="115">
        <v>480</v>
      </c>
      <c r="L2" s="115">
        <v>0</v>
      </c>
      <c r="M2" s="117">
        <v>0.5</v>
      </c>
      <c r="N2" s="117">
        <v>0.75</v>
      </c>
      <c r="O2" s="117">
        <v>0.9</v>
      </c>
      <c r="P2" s="115">
        <v>2</v>
      </c>
      <c r="Q2" s="115">
        <v>1</v>
      </c>
    </row>
    <row r="3" spans="1:17">
      <c r="A3" s="107">
        <v>51545798</v>
      </c>
      <c r="B3" s="114" t="s">
        <v>445</v>
      </c>
      <c r="C3" s="115">
        <v>9600</v>
      </c>
      <c r="D3" s="116">
        <v>0</v>
      </c>
      <c r="E3" s="115">
        <v>1611.0000000307336</v>
      </c>
      <c r="F3" s="115">
        <v>32.999999992316589</v>
      </c>
      <c r="G3" s="115">
        <v>0</v>
      </c>
      <c r="H3" s="115">
        <v>0</v>
      </c>
      <c r="I3" s="115">
        <v>418.00000005285256</v>
      </c>
      <c r="J3" s="115">
        <v>0</v>
      </c>
      <c r="K3" s="115">
        <v>0</v>
      </c>
      <c r="L3" s="115">
        <v>0</v>
      </c>
      <c r="M3" s="117">
        <v>4.3541666672172144E-2</v>
      </c>
      <c r="N3" s="117">
        <v>0</v>
      </c>
      <c r="O3" s="117">
        <v>4.3541666672172144E-2</v>
      </c>
      <c r="P3" s="115">
        <v>20</v>
      </c>
      <c r="Q3" s="115">
        <v>20</v>
      </c>
    </row>
    <row r="4" spans="1:17">
      <c r="A4" s="107">
        <v>51558115</v>
      </c>
      <c r="B4" s="114" t="s">
        <v>446</v>
      </c>
      <c r="C4" s="115">
        <v>9120</v>
      </c>
      <c r="D4" s="116">
        <v>0</v>
      </c>
      <c r="E4" s="115">
        <v>753.9999999650754</v>
      </c>
      <c r="F4" s="115">
        <v>622.99999998765998</v>
      </c>
      <c r="G4" s="115">
        <v>0</v>
      </c>
      <c r="H4" s="115">
        <v>0</v>
      </c>
      <c r="I4" s="115">
        <v>0</v>
      </c>
      <c r="J4" s="115">
        <v>0</v>
      </c>
      <c r="K4" s="115">
        <v>480</v>
      </c>
      <c r="L4" s="115">
        <v>0</v>
      </c>
      <c r="M4" s="117">
        <v>5.2631578947368418E-2</v>
      </c>
      <c r="N4" s="117">
        <v>0.05</v>
      </c>
      <c r="O4" s="117">
        <v>0.1</v>
      </c>
      <c r="P4" s="115">
        <v>19</v>
      </c>
      <c r="Q4" s="115">
        <v>18</v>
      </c>
    </row>
    <row r="5" spans="1:17">
      <c r="A5" s="107">
        <v>51564575</v>
      </c>
      <c r="B5" s="114" t="s">
        <v>447</v>
      </c>
      <c r="C5" s="115">
        <v>9600</v>
      </c>
      <c r="D5" s="116">
        <v>0</v>
      </c>
      <c r="E5" s="115">
        <v>115.00000002902343</v>
      </c>
      <c r="F5" s="115">
        <v>66.999999998370185</v>
      </c>
      <c r="G5" s="115">
        <v>0</v>
      </c>
      <c r="H5" s="115">
        <v>0</v>
      </c>
      <c r="I5" s="115">
        <v>52.000000001862645</v>
      </c>
      <c r="J5" s="115">
        <v>0</v>
      </c>
      <c r="K5" s="115">
        <v>0</v>
      </c>
      <c r="L5" s="115">
        <v>0</v>
      </c>
      <c r="M5" s="117">
        <v>5.4166666668606922E-3</v>
      </c>
      <c r="N5" s="117">
        <v>0</v>
      </c>
      <c r="O5" s="117">
        <v>5.4166666668606922E-3</v>
      </c>
      <c r="P5" s="115">
        <v>20</v>
      </c>
      <c r="Q5" s="115">
        <v>20</v>
      </c>
    </row>
    <row r="6" spans="1:17">
      <c r="A6" s="107">
        <v>51582026</v>
      </c>
      <c r="B6" s="114" t="s">
        <v>448</v>
      </c>
      <c r="C6" s="115">
        <v>9120</v>
      </c>
      <c r="D6" s="116">
        <v>0</v>
      </c>
      <c r="E6" s="115">
        <v>838.00000001466833</v>
      </c>
      <c r="F6" s="115">
        <v>33</v>
      </c>
      <c r="G6" s="115">
        <v>0</v>
      </c>
      <c r="H6" s="115">
        <v>0</v>
      </c>
      <c r="I6" s="115">
        <v>14.000000003862645</v>
      </c>
      <c r="J6" s="115">
        <v>0</v>
      </c>
      <c r="K6" s="115">
        <v>0</v>
      </c>
      <c r="L6" s="115">
        <v>0</v>
      </c>
      <c r="M6" s="117">
        <v>1.5350877197217814E-3</v>
      </c>
      <c r="N6" s="117">
        <v>0.05</v>
      </c>
      <c r="O6" s="117">
        <v>5.1458333333735687E-2</v>
      </c>
      <c r="P6" s="115">
        <v>19</v>
      </c>
      <c r="Q6" s="115">
        <v>19</v>
      </c>
    </row>
    <row r="7" spans="1:17">
      <c r="A7" s="107">
        <v>51585202</v>
      </c>
      <c r="B7" s="114" t="s">
        <v>449</v>
      </c>
      <c r="C7" s="115">
        <v>9120</v>
      </c>
      <c r="D7" s="116">
        <v>0</v>
      </c>
      <c r="E7" s="115">
        <v>254.99999993247911</v>
      </c>
      <c r="F7" s="115">
        <v>0</v>
      </c>
      <c r="G7" s="115">
        <v>0</v>
      </c>
      <c r="H7" s="115">
        <v>0</v>
      </c>
      <c r="I7" s="115">
        <v>190.99999998183921</v>
      </c>
      <c r="J7" s="115">
        <v>0</v>
      </c>
      <c r="K7" s="115">
        <v>0</v>
      </c>
      <c r="L7" s="115">
        <v>0</v>
      </c>
      <c r="M7" s="117">
        <v>2.0942982454149037E-2</v>
      </c>
      <c r="N7" s="117">
        <v>0.05</v>
      </c>
      <c r="O7" s="117">
        <v>6.9895833331441587E-2</v>
      </c>
      <c r="P7" s="115">
        <v>19</v>
      </c>
      <c r="Q7" s="115">
        <v>19</v>
      </c>
    </row>
    <row r="8" spans="1:17">
      <c r="A8" s="107">
        <v>51585203</v>
      </c>
      <c r="B8" s="114" t="s">
        <v>450</v>
      </c>
      <c r="C8" s="115">
        <v>9120</v>
      </c>
      <c r="D8" s="116">
        <v>0</v>
      </c>
      <c r="E8" s="115">
        <v>299.00000005261973</v>
      </c>
      <c r="F8" s="115">
        <v>0</v>
      </c>
      <c r="G8" s="115">
        <v>0</v>
      </c>
      <c r="H8" s="115">
        <v>0</v>
      </c>
      <c r="I8" s="115">
        <v>5.0000000058207661</v>
      </c>
      <c r="J8" s="115">
        <v>0</v>
      </c>
      <c r="K8" s="115">
        <v>0</v>
      </c>
      <c r="L8" s="115">
        <v>0</v>
      </c>
      <c r="M8" s="117">
        <v>5.4824561467332964E-4</v>
      </c>
      <c r="N8" s="117">
        <v>0.05</v>
      </c>
      <c r="O8" s="117">
        <v>5.0520833333939662E-2</v>
      </c>
      <c r="P8" s="115">
        <v>19</v>
      </c>
      <c r="Q8" s="115">
        <v>19</v>
      </c>
    </row>
    <row r="9" spans="1:17">
      <c r="A9" s="107">
        <v>51586624</v>
      </c>
      <c r="B9" s="114" t="s">
        <v>451</v>
      </c>
      <c r="C9" s="115">
        <v>9120</v>
      </c>
      <c r="D9" s="116">
        <v>0</v>
      </c>
      <c r="E9" s="115">
        <v>475.00000001862645</v>
      </c>
      <c r="F9" s="115">
        <v>0</v>
      </c>
      <c r="G9" s="115">
        <v>0</v>
      </c>
      <c r="H9" s="115">
        <v>0</v>
      </c>
      <c r="I9" s="115">
        <v>136.00000000325963</v>
      </c>
      <c r="J9" s="115">
        <v>0</v>
      </c>
      <c r="K9" s="115">
        <v>1440</v>
      </c>
      <c r="L9" s="115">
        <v>0</v>
      </c>
      <c r="M9" s="117">
        <v>0.17280701754421707</v>
      </c>
      <c r="N9" s="117">
        <v>9.5238095238095233E-2</v>
      </c>
      <c r="O9" s="117">
        <v>0.25158730158762499</v>
      </c>
      <c r="P9" s="115">
        <v>19</v>
      </c>
      <c r="Q9" s="115">
        <v>16</v>
      </c>
    </row>
    <row r="10" spans="1:17">
      <c r="A10" s="107">
        <v>51588218</v>
      </c>
      <c r="B10" s="114" t="s">
        <v>452</v>
      </c>
      <c r="C10" s="115">
        <v>9120</v>
      </c>
      <c r="D10" s="116">
        <v>0</v>
      </c>
      <c r="E10" s="115">
        <v>38.000000008355101</v>
      </c>
      <c r="F10" s="115">
        <v>62.999999995809048</v>
      </c>
      <c r="G10" s="115">
        <v>0</v>
      </c>
      <c r="H10" s="115">
        <v>0</v>
      </c>
      <c r="I10" s="115">
        <v>230.00000000582077</v>
      </c>
      <c r="J10" s="115">
        <v>0</v>
      </c>
      <c r="K10" s="115">
        <v>0</v>
      </c>
      <c r="L10" s="115">
        <v>59.99999999650754</v>
      </c>
      <c r="M10" s="117">
        <v>3.1798245614290385E-2</v>
      </c>
      <c r="N10" s="117">
        <v>0.05</v>
      </c>
      <c r="O10" s="117">
        <v>8.0208333333575868E-2</v>
      </c>
      <c r="P10" s="115">
        <v>19</v>
      </c>
      <c r="Q10" s="115">
        <v>19</v>
      </c>
    </row>
    <row r="11" spans="1:17">
      <c r="A11" s="107">
        <v>51588228</v>
      </c>
      <c r="B11" s="114" t="s">
        <v>453</v>
      </c>
      <c r="C11" s="115">
        <v>10080</v>
      </c>
      <c r="D11" s="116">
        <v>0</v>
      </c>
      <c r="E11" s="115">
        <v>802.00000006728806</v>
      </c>
      <c r="F11" s="115">
        <v>422.99999999045394</v>
      </c>
      <c r="G11" s="115">
        <v>0</v>
      </c>
      <c r="H11" s="115">
        <v>0</v>
      </c>
      <c r="I11" s="115">
        <v>0</v>
      </c>
      <c r="J11" s="115">
        <v>0</v>
      </c>
      <c r="K11" s="115">
        <v>0</v>
      </c>
      <c r="L11" s="115">
        <v>0</v>
      </c>
      <c r="M11" s="117">
        <v>0</v>
      </c>
      <c r="N11" s="117">
        <v>0</v>
      </c>
      <c r="O11" s="117">
        <v>0</v>
      </c>
      <c r="P11" s="115">
        <v>21</v>
      </c>
      <c r="Q11" s="115">
        <v>21</v>
      </c>
    </row>
    <row r="12" spans="1:17">
      <c r="A12" s="107">
        <v>51588233</v>
      </c>
      <c r="B12" s="114" t="s">
        <v>454</v>
      </c>
      <c r="C12" s="115">
        <v>4800</v>
      </c>
      <c r="D12" s="116">
        <v>0</v>
      </c>
      <c r="E12" s="115">
        <v>10.999999993946403</v>
      </c>
      <c r="F12" s="115">
        <v>81.000000002095476</v>
      </c>
      <c r="G12" s="115">
        <v>0</v>
      </c>
      <c r="H12" s="115">
        <v>0</v>
      </c>
      <c r="I12" s="115">
        <v>367.99999997369014</v>
      </c>
      <c r="J12" s="115">
        <v>0</v>
      </c>
      <c r="K12" s="115">
        <v>0</v>
      </c>
      <c r="L12" s="115">
        <v>0</v>
      </c>
      <c r="M12" s="117">
        <v>7.6666666661185448E-2</v>
      </c>
      <c r="N12" s="117">
        <v>0</v>
      </c>
      <c r="O12" s="117">
        <v>7.6666666661185448E-2</v>
      </c>
      <c r="P12" s="115">
        <v>10</v>
      </c>
      <c r="Q12" s="115">
        <v>10</v>
      </c>
    </row>
    <row r="13" spans="1:17">
      <c r="A13" s="107">
        <v>51588235</v>
      </c>
      <c r="B13" s="114" t="s">
        <v>455</v>
      </c>
      <c r="C13" s="115">
        <v>10080</v>
      </c>
      <c r="D13" s="116">
        <v>0</v>
      </c>
      <c r="E13" s="115">
        <v>108.00000004819594</v>
      </c>
      <c r="F13" s="115">
        <v>0</v>
      </c>
      <c r="G13" s="115">
        <v>0</v>
      </c>
      <c r="H13" s="115">
        <v>0</v>
      </c>
      <c r="I13" s="115">
        <v>0</v>
      </c>
      <c r="J13" s="115">
        <v>0</v>
      </c>
      <c r="K13" s="115">
        <v>0</v>
      </c>
      <c r="L13" s="115">
        <v>0</v>
      </c>
      <c r="M13" s="117">
        <v>0</v>
      </c>
      <c r="N13" s="117">
        <v>0</v>
      </c>
      <c r="O13" s="117">
        <v>0</v>
      </c>
      <c r="P13" s="115">
        <v>21</v>
      </c>
      <c r="Q13" s="115">
        <v>21</v>
      </c>
    </row>
    <row r="14" spans="1:17">
      <c r="A14" s="107">
        <v>51591938</v>
      </c>
      <c r="B14" s="114" t="s">
        <v>456</v>
      </c>
      <c r="C14" s="115">
        <v>9600</v>
      </c>
      <c r="D14" s="116">
        <v>0</v>
      </c>
      <c r="E14" s="115">
        <v>9.0000000083819032</v>
      </c>
      <c r="F14" s="115">
        <v>70.999999990453944</v>
      </c>
      <c r="G14" s="115">
        <v>0</v>
      </c>
      <c r="H14" s="115">
        <v>0</v>
      </c>
      <c r="I14" s="115">
        <v>0</v>
      </c>
      <c r="J14" s="115">
        <v>0</v>
      </c>
      <c r="K14" s="115">
        <v>960</v>
      </c>
      <c r="L14" s="115">
        <v>0</v>
      </c>
      <c r="M14" s="117">
        <v>0.1</v>
      </c>
      <c r="N14" s="117">
        <v>0</v>
      </c>
      <c r="O14" s="117">
        <v>0.1</v>
      </c>
      <c r="P14" s="115">
        <v>20</v>
      </c>
      <c r="Q14" s="115">
        <v>18</v>
      </c>
    </row>
    <row r="15" spans="1:17">
      <c r="A15" s="107">
        <v>51591949</v>
      </c>
      <c r="B15" s="114" t="s">
        <v>457</v>
      </c>
      <c r="C15" s="115">
        <v>9600</v>
      </c>
      <c r="D15" s="116">
        <v>0</v>
      </c>
      <c r="E15" s="115">
        <v>9.0000000193400247</v>
      </c>
      <c r="F15" s="115">
        <v>33.999999995576218</v>
      </c>
      <c r="G15" s="115">
        <v>0</v>
      </c>
      <c r="H15" s="115">
        <v>0</v>
      </c>
      <c r="I15" s="115">
        <v>0</v>
      </c>
      <c r="J15" s="115">
        <v>0</v>
      </c>
      <c r="K15" s="115">
        <v>2400</v>
      </c>
      <c r="L15" s="115">
        <v>0</v>
      </c>
      <c r="M15" s="117">
        <v>0.25</v>
      </c>
      <c r="N15" s="117">
        <v>4.7619047619047616E-2</v>
      </c>
      <c r="O15" s="117">
        <v>0.2857142857142857</v>
      </c>
      <c r="P15" s="115">
        <v>20</v>
      </c>
      <c r="Q15" s="115">
        <v>15</v>
      </c>
    </row>
    <row r="16" spans="1:17">
      <c r="A16" s="107">
        <v>51596839</v>
      </c>
      <c r="B16" s="114" t="s">
        <v>458</v>
      </c>
      <c r="C16" s="115">
        <v>7200</v>
      </c>
      <c r="D16" s="116">
        <v>0</v>
      </c>
      <c r="E16" s="115">
        <v>69.000000025844201</v>
      </c>
      <c r="F16" s="115">
        <v>0</v>
      </c>
      <c r="G16" s="115">
        <v>0</v>
      </c>
      <c r="H16" s="115">
        <v>0</v>
      </c>
      <c r="I16" s="115">
        <v>99.000000008381903</v>
      </c>
      <c r="J16" s="115">
        <v>0</v>
      </c>
      <c r="K16" s="115">
        <v>480</v>
      </c>
      <c r="L16" s="115">
        <v>0</v>
      </c>
      <c r="M16" s="117">
        <v>8.0416666667830816E-2</v>
      </c>
      <c r="N16" s="117">
        <v>0.21052631578947367</v>
      </c>
      <c r="O16" s="117">
        <v>0.27401315789565589</v>
      </c>
      <c r="P16" s="115">
        <v>15</v>
      </c>
      <c r="Q16" s="115">
        <v>14</v>
      </c>
    </row>
    <row r="17" spans="1:17">
      <c r="A17" s="107">
        <v>51598203</v>
      </c>
      <c r="B17" s="114" t="s">
        <v>459</v>
      </c>
      <c r="C17" s="115">
        <v>9120</v>
      </c>
      <c r="D17" s="116">
        <v>0</v>
      </c>
      <c r="E17" s="115">
        <v>19.999999960418791</v>
      </c>
      <c r="F17" s="115">
        <v>0</v>
      </c>
      <c r="G17" s="115">
        <v>0</v>
      </c>
      <c r="H17" s="115">
        <v>0</v>
      </c>
      <c r="I17" s="115">
        <v>117.99999998649582</v>
      </c>
      <c r="J17" s="115">
        <v>0</v>
      </c>
      <c r="K17" s="115">
        <v>960</v>
      </c>
      <c r="L17" s="115">
        <v>0</v>
      </c>
      <c r="M17" s="117">
        <v>0.11820175438448419</v>
      </c>
      <c r="N17" s="117">
        <v>0</v>
      </c>
      <c r="O17" s="117">
        <v>0.11820175438448419</v>
      </c>
      <c r="P17" s="115">
        <v>19</v>
      </c>
      <c r="Q17" s="115">
        <v>17</v>
      </c>
    </row>
    <row r="18" spans="1:17">
      <c r="A18" s="107">
        <v>51598218</v>
      </c>
      <c r="B18" s="114" t="s">
        <v>460</v>
      </c>
      <c r="C18" s="115">
        <v>9600</v>
      </c>
      <c r="D18" s="116">
        <v>0</v>
      </c>
      <c r="E18" s="115">
        <v>371.99999999720603</v>
      </c>
      <c r="F18" s="115">
        <v>1066.0000000381842</v>
      </c>
      <c r="G18" s="115">
        <v>0</v>
      </c>
      <c r="H18" s="115">
        <v>0</v>
      </c>
      <c r="I18" s="115">
        <v>58.999999990919605</v>
      </c>
      <c r="J18" s="115">
        <v>0</v>
      </c>
      <c r="K18" s="115">
        <v>480</v>
      </c>
      <c r="L18" s="115">
        <v>119.00000000023283</v>
      </c>
      <c r="M18" s="117">
        <v>6.8541666665745044E-2</v>
      </c>
      <c r="N18" s="117">
        <v>0</v>
      </c>
      <c r="O18" s="117">
        <v>6.8541666665745044E-2</v>
      </c>
      <c r="P18" s="115">
        <v>20</v>
      </c>
      <c r="Q18" s="115">
        <v>19</v>
      </c>
    </row>
    <row r="19" spans="1:17">
      <c r="A19" s="107">
        <v>51600383</v>
      </c>
      <c r="B19" s="114" t="s">
        <v>461</v>
      </c>
      <c r="C19" s="115">
        <v>6720</v>
      </c>
      <c r="D19" s="116">
        <v>0</v>
      </c>
      <c r="E19" s="115">
        <v>11.999999997206032</v>
      </c>
      <c r="F19" s="115">
        <v>0</v>
      </c>
      <c r="G19" s="115">
        <v>0</v>
      </c>
      <c r="H19" s="115">
        <v>0</v>
      </c>
      <c r="I19" s="115">
        <v>79.000000001164153</v>
      </c>
      <c r="J19" s="115">
        <v>0</v>
      </c>
      <c r="K19" s="115">
        <v>0</v>
      </c>
      <c r="L19" s="115">
        <v>0</v>
      </c>
      <c r="M19" s="117">
        <v>1.1755952381125617E-2</v>
      </c>
      <c r="N19" s="117">
        <v>0.22222222222222221</v>
      </c>
      <c r="O19" s="117">
        <v>0.23136574074087549</v>
      </c>
      <c r="P19" s="115">
        <v>14</v>
      </c>
      <c r="Q19" s="115">
        <v>14</v>
      </c>
    </row>
    <row r="20" spans="1:17">
      <c r="A20" s="107">
        <v>51604889</v>
      </c>
      <c r="B20" s="114" t="s">
        <v>462</v>
      </c>
      <c r="C20" s="115">
        <v>9120</v>
      </c>
      <c r="D20" s="116">
        <v>0</v>
      </c>
      <c r="E20" s="115">
        <v>518.00000002025627</v>
      </c>
      <c r="F20" s="115">
        <v>0</v>
      </c>
      <c r="G20" s="115">
        <v>0</v>
      </c>
      <c r="H20" s="115">
        <v>0</v>
      </c>
      <c r="I20" s="115">
        <v>185.00000000582077</v>
      </c>
      <c r="J20" s="115">
        <v>0</v>
      </c>
      <c r="K20" s="115">
        <v>0</v>
      </c>
      <c r="L20" s="115">
        <v>0</v>
      </c>
      <c r="M20" s="117">
        <v>2.0285087719936489E-2</v>
      </c>
      <c r="N20" s="117">
        <v>0.05</v>
      </c>
      <c r="O20" s="117">
        <v>6.9270833333939658E-2</v>
      </c>
      <c r="P20" s="115">
        <v>19</v>
      </c>
      <c r="Q20" s="115">
        <v>19</v>
      </c>
    </row>
    <row r="21" spans="1:17">
      <c r="A21" s="107">
        <v>51605129</v>
      </c>
      <c r="B21" s="114" t="s">
        <v>463</v>
      </c>
      <c r="C21" s="115">
        <v>9120</v>
      </c>
      <c r="D21" s="116">
        <v>0</v>
      </c>
      <c r="E21" s="115">
        <v>684.99999999417923</v>
      </c>
      <c r="F21" s="115">
        <v>96.999999991385266</v>
      </c>
      <c r="G21" s="115">
        <v>0</v>
      </c>
      <c r="H21" s="115">
        <v>0</v>
      </c>
      <c r="I21" s="115">
        <v>50</v>
      </c>
      <c r="J21" s="115">
        <v>0</v>
      </c>
      <c r="K21" s="115">
        <v>0</v>
      </c>
      <c r="L21" s="115">
        <v>0</v>
      </c>
      <c r="M21" s="117">
        <v>5.4824561403508769E-3</v>
      </c>
      <c r="N21" s="117">
        <v>0.05</v>
      </c>
      <c r="O21" s="117">
        <v>5.5208333333333331E-2</v>
      </c>
      <c r="P21" s="115">
        <v>19</v>
      </c>
      <c r="Q21" s="115">
        <v>19</v>
      </c>
    </row>
    <row r="22" spans="1:17">
      <c r="A22" s="107">
        <v>51607264</v>
      </c>
      <c r="B22" s="114" t="s">
        <v>464</v>
      </c>
      <c r="C22" s="115">
        <v>9120</v>
      </c>
      <c r="D22" s="116">
        <v>0</v>
      </c>
      <c r="E22" s="115">
        <v>136.9999999946566</v>
      </c>
      <c r="F22" s="115">
        <v>0</v>
      </c>
      <c r="G22" s="115">
        <v>0</v>
      </c>
      <c r="H22" s="115">
        <v>0</v>
      </c>
      <c r="I22" s="115">
        <v>122.99999999231659</v>
      </c>
      <c r="J22" s="115">
        <v>0</v>
      </c>
      <c r="K22" s="115">
        <v>960</v>
      </c>
      <c r="L22" s="115">
        <v>0</v>
      </c>
      <c r="M22" s="117">
        <v>0.11874999999915752</v>
      </c>
      <c r="N22" s="117">
        <v>0.05</v>
      </c>
      <c r="O22" s="117">
        <v>0.16281249999919964</v>
      </c>
      <c r="P22" s="115">
        <v>19</v>
      </c>
      <c r="Q22" s="115">
        <v>17</v>
      </c>
    </row>
    <row r="23" spans="1:17">
      <c r="A23" s="107">
        <v>51607270</v>
      </c>
      <c r="B23" s="114" t="s">
        <v>465</v>
      </c>
      <c r="C23" s="115">
        <v>7680</v>
      </c>
      <c r="D23" s="116">
        <v>0</v>
      </c>
      <c r="E23" s="115">
        <v>1.000000003259629</v>
      </c>
      <c r="F23" s="115">
        <v>144.99999999068677</v>
      </c>
      <c r="G23" s="115">
        <v>0</v>
      </c>
      <c r="H23" s="115">
        <v>0</v>
      </c>
      <c r="I23" s="115">
        <v>86.000000000232831</v>
      </c>
      <c r="J23" s="115">
        <v>0</v>
      </c>
      <c r="K23" s="115">
        <v>480</v>
      </c>
      <c r="L23" s="115">
        <v>0</v>
      </c>
      <c r="M23" s="117">
        <v>7.3697916666696978E-2</v>
      </c>
      <c r="N23" s="117">
        <v>0.23809523809523808</v>
      </c>
      <c r="O23" s="117">
        <v>0.29424603174605485</v>
      </c>
      <c r="P23" s="115">
        <v>16</v>
      </c>
      <c r="Q23" s="115">
        <v>15</v>
      </c>
    </row>
    <row r="24" spans="1:17">
      <c r="A24" s="107">
        <v>51609008</v>
      </c>
      <c r="B24" s="114" t="s">
        <v>151</v>
      </c>
      <c r="C24" s="115">
        <v>9600</v>
      </c>
      <c r="D24" s="116">
        <v>0</v>
      </c>
      <c r="E24" s="115">
        <v>75.000000013710206</v>
      </c>
      <c r="F24" s="115">
        <v>0</v>
      </c>
      <c r="G24" s="115">
        <v>0</v>
      </c>
      <c r="H24" s="115">
        <v>0</v>
      </c>
      <c r="I24" s="115">
        <v>149.00000001434003</v>
      </c>
      <c r="J24" s="115">
        <v>0</v>
      </c>
      <c r="K24" s="115">
        <v>0</v>
      </c>
      <c r="L24" s="115">
        <v>0</v>
      </c>
      <c r="M24" s="117">
        <v>1.5520833334827087E-2</v>
      </c>
      <c r="N24" s="117">
        <v>0</v>
      </c>
      <c r="O24" s="117">
        <v>1.5520833334827087E-2</v>
      </c>
      <c r="P24" s="115">
        <v>20</v>
      </c>
      <c r="Q24" s="115">
        <v>20</v>
      </c>
    </row>
    <row r="25" spans="1:17">
      <c r="A25" s="107">
        <v>51609016</v>
      </c>
      <c r="B25" s="114" t="s">
        <v>466</v>
      </c>
      <c r="C25" s="115">
        <v>10080</v>
      </c>
      <c r="D25" s="116">
        <v>0</v>
      </c>
      <c r="E25" s="115">
        <v>258.99999999557622</v>
      </c>
      <c r="F25" s="115">
        <v>0</v>
      </c>
      <c r="G25" s="115">
        <v>0</v>
      </c>
      <c r="H25" s="115">
        <v>0</v>
      </c>
      <c r="I25" s="115">
        <v>460.99999998346902</v>
      </c>
      <c r="J25" s="115">
        <v>0</v>
      </c>
      <c r="K25" s="115">
        <v>0</v>
      </c>
      <c r="L25" s="115">
        <v>0</v>
      </c>
      <c r="M25" s="117">
        <v>4.5734126982487008E-2</v>
      </c>
      <c r="N25" s="117">
        <v>0</v>
      </c>
      <c r="O25" s="117">
        <v>4.5734126982487008E-2</v>
      </c>
      <c r="P25" s="115">
        <v>21</v>
      </c>
      <c r="Q25" s="115">
        <v>21</v>
      </c>
    </row>
    <row r="26" spans="1:17">
      <c r="A26" s="107">
        <v>51609644</v>
      </c>
      <c r="B26" s="114" t="s">
        <v>467</v>
      </c>
      <c r="C26" s="115">
        <v>9120</v>
      </c>
      <c r="D26" s="116">
        <v>0</v>
      </c>
      <c r="E26" s="115">
        <v>208.00000000740869</v>
      </c>
      <c r="F26" s="115">
        <v>399.99999999674037</v>
      </c>
      <c r="G26" s="115">
        <v>0</v>
      </c>
      <c r="H26" s="115">
        <v>0</v>
      </c>
      <c r="I26" s="115">
        <v>203.00000000162981</v>
      </c>
      <c r="J26" s="115">
        <v>0</v>
      </c>
      <c r="K26" s="115">
        <v>960</v>
      </c>
      <c r="L26" s="115">
        <v>317.99999999930151</v>
      </c>
      <c r="M26" s="117">
        <v>0.16239035087729511</v>
      </c>
      <c r="N26" s="117">
        <v>0</v>
      </c>
      <c r="O26" s="117">
        <v>0.16239035087729511</v>
      </c>
      <c r="P26" s="115">
        <v>19</v>
      </c>
      <c r="Q26" s="115">
        <v>17</v>
      </c>
    </row>
    <row r="27" spans="1:17">
      <c r="A27" s="107">
        <v>51611764</v>
      </c>
      <c r="B27" s="114" t="s">
        <v>468</v>
      </c>
      <c r="C27" s="115">
        <v>9120</v>
      </c>
      <c r="D27" s="116">
        <v>0</v>
      </c>
      <c r="E27" s="115">
        <v>475.99999999278225</v>
      </c>
      <c r="F27" s="115">
        <v>442.0000000053551</v>
      </c>
      <c r="G27" s="115">
        <v>0</v>
      </c>
      <c r="H27" s="115">
        <v>0</v>
      </c>
      <c r="I27" s="115">
        <v>74.00000000067169</v>
      </c>
      <c r="J27" s="115">
        <v>0</v>
      </c>
      <c r="K27" s="115">
        <v>1440</v>
      </c>
      <c r="L27" s="115">
        <v>0</v>
      </c>
      <c r="M27" s="117">
        <v>0.16600877192989821</v>
      </c>
      <c r="N27" s="117">
        <v>0.05</v>
      </c>
      <c r="O27" s="117">
        <v>0.2077083333334033</v>
      </c>
      <c r="P27" s="115">
        <v>19</v>
      </c>
      <c r="Q27" s="115">
        <v>16</v>
      </c>
    </row>
    <row r="28" spans="1:17">
      <c r="A28" s="107">
        <v>51615298</v>
      </c>
      <c r="B28" s="114" t="s">
        <v>469</v>
      </c>
      <c r="C28" s="115">
        <v>8640</v>
      </c>
      <c r="D28" s="116">
        <v>0</v>
      </c>
      <c r="E28" s="115">
        <v>577.00000003981404</v>
      </c>
      <c r="F28" s="115">
        <v>65.999999984633178</v>
      </c>
      <c r="G28" s="115">
        <v>0</v>
      </c>
      <c r="H28" s="115">
        <v>0</v>
      </c>
      <c r="I28" s="115">
        <v>231.00000003003515</v>
      </c>
      <c r="J28" s="115">
        <v>0</v>
      </c>
      <c r="K28" s="115">
        <v>0</v>
      </c>
      <c r="L28" s="115">
        <v>0</v>
      </c>
      <c r="M28" s="117">
        <v>2.6736111114587402E-2</v>
      </c>
      <c r="N28" s="117">
        <v>0.14285714285714285</v>
      </c>
      <c r="O28" s="117">
        <v>0.16577380952678919</v>
      </c>
      <c r="P28" s="115">
        <v>18</v>
      </c>
      <c r="Q28" s="115">
        <v>18</v>
      </c>
    </row>
    <row r="29" spans="1:17">
      <c r="A29" s="107">
        <v>51615809</v>
      </c>
      <c r="B29" s="114" t="s">
        <v>735</v>
      </c>
      <c r="C29" s="115">
        <v>0</v>
      </c>
      <c r="D29" s="116">
        <v>0</v>
      </c>
      <c r="E29" s="115">
        <v>0</v>
      </c>
      <c r="F29" s="115">
        <v>0</v>
      </c>
      <c r="G29" s="115">
        <v>0</v>
      </c>
      <c r="H29" s="115">
        <v>0</v>
      </c>
      <c r="I29" s="115">
        <v>0</v>
      </c>
      <c r="J29" s="115">
        <v>0</v>
      </c>
      <c r="K29" s="115">
        <v>0</v>
      </c>
      <c r="L29" s="115">
        <v>0</v>
      </c>
      <c r="M29" s="117">
        <v>0</v>
      </c>
      <c r="N29" s="117">
        <v>1</v>
      </c>
      <c r="O29" s="117">
        <v>1</v>
      </c>
      <c r="P29" s="115">
        <v>0</v>
      </c>
      <c r="Q29" s="115">
        <v>0</v>
      </c>
    </row>
    <row r="30" spans="1:17">
      <c r="A30" s="107">
        <v>51615813</v>
      </c>
      <c r="B30" s="114" t="s">
        <v>470</v>
      </c>
      <c r="C30" s="115">
        <v>8160</v>
      </c>
      <c r="D30" s="116">
        <v>0</v>
      </c>
      <c r="E30" s="115">
        <v>138.00000002025627</v>
      </c>
      <c r="F30" s="115">
        <v>30.99999999627471</v>
      </c>
      <c r="G30" s="115">
        <v>0</v>
      </c>
      <c r="H30" s="115">
        <v>0</v>
      </c>
      <c r="I30" s="115">
        <v>81.000000012572855</v>
      </c>
      <c r="J30" s="115">
        <v>0</v>
      </c>
      <c r="K30" s="115">
        <v>0</v>
      </c>
      <c r="L30" s="115">
        <v>29.000000000232831</v>
      </c>
      <c r="M30" s="117">
        <v>1.3480392158432069E-2</v>
      </c>
      <c r="N30" s="117">
        <v>0.19047619047619047</v>
      </c>
      <c r="O30" s="117">
        <v>0.2013888888901593</v>
      </c>
      <c r="P30" s="115">
        <v>17</v>
      </c>
      <c r="Q30" s="115">
        <v>17</v>
      </c>
    </row>
    <row r="31" spans="1:17">
      <c r="A31" s="107">
        <v>51615818</v>
      </c>
      <c r="B31" s="114" t="s">
        <v>471</v>
      </c>
      <c r="C31" s="115">
        <v>9600</v>
      </c>
      <c r="D31" s="116">
        <v>0</v>
      </c>
      <c r="E31" s="115">
        <v>1794.9999999266583</v>
      </c>
      <c r="F31" s="115">
        <v>428.00000002258457</v>
      </c>
      <c r="G31" s="115">
        <v>0</v>
      </c>
      <c r="H31" s="115">
        <v>0</v>
      </c>
      <c r="I31" s="115">
        <v>283.9999999771826</v>
      </c>
      <c r="J31" s="115">
        <v>0</v>
      </c>
      <c r="K31" s="115">
        <v>960</v>
      </c>
      <c r="L31" s="115">
        <v>0</v>
      </c>
      <c r="M31" s="117">
        <v>0.12958333333095651</v>
      </c>
      <c r="N31" s="117">
        <v>4.7619047619047616E-2</v>
      </c>
      <c r="O31" s="117">
        <v>0.20871212120996047</v>
      </c>
      <c r="P31" s="115">
        <v>20</v>
      </c>
      <c r="Q31" s="115">
        <v>18</v>
      </c>
    </row>
    <row r="32" spans="1:17">
      <c r="A32" s="107">
        <v>51615820</v>
      </c>
      <c r="B32" s="114" t="s">
        <v>472</v>
      </c>
      <c r="C32" s="115">
        <v>8640</v>
      </c>
      <c r="D32" s="116">
        <v>0</v>
      </c>
      <c r="E32" s="115">
        <v>28.999999989713572</v>
      </c>
      <c r="F32" s="115">
        <v>374.00000000954606</v>
      </c>
      <c r="G32" s="115">
        <v>0</v>
      </c>
      <c r="H32" s="115">
        <v>0</v>
      </c>
      <c r="I32" s="115">
        <v>219.99999999417923</v>
      </c>
      <c r="J32" s="115">
        <v>0</v>
      </c>
      <c r="K32" s="115">
        <v>960</v>
      </c>
      <c r="L32" s="115">
        <v>699.00000000488944</v>
      </c>
      <c r="M32" s="117">
        <v>0.21747685185174406</v>
      </c>
      <c r="N32" s="117">
        <v>5.2631578947368418E-2</v>
      </c>
      <c r="O32" s="117">
        <v>0.25866228070165226</v>
      </c>
      <c r="P32" s="115">
        <v>18</v>
      </c>
      <c r="Q32" s="115">
        <v>16</v>
      </c>
    </row>
    <row r="33" spans="1:17">
      <c r="A33" s="107">
        <v>51615825</v>
      </c>
      <c r="B33" s="114" t="s">
        <v>473</v>
      </c>
      <c r="C33" s="115">
        <v>9600</v>
      </c>
      <c r="D33" s="116">
        <v>0</v>
      </c>
      <c r="E33" s="115">
        <v>14.000000024420419</v>
      </c>
      <c r="F33" s="115">
        <v>0</v>
      </c>
      <c r="G33" s="115">
        <v>0</v>
      </c>
      <c r="H33" s="115">
        <v>0</v>
      </c>
      <c r="I33" s="115">
        <v>451.00000003469177</v>
      </c>
      <c r="J33" s="115">
        <v>0</v>
      </c>
      <c r="K33" s="115">
        <v>480</v>
      </c>
      <c r="L33" s="115">
        <v>0</v>
      </c>
      <c r="M33" s="117">
        <v>9.6979166670280392E-2</v>
      </c>
      <c r="N33" s="117">
        <v>0</v>
      </c>
      <c r="O33" s="117">
        <v>9.6979166670280392E-2</v>
      </c>
      <c r="P33" s="115">
        <v>20</v>
      </c>
      <c r="Q33" s="115">
        <v>19</v>
      </c>
    </row>
    <row r="34" spans="1:17">
      <c r="A34" s="107">
        <v>51637918</v>
      </c>
      <c r="B34" s="114" t="s">
        <v>474</v>
      </c>
      <c r="C34" s="115">
        <v>9120</v>
      </c>
      <c r="D34" s="116">
        <v>0</v>
      </c>
      <c r="E34" s="115">
        <v>0</v>
      </c>
      <c r="F34" s="115">
        <v>40.000000004656613</v>
      </c>
      <c r="G34" s="115">
        <v>0</v>
      </c>
      <c r="H34" s="115">
        <v>0</v>
      </c>
      <c r="I34" s="115">
        <v>30.99999999627471</v>
      </c>
      <c r="J34" s="115">
        <v>0</v>
      </c>
      <c r="K34" s="115">
        <v>1920</v>
      </c>
      <c r="L34" s="115">
        <v>1.000000003259629</v>
      </c>
      <c r="M34" s="117">
        <v>0.21403508771924717</v>
      </c>
      <c r="N34" s="117">
        <v>0.05</v>
      </c>
      <c r="O34" s="117">
        <v>0.25333333333328484</v>
      </c>
      <c r="P34" s="115">
        <v>19</v>
      </c>
      <c r="Q34" s="115">
        <v>15</v>
      </c>
    </row>
    <row r="35" spans="1:17">
      <c r="A35" s="107">
        <v>51637922</v>
      </c>
      <c r="B35" s="114" t="s">
        <v>475</v>
      </c>
      <c r="C35" s="115">
        <v>9600</v>
      </c>
      <c r="D35" s="116">
        <v>0</v>
      </c>
      <c r="E35" s="115">
        <v>8.0000000048626454</v>
      </c>
      <c r="F35" s="115">
        <v>157.00000001932494</v>
      </c>
      <c r="G35" s="115">
        <v>0</v>
      </c>
      <c r="H35" s="115">
        <v>0</v>
      </c>
      <c r="I35" s="115">
        <v>0</v>
      </c>
      <c r="J35" s="115">
        <v>0</v>
      </c>
      <c r="K35" s="115">
        <v>0</v>
      </c>
      <c r="L35" s="115">
        <v>0</v>
      </c>
      <c r="M35" s="117">
        <v>0</v>
      </c>
      <c r="N35" s="117">
        <v>0</v>
      </c>
      <c r="O35" s="117">
        <v>0</v>
      </c>
      <c r="P35" s="115">
        <v>20</v>
      </c>
      <c r="Q35" s="115">
        <v>20</v>
      </c>
    </row>
    <row r="36" spans="1:17">
      <c r="A36" s="107">
        <v>51637929</v>
      </c>
      <c r="B36" s="114" t="s">
        <v>476</v>
      </c>
      <c r="C36" s="115">
        <v>9120</v>
      </c>
      <c r="D36" s="116">
        <v>0</v>
      </c>
      <c r="E36" s="115">
        <v>120.00000000349246</v>
      </c>
      <c r="F36" s="115">
        <v>1196.9999999925494</v>
      </c>
      <c r="G36" s="115">
        <v>0</v>
      </c>
      <c r="H36" s="115">
        <v>0</v>
      </c>
      <c r="I36" s="115">
        <v>71.999999993713573</v>
      </c>
      <c r="J36" s="115">
        <v>0</v>
      </c>
      <c r="K36" s="115">
        <v>480</v>
      </c>
      <c r="L36" s="115">
        <v>0</v>
      </c>
      <c r="M36" s="117">
        <v>6.0526315788784382E-2</v>
      </c>
      <c r="N36" s="117">
        <v>0.05</v>
      </c>
      <c r="O36" s="117">
        <v>0.10749999999934516</v>
      </c>
      <c r="P36" s="115">
        <v>19</v>
      </c>
      <c r="Q36" s="115">
        <v>18</v>
      </c>
    </row>
    <row r="37" spans="1:17">
      <c r="A37" s="107">
        <v>51638206</v>
      </c>
      <c r="B37" s="114" t="s">
        <v>477</v>
      </c>
      <c r="C37" s="115">
        <v>9600</v>
      </c>
      <c r="D37" s="116">
        <v>0</v>
      </c>
      <c r="E37" s="115">
        <v>0.99999999278225005</v>
      </c>
      <c r="F37" s="115">
        <v>0</v>
      </c>
      <c r="G37" s="115">
        <v>0</v>
      </c>
      <c r="H37" s="115">
        <v>0</v>
      </c>
      <c r="I37" s="115">
        <v>0</v>
      </c>
      <c r="J37" s="115">
        <v>0</v>
      </c>
      <c r="K37" s="115">
        <v>1440</v>
      </c>
      <c r="L37" s="115">
        <v>0</v>
      </c>
      <c r="M37" s="117">
        <v>0.15</v>
      </c>
      <c r="N37" s="117">
        <v>0</v>
      </c>
      <c r="O37" s="117">
        <v>0.15</v>
      </c>
      <c r="P37" s="115">
        <v>20</v>
      </c>
      <c r="Q37" s="115">
        <v>17</v>
      </c>
    </row>
    <row r="38" spans="1:17">
      <c r="A38" s="107">
        <v>51643108</v>
      </c>
      <c r="B38" s="114" t="s">
        <v>478</v>
      </c>
      <c r="C38" s="115">
        <v>9120</v>
      </c>
      <c r="D38" s="116">
        <v>0</v>
      </c>
      <c r="E38" s="115">
        <v>57.999999989988282</v>
      </c>
      <c r="F38" s="115">
        <v>421.00000003119931</v>
      </c>
      <c r="G38" s="115">
        <v>0</v>
      </c>
      <c r="H38" s="115">
        <v>0</v>
      </c>
      <c r="I38" s="115">
        <v>217.99999999813735</v>
      </c>
      <c r="J38" s="115">
        <v>0</v>
      </c>
      <c r="K38" s="115">
        <v>1440</v>
      </c>
      <c r="L38" s="115">
        <v>0</v>
      </c>
      <c r="M38" s="117">
        <v>0.18179824561383084</v>
      </c>
      <c r="N38" s="117">
        <v>0.05</v>
      </c>
      <c r="O38" s="117">
        <v>0.2227083333331393</v>
      </c>
      <c r="P38" s="115">
        <v>19</v>
      </c>
      <c r="Q38" s="115">
        <v>16</v>
      </c>
    </row>
    <row r="39" spans="1:17">
      <c r="A39" s="107">
        <v>51649057</v>
      </c>
      <c r="B39" s="114" t="s">
        <v>479</v>
      </c>
      <c r="C39" s="115">
        <v>9600</v>
      </c>
      <c r="D39" s="116">
        <v>0</v>
      </c>
      <c r="E39" s="115">
        <v>158.00000003306195</v>
      </c>
      <c r="F39" s="115">
        <v>0</v>
      </c>
      <c r="G39" s="115">
        <v>0</v>
      </c>
      <c r="H39" s="115">
        <v>0</v>
      </c>
      <c r="I39" s="115">
        <v>106.00000001909211</v>
      </c>
      <c r="J39" s="115">
        <v>0</v>
      </c>
      <c r="K39" s="115">
        <v>960</v>
      </c>
      <c r="L39" s="115">
        <v>0</v>
      </c>
      <c r="M39" s="117">
        <v>0.11104166666865543</v>
      </c>
      <c r="N39" s="117">
        <v>0</v>
      </c>
      <c r="O39" s="117">
        <v>0.11104166666865543</v>
      </c>
      <c r="P39" s="115">
        <v>20</v>
      </c>
      <c r="Q39" s="115">
        <v>18</v>
      </c>
    </row>
    <row r="40" spans="1:17">
      <c r="A40" s="107">
        <v>51649576</v>
      </c>
      <c r="B40" s="114" t="s">
        <v>480</v>
      </c>
      <c r="C40" s="115">
        <v>9120</v>
      </c>
      <c r="D40" s="116">
        <v>0</v>
      </c>
      <c r="E40" s="115">
        <v>635.99999996717088</v>
      </c>
      <c r="F40" s="115">
        <v>3393.0000000691507</v>
      </c>
      <c r="G40" s="115">
        <v>0</v>
      </c>
      <c r="H40" s="115">
        <v>0</v>
      </c>
      <c r="I40" s="115">
        <v>0</v>
      </c>
      <c r="J40" s="115">
        <v>0</v>
      </c>
      <c r="K40" s="115">
        <v>480</v>
      </c>
      <c r="L40" s="115">
        <v>176.00000001839362</v>
      </c>
      <c r="M40" s="117">
        <v>7.1929824563420355E-2</v>
      </c>
      <c r="N40" s="117">
        <v>0.05</v>
      </c>
      <c r="O40" s="117">
        <v>0.11833333333524934</v>
      </c>
      <c r="P40" s="115">
        <v>19</v>
      </c>
      <c r="Q40" s="115">
        <v>18</v>
      </c>
    </row>
    <row r="41" spans="1:17">
      <c r="A41" s="107">
        <v>51661970</v>
      </c>
      <c r="B41" s="114" t="s">
        <v>481</v>
      </c>
      <c r="C41" s="115">
        <v>9120</v>
      </c>
      <c r="D41" s="116">
        <v>0</v>
      </c>
      <c r="E41" s="115">
        <v>23.999999994068677</v>
      </c>
      <c r="F41" s="115">
        <v>120.00000001396984</v>
      </c>
      <c r="G41" s="115">
        <v>0</v>
      </c>
      <c r="H41" s="115">
        <v>0</v>
      </c>
      <c r="I41" s="115">
        <v>84.999999990232823</v>
      </c>
      <c r="J41" s="115">
        <v>0</v>
      </c>
      <c r="K41" s="115">
        <v>480</v>
      </c>
      <c r="L41" s="115">
        <v>110.00000001280569</v>
      </c>
      <c r="M41" s="117">
        <v>7.4013157895070014E-2</v>
      </c>
      <c r="N41" s="117">
        <v>9.5238095238095233E-2</v>
      </c>
      <c r="O41" s="117">
        <v>0.16220238095268241</v>
      </c>
      <c r="P41" s="115">
        <v>19</v>
      </c>
      <c r="Q41" s="115">
        <v>18</v>
      </c>
    </row>
    <row r="42" spans="1:17">
      <c r="A42" s="107">
        <v>51661971</v>
      </c>
      <c r="B42" s="114" t="s">
        <v>482</v>
      </c>
      <c r="C42" s="115">
        <v>8160</v>
      </c>
      <c r="D42" s="116">
        <v>0</v>
      </c>
      <c r="E42" s="115">
        <v>388.00000007079558</v>
      </c>
      <c r="F42" s="115">
        <v>0</v>
      </c>
      <c r="G42" s="115">
        <v>0</v>
      </c>
      <c r="H42" s="115">
        <v>0</v>
      </c>
      <c r="I42" s="115">
        <v>509.00000005027971</v>
      </c>
      <c r="J42" s="115">
        <v>0</v>
      </c>
      <c r="K42" s="115">
        <v>480</v>
      </c>
      <c r="L42" s="115">
        <v>0</v>
      </c>
      <c r="M42" s="117">
        <v>0.12120098039831859</v>
      </c>
      <c r="N42" s="117">
        <v>5.5555555555555552E-2</v>
      </c>
      <c r="O42" s="117">
        <v>0.17002314815396755</v>
      </c>
      <c r="P42" s="115">
        <v>17</v>
      </c>
      <c r="Q42" s="115">
        <v>16</v>
      </c>
    </row>
    <row r="43" spans="1:17">
      <c r="A43" s="107">
        <v>51662324</v>
      </c>
      <c r="B43" s="114" t="s">
        <v>483</v>
      </c>
      <c r="C43" s="115">
        <v>9600</v>
      </c>
      <c r="D43" s="116">
        <v>0</v>
      </c>
      <c r="E43" s="115">
        <v>2.9999999783467501</v>
      </c>
      <c r="F43" s="115">
        <v>0</v>
      </c>
      <c r="G43" s="115">
        <v>0</v>
      </c>
      <c r="H43" s="115">
        <v>0</v>
      </c>
      <c r="I43" s="115">
        <v>44.999999989522621</v>
      </c>
      <c r="J43" s="115">
        <v>0</v>
      </c>
      <c r="K43" s="115">
        <v>480</v>
      </c>
      <c r="L43" s="115">
        <v>0</v>
      </c>
      <c r="M43" s="117">
        <v>5.4687499998908609E-2</v>
      </c>
      <c r="N43" s="117">
        <v>0</v>
      </c>
      <c r="O43" s="117">
        <v>5.4687499998908609E-2</v>
      </c>
      <c r="P43" s="115">
        <v>20</v>
      </c>
      <c r="Q43" s="115">
        <v>19</v>
      </c>
    </row>
    <row r="44" spans="1:17">
      <c r="A44" s="107">
        <v>51665079</v>
      </c>
      <c r="B44" s="114" t="s">
        <v>484</v>
      </c>
      <c r="C44" s="115">
        <v>9600</v>
      </c>
      <c r="D44" s="116">
        <v>0</v>
      </c>
      <c r="E44" s="115">
        <v>768.99999997438863</v>
      </c>
      <c r="F44" s="115">
        <v>634.00000001303852</v>
      </c>
      <c r="G44" s="115">
        <v>0</v>
      </c>
      <c r="H44" s="115">
        <v>0</v>
      </c>
      <c r="I44" s="115">
        <v>0</v>
      </c>
      <c r="J44" s="115">
        <v>0</v>
      </c>
      <c r="K44" s="115">
        <v>480</v>
      </c>
      <c r="L44" s="115">
        <v>0</v>
      </c>
      <c r="M44" s="117">
        <v>0.05</v>
      </c>
      <c r="N44" s="117">
        <v>0</v>
      </c>
      <c r="O44" s="117">
        <v>0.05</v>
      </c>
      <c r="P44" s="115">
        <v>20</v>
      </c>
      <c r="Q44" s="115">
        <v>19</v>
      </c>
    </row>
    <row r="45" spans="1:17">
      <c r="A45" s="107">
        <v>51667176</v>
      </c>
      <c r="B45" s="114" t="s">
        <v>485</v>
      </c>
      <c r="C45" s="115">
        <v>9120</v>
      </c>
      <c r="D45" s="116">
        <v>0</v>
      </c>
      <c r="E45" s="115">
        <v>49.000000002519258</v>
      </c>
      <c r="F45" s="115">
        <v>33.000000002793968</v>
      </c>
      <c r="G45" s="115">
        <v>0</v>
      </c>
      <c r="H45" s="115">
        <v>0</v>
      </c>
      <c r="I45" s="115">
        <v>0</v>
      </c>
      <c r="J45" s="115">
        <v>0</v>
      </c>
      <c r="K45" s="115">
        <v>480</v>
      </c>
      <c r="L45" s="115">
        <v>0</v>
      </c>
      <c r="M45" s="117">
        <v>5.2631578947368418E-2</v>
      </c>
      <c r="N45" s="117">
        <v>9.5238095238095233E-2</v>
      </c>
      <c r="O45" s="117">
        <v>0.14285714285714285</v>
      </c>
      <c r="P45" s="115">
        <v>19</v>
      </c>
      <c r="Q45" s="115">
        <v>18</v>
      </c>
    </row>
    <row r="46" spans="1:17">
      <c r="A46" s="107">
        <v>51692290</v>
      </c>
      <c r="B46" s="114" t="s">
        <v>486</v>
      </c>
      <c r="C46" s="115">
        <v>8160</v>
      </c>
      <c r="D46" s="116">
        <v>0</v>
      </c>
      <c r="E46" s="115">
        <v>8.9999999769497663</v>
      </c>
      <c r="F46" s="115">
        <v>0</v>
      </c>
      <c r="G46" s="115">
        <v>0</v>
      </c>
      <c r="H46" s="115">
        <v>0</v>
      </c>
      <c r="I46" s="115">
        <v>1.9999999960418791</v>
      </c>
      <c r="J46" s="115">
        <v>0</v>
      </c>
      <c r="K46" s="115">
        <v>0</v>
      </c>
      <c r="L46" s="115">
        <v>0</v>
      </c>
      <c r="M46" s="117">
        <v>2.4509803873062246E-4</v>
      </c>
      <c r="N46" s="117">
        <v>0.15</v>
      </c>
      <c r="O46" s="117">
        <v>0.15020833333292102</v>
      </c>
      <c r="P46" s="115">
        <v>17</v>
      </c>
      <c r="Q46" s="115">
        <v>17</v>
      </c>
    </row>
    <row r="47" spans="1:17">
      <c r="A47" s="107">
        <v>51694202</v>
      </c>
      <c r="B47" s="114" t="s">
        <v>487</v>
      </c>
      <c r="C47" s="115">
        <v>9120</v>
      </c>
      <c r="D47" s="116">
        <v>0</v>
      </c>
      <c r="E47" s="115">
        <v>994.99999998486601</v>
      </c>
      <c r="F47" s="115">
        <v>114.00000000488944</v>
      </c>
      <c r="G47" s="115">
        <v>0</v>
      </c>
      <c r="H47" s="115">
        <v>0</v>
      </c>
      <c r="I47" s="115">
        <v>229.99999998486601</v>
      </c>
      <c r="J47" s="115">
        <v>0</v>
      </c>
      <c r="K47" s="115">
        <v>480</v>
      </c>
      <c r="L47" s="115">
        <v>0</v>
      </c>
      <c r="M47" s="117">
        <v>7.7850877191323026E-2</v>
      </c>
      <c r="N47" s="117">
        <v>0.05</v>
      </c>
      <c r="O47" s="117">
        <v>0.12395833333175688</v>
      </c>
      <c r="P47" s="115">
        <v>19</v>
      </c>
      <c r="Q47" s="115">
        <v>18</v>
      </c>
    </row>
    <row r="48" spans="1:17">
      <c r="A48" s="107">
        <v>51695853</v>
      </c>
      <c r="B48" s="114" t="s">
        <v>488</v>
      </c>
      <c r="C48" s="115">
        <v>10080</v>
      </c>
      <c r="D48" s="116">
        <v>0</v>
      </c>
      <c r="E48" s="115">
        <v>122.99999996080069</v>
      </c>
      <c r="F48" s="115">
        <v>255.00000001396984</v>
      </c>
      <c r="G48" s="115">
        <v>0</v>
      </c>
      <c r="H48" s="115">
        <v>0</v>
      </c>
      <c r="I48" s="115">
        <v>508.99999997369014</v>
      </c>
      <c r="J48" s="115">
        <v>0</v>
      </c>
      <c r="K48" s="115">
        <v>0</v>
      </c>
      <c r="L48" s="115">
        <v>0</v>
      </c>
      <c r="M48" s="117">
        <v>5.049603174342164E-2</v>
      </c>
      <c r="N48" s="117">
        <v>0</v>
      </c>
      <c r="O48" s="117">
        <v>5.049603174342164E-2</v>
      </c>
      <c r="P48" s="115">
        <v>21</v>
      </c>
      <c r="Q48" s="115">
        <v>21</v>
      </c>
    </row>
    <row r="49" spans="1:17">
      <c r="A49" s="107">
        <v>51695859</v>
      </c>
      <c r="B49" s="114" t="s">
        <v>489</v>
      </c>
      <c r="C49" s="115">
        <v>9600</v>
      </c>
      <c r="D49" s="116">
        <v>0</v>
      </c>
      <c r="E49" s="115">
        <v>122.00000003096648</v>
      </c>
      <c r="F49" s="115">
        <v>726.99999995833502</v>
      </c>
      <c r="G49" s="115">
        <v>0</v>
      </c>
      <c r="H49" s="115">
        <v>0</v>
      </c>
      <c r="I49" s="115">
        <v>1.9999999960418791</v>
      </c>
      <c r="J49" s="115">
        <v>0</v>
      </c>
      <c r="K49" s="115">
        <v>0</v>
      </c>
      <c r="L49" s="115">
        <v>0</v>
      </c>
      <c r="M49" s="117">
        <v>2.0833333292102907E-4</v>
      </c>
      <c r="N49" s="117">
        <v>0</v>
      </c>
      <c r="O49" s="117">
        <v>2.0833333292102907E-4</v>
      </c>
      <c r="P49" s="115">
        <v>20</v>
      </c>
      <c r="Q49" s="115">
        <v>20</v>
      </c>
    </row>
    <row r="50" spans="1:17">
      <c r="A50" s="107">
        <v>51696227</v>
      </c>
      <c r="B50" s="114" t="s">
        <v>490</v>
      </c>
      <c r="C50" s="115">
        <v>8999.9999999685679</v>
      </c>
      <c r="D50" s="116">
        <v>0</v>
      </c>
      <c r="E50" s="115">
        <v>1148.0000000223249</v>
      </c>
      <c r="F50" s="115">
        <v>285.00000000698492</v>
      </c>
      <c r="G50" s="115">
        <v>0</v>
      </c>
      <c r="H50" s="115">
        <v>0</v>
      </c>
      <c r="I50" s="115">
        <v>34.999999998835847</v>
      </c>
      <c r="J50" s="115">
        <v>0</v>
      </c>
      <c r="K50" s="115">
        <v>480</v>
      </c>
      <c r="L50" s="115">
        <v>236.00000000442378</v>
      </c>
      <c r="M50" s="117">
        <v>8.3444444445098048E-2</v>
      </c>
      <c r="N50" s="117">
        <v>5.0632911392572942E-2</v>
      </c>
      <c r="O50" s="117">
        <v>0.12985232067587987</v>
      </c>
      <c r="P50" s="115">
        <v>21</v>
      </c>
      <c r="Q50" s="115">
        <v>20</v>
      </c>
    </row>
    <row r="51" spans="1:17">
      <c r="A51" s="107">
        <v>51696233</v>
      </c>
      <c r="B51" s="114" t="s">
        <v>491</v>
      </c>
      <c r="C51" s="115">
        <v>10080</v>
      </c>
      <c r="D51" s="116">
        <v>0</v>
      </c>
      <c r="E51" s="115">
        <v>76.000000006752089</v>
      </c>
      <c r="F51" s="115">
        <v>107.0000000030268</v>
      </c>
      <c r="G51" s="115">
        <v>0</v>
      </c>
      <c r="H51" s="115">
        <v>0</v>
      </c>
      <c r="I51" s="115">
        <v>739.00000001024455</v>
      </c>
      <c r="J51" s="115">
        <v>0</v>
      </c>
      <c r="K51" s="115">
        <v>960</v>
      </c>
      <c r="L51" s="115">
        <v>0</v>
      </c>
      <c r="M51" s="117">
        <v>0.16855158730260364</v>
      </c>
      <c r="N51" s="117">
        <v>0</v>
      </c>
      <c r="O51" s="117">
        <v>0.16855158730260364</v>
      </c>
      <c r="P51" s="115">
        <v>21</v>
      </c>
      <c r="Q51" s="115">
        <v>19</v>
      </c>
    </row>
    <row r="52" spans="1:17">
      <c r="A52" s="107">
        <v>51696340</v>
      </c>
      <c r="B52" s="114" t="s">
        <v>492</v>
      </c>
      <c r="C52" s="115">
        <v>10080</v>
      </c>
      <c r="D52" s="116">
        <v>0</v>
      </c>
      <c r="E52" s="115">
        <v>175.00000000435512</v>
      </c>
      <c r="F52" s="115">
        <v>879.00000000488944</v>
      </c>
      <c r="G52" s="115">
        <v>0</v>
      </c>
      <c r="H52" s="115">
        <v>0</v>
      </c>
      <c r="I52" s="115">
        <v>378.9999999885913</v>
      </c>
      <c r="J52" s="115">
        <v>0</v>
      </c>
      <c r="K52" s="115">
        <v>0</v>
      </c>
      <c r="L52" s="115">
        <v>0</v>
      </c>
      <c r="M52" s="117">
        <v>3.7599206348074531E-2</v>
      </c>
      <c r="N52" s="117">
        <v>0</v>
      </c>
      <c r="O52" s="117">
        <v>3.7599206348074531E-2</v>
      </c>
      <c r="P52" s="115">
        <v>21</v>
      </c>
      <c r="Q52" s="115">
        <v>21</v>
      </c>
    </row>
    <row r="53" spans="1:17">
      <c r="A53" s="107">
        <v>51696342</v>
      </c>
      <c r="B53" s="114" t="s">
        <v>493</v>
      </c>
      <c r="C53" s="115">
        <v>9120</v>
      </c>
      <c r="D53" s="116">
        <v>0</v>
      </c>
      <c r="E53" s="115">
        <v>40.000000004656613</v>
      </c>
      <c r="F53" s="115">
        <v>456.99999995577389</v>
      </c>
      <c r="G53" s="115">
        <v>0</v>
      </c>
      <c r="H53" s="115">
        <v>0</v>
      </c>
      <c r="I53" s="115">
        <v>82.000000005355105</v>
      </c>
      <c r="J53" s="115">
        <v>0</v>
      </c>
      <c r="K53" s="115">
        <v>960</v>
      </c>
      <c r="L53" s="115">
        <v>116.99999999371357</v>
      </c>
      <c r="M53" s="117">
        <v>0.12708333333323121</v>
      </c>
      <c r="N53" s="117">
        <v>9.5238095238095233E-2</v>
      </c>
      <c r="O53" s="117">
        <v>0.21021825396816157</v>
      </c>
      <c r="P53" s="115">
        <v>19</v>
      </c>
      <c r="Q53" s="115">
        <v>17</v>
      </c>
    </row>
    <row r="54" spans="1:17">
      <c r="A54" s="107">
        <v>51697018</v>
      </c>
      <c r="B54" s="114" t="s">
        <v>160</v>
      </c>
      <c r="C54" s="115">
        <v>10080</v>
      </c>
      <c r="D54" s="116">
        <v>0</v>
      </c>
      <c r="E54" s="115">
        <v>101.99999998882413</v>
      </c>
      <c r="F54" s="115">
        <v>50.999999998603016</v>
      </c>
      <c r="G54" s="115">
        <v>0</v>
      </c>
      <c r="H54" s="115">
        <v>0</v>
      </c>
      <c r="I54" s="115">
        <v>1.000000003259629</v>
      </c>
      <c r="J54" s="115">
        <v>0</v>
      </c>
      <c r="K54" s="115">
        <v>960</v>
      </c>
      <c r="L54" s="115">
        <v>0</v>
      </c>
      <c r="M54" s="117">
        <v>9.5337301587624962E-2</v>
      </c>
      <c r="N54" s="117">
        <v>0</v>
      </c>
      <c r="O54" s="117">
        <v>9.5337301587624962E-2</v>
      </c>
      <c r="P54" s="115">
        <v>21</v>
      </c>
      <c r="Q54" s="115">
        <v>19</v>
      </c>
    </row>
    <row r="55" spans="1:17">
      <c r="A55" s="107">
        <v>51697019</v>
      </c>
      <c r="B55" s="114" t="s">
        <v>161</v>
      </c>
      <c r="C55" s="115">
        <v>9120</v>
      </c>
      <c r="D55" s="116">
        <v>0</v>
      </c>
      <c r="E55" s="115">
        <v>452.99999997826296</v>
      </c>
      <c r="F55" s="115">
        <v>0</v>
      </c>
      <c r="G55" s="115">
        <v>0</v>
      </c>
      <c r="H55" s="115">
        <v>0</v>
      </c>
      <c r="I55" s="115">
        <v>607.99999997019768</v>
      </c>
      <c r="J55" s="115">
        <v>0</v>
      </c>
      <c r="K55" s="115">
        <v>2880</v>
      </c>
      <c r="L55" s="115">
        <v>59.00000000372529</v>
      </c>
      <c r="M55" s="117">
        <v>0.38892543859363188</v>
      </c>
      <c r="N55" s="117">
        <v>0</v>
      </c>
      <c r="O55" s="117">
        <v>0.38892543859363188</v>
      </c>
      <c r="P55" s="115">
        <v>19</v>
      </c>
      <c r="Q55" s="115">
        <v>13</v>
      </c>
    </row>
    <row r="56" spans="1:17">
      <c r="A56" s="107">
        <v>51697023</v>
      </c>
      <c r="B56" s="114" t="s">
        <v>162</v>
      </c>
      <c r="C56" s="115">
        <v>10080</v>
      </c>
      <c r="D56" s="116">
        <v>0</v>
      </c>
      <c r="E56" s="115">
        <v>6.9999999913852662</v>
      </c>
      <c r="F56" s="115">
        <v>0</v>
      </c>
      <c r="G56" s="115">
        <v>0</v>
      </c>
      <c r="H56" s="115">
        <v>0</v>
      </c>
      <c r="I56" s="115">
        <v>172.99999998765998</v>
      </c>
      <c r="J56" s="115">
        <v>0</v>
      </c>
      <c r="K56" s="115">
        <v>480</v>
      </c>
      <c r="L56" s="115">
        <v>0</v>
      </c>
      <c r="M56" s="117">
        <v>6.4781746030521822E-2</v>
      </c>
      <c r="N56" s="117">
        <v>0</v>
      </c>
      <c r="O56" s="117">
        <v>6.4781746030521822E-2</v>
      </c>
      <c r="P56" s="115">
        <v>21</v>
      </c>
      <c r="Q56" s="115">
        <v>20</v>
      </c>
    </row>
    <row r="57" spans="1:17">
      <c r="A57" s="107">
        <v>51697117</v>
      </c>
      <c r="B57" s="114" t="s">
        <v>494</v>
      </c>
      <c r="C57" s="115">
        <v>8640</v>
      </c>
      <c r="D57" s="116">
        <v>0</v>
      </c>
      <c r="E57" s="115">
        <v>20.999999984633178</v>
      </c>
      <c r="F57" s="115">
        <v>1625.0000000058208</v>
      </c>
      <c r="G57" s="115">
        <v>0</v>
      </c>
      <c r="H57" s="115">
        <v>0</v>
      </c>
      <c r="I57" s="115">
        <v>199.99999998137355</v>
      </c>
      <c r="J57" s="115">
        <v>0</v>
      </c>
      <c r="K57" s="115">
        <v>960</v>
      </c>
      <c r="L57" s="115">
        <v>0</v>
      </c>
      <c r="M57" s="117">
        <v>0.13425925925710341</v>
      </c>
      <c r="N57" s="117">
        <v>0.1</v>
      </c>
      <c r="O57" s="117">
        <v>0.22083333333139307</v>
      </c>
      <c r="P57" s="115">
        <v>18</v>
      </c>
      <c r="Q57" s="115">
        <v>16</v>
      </c>
    </row>
    <row r="58" spans="1:17">
      <c r="A58" s="107">
        <v>51699630</v>
      </c>
      <c r="B58" s="114" t="s">
        <v>164</v>
      </c>
      <c r="C58" s="115">
        <v>9600</v>
      </c>
      <c r="D58" s="116">
        <v>0</v>
      </c>
      <c r="E58" s="115">
        <v>812.99999997834675</v>
      </c>
      <c r="F58" s="115">
        <v>64.999999991850927</v>
      </c>
      <c r="G58" s="115">
        <v>0</v>
      </c>
      <c r="H58" s="115">
        <v>0</v>
      </c>
      <c r="I58" s="115">
        <v>176.00000001839362</v>
      </c>
      <c r="J58" s="115">
        <v>0</v>
      </c>
      <c r="K58" s="115">
        <v>480</v>
      </c>
      <c r="L58" s="115">
        <v>0</v>
      </c>
      <c r="M58" s="117">
        <v>6.8333333335249338E-2</v>
      </c>
      <c r="N58" s="117">
        <v>4.7619047619047616E-2</v>
      </c>
      <c r="O58" s="117">
        <v>0.11269841270023746</v>
      </c>
      <c r="P58" s="115">
        <v>20</v>
      </c>
      <c r="Q58" s="115">
        <v>19</v>
      </c>
    </row>
    <row r="59" spans="1:17">
      <c r="A59" s="107">
        <v>51699632</v>
      </c>
      <c r="B59" s="114" t="s">
        <v>495</v>
      </c>
      <c r="C59" s="115">
        <v>9120</v>
      </c>
      <c r="D59" s="116">
        <v>0</v>
      </c>
      <c r="E59" s="115">
        <v>6.0000000088207663</v>
      </c>
      <c r="F59" s="115">
        <v>403.99999997508712</v>
      </c>
      <c r="G59" s="115">
        <v>0</v>
      </c>
      <c r="H59" s="115">
        <v>0</v>
      </c>
      <c r="I59" s="115">
        <v>89.00000000721775</v>
      </c>
      <c r="J59" s="115">
        <v>0</v>
      </c>
      <c r="K59" s="115">
        <v>480</v>
      </c>
      <c r="L59" s="115">
        <v>0</v>
      </c>
      <c r="M59" s="117">
        <v>6.2390350877984405E-2</v>
      </c>
      <c r="N59" s="117">
        <v>0.05</v>
      </c>
      <c r="O59" s="117">
        <v>0.10927083333408519</v>
      </c>
      <c r="P59" s="115">
        <v>19</v>
      </c>
      <c r="Q59" s="115">
        <v>18</v>
      </c>
    </row>
    <row r="60" spans="1:17">
      <c r="A60" s="107">
        <v>51700458</v>
      </c>
      <c r="B60" s="114" t="s">
        <v>165</v>
      </c>
      <c r="C60" s="115">
        <v>8640</v>
      </c>
      <c r="D60" s="116">
        <v>0</v>
      </c>
      <c r="E60" s="115">
        <v>25.000000050058588</v>
      </c>
      <c r="F60" s="115">
        <v>0</v>
      </c>
      <c r="G60" s="115">
        <v>0</v>
      </c>
      <c r="H60" s="115">
        <v>0</v>
      </c>
      <c r="I60" s="115">
        <v>2.000000006519258</v>
      </c>
      <c r="J60" s="115">
        <v>0</v>
      </c>
      <c r="K60" s="115">
        <v>0</v>
      </c>
      <c r="L60" s="115">
        <v>0</v>
      </c>
      <c r="M60" s="117">
        <v>2.3148148223602524E-4</v>
      </c>
      <c r="N60" s="117">
        <v>0</v>
      </c>
      <c r="O60" s="117">
        <v>2.3148148223602524E-4</v>
      </c>
      <c r="P60" s="115">
        <v>18</v>
      </c>
      <c r="Q60" s="115">
        <v>18</v>
      </c>
    </row>
    <row r="61" spans="1:17">
      <c r="A61" s="107">
        <v>51701116</v>
      </c>
      <c r="B61" s="114" t="s">
        <v>496</v>
      </c>
      <c r="C61" s="115">
        <v>9600</v>
      </c>
      <c r="D61" s="116">
        <v>0</v>
      </c>
      <c r="E61" s="115">
        <v>90.999999920051977</v>
      </c>
      <c r="F61" s="115">
        <v>136.00000000325963</v>
      </c>
      <c r="G61" s="115">
        <v>0</v>
      </c>
      <c r="H61" s="115">
        <v>0</v>
      </c>
      <c r="I61" s="115">
        <v>34.999999977881089</v>
      </c>
      <c r="J61" s="115">
        <v>0</v>
      </c>
      <c r="K61" s="115">
        <v>960</v>
      </c>
      <c r="L61" s="115">
        <v>53.999999997904524</v>
      </c>
      <c r="M61" s="117">
        <v>0.109270833330811</v>
      </c>
      <c r="N61" s="117">
        <v>4.7619047619047616E-2</v>
      </c>
      <c r="O61" s="117">
        <v>0.15168650793410571</v>
      </c>
      <c r="P61" s="115">
        <v>20</v>
      </c>
      <c r="Q61" s="115">
        <v>18</v>
      </c>
    </row>
    <row r="62" spans="1:17">
      <c r="A62" s="107">
        <v>51701118</v>
      </c>
      <c r="B62" s="114" t="s">
        <v>166</v>
      </c>
      <c r="C62" s="115">
        <v>10080</v>
      </c>
      <c r="D62" s="116">
        <v>0</v>
      </c>
      <c r="E62" s="115">
        <v>37.999999967102198</v>
      </c>
      <c r="F62" s="115">
        <v>42.000000000698492</v>
      </c>
      <c r="G62" s="115">
        <v>0</v>
      </c>
      <c r="H62" s="115">
        <v>0</v>
      </c>
      <c r="I62" s="115">
        <v>139.99999999534339</v>
      </c>
      <c r="J62" s="115">
        <v>0</v>
      </c>
      <c r="K62" s="115">
        <v>480</v>
      </c>
      <c r="L62" s="115">
        <v>0</v>
      </c>
      <c r="M62" s="117">
        <v>6.1507936507474541E-2</v>
      </c>
      <c r="N62" s="117">
        <v>4.5454545454545456E-2</v>
      </c>
      <c r="O62" s="117">
        <v>0.1041666666662257</v>
      </c>
      <c r="P62" s="115">
        <v>21</v>
      </c>
      <c r="Q62" s="115">
        <v>20</v>
      </c>
    </row>
    <row r="63" spans="1:17">
      <c r="A63" s="107">
        <v>51701985</v>
      </c>
      <c r="B63" s="114" t="s">
        <v>167</v>
      </c>
      <c r="C63" s="115">
        <v>9120</v>
      </c>
      <c r="D63" s="116">
        <v>0</v>
      </c>
      <c r="E63" s="115">
        <v>95.000000097090378</v>
      </c>
      <c r="F63" s="115">
        <v>193.99999998277053</v>
      </c>
      <c r="G63" s="115">
        <v>0</v>
      </c>
      <c r="H63" s="115">
        <v>0</v>
      </c>
      <c r="I63" s="115">
        <v>233.00000004703179</v>
      </c>
      <c r="J63" s="115">
        <v>0</v>
      </c>
      <c r="K63" s="115">
        <v>0</v>
      </c>
      <c r="L63" s="115">
        <v>0</v>
      </c>
      <c r="M63" s="117">
        <v>2.5548245619192084E-2</v>
      </c>
      <c r="N63" s="117">
        <v>0.05</v>
      </c>
      <c r="O63" s="117">
        <v>7.4270833338232478E-2</v>
      </c>
      <c r="P63" s="115">
        <v>19</v>
      </c>
      <c r="Q63" s="115">
        <v>19</v>
      </c>
    </row>
    <row r="64" spans="1:17">
      <c r="A64" s="107">
        <v>51703005</v>
      </c>
      <c r="B64" s="114" t="s">
        <v>497</v>
      </c>
      <c r="C64" s="115">
        <v>10080</v>
      </c>
      <c r="D64" s="116">
        <v>0</v>
      </c>
      <c r="E64" s="115">
        <v>1125.9999998745161</v>
      </c>
      <c r="F64" s="115">
        <v>331.00000001024455</v>
      </c>
      <c r="G64" s="115">
        <v>0</v>
      </c>
      <c r="H64" s="115">
        <v>0</v>
      </c>
      <c r="I64" s="115">
        <v>0.99999999278225005</v>
      </c>
      <c r="J64" s="115">
        <v>0</v>
      </c>
      <c r="K64" s="115">
        <v>0</v>
      </c>
      <c r="L64" s="115">
        <v>0</v>
      </c>
      <c r="M64" s="117">
        <v>9.9206348490302586E-5</v>
      </c>
      <c r="N64" s="117">
        <v>0</v>
      </c>
      <c r="O64" s="117">
        <v>9.9206348490302586E-5</v>
      </c>
      <c r="P64" s="115">
        <v>21</v>
      </c>
      <c r="Q64" s="115">
        <v>21</v>
      </c>
    </row>
    <row r="65" spans="1:17">
      <c r="A65" s="107">
        <v>51704088</v>
      </c>
      <c r="B65" s="114" t="s">
        <v>498</v>
      </c>
      <c r="C65" s="115">
        <v>1920</v>
      </c>
      <c r="D65" s="116">
        <v>0</v>
      </c>
      <c r="E65" s="115">
        <v>0</v>
      </c>
      <c r="F65" s="115">
        <v>180.00000001047738</v>
      </c>
      <c r="G65" s="115">
        <v>0</v>
      </c>
      <c r="H65" s="115">
        <v>0</v>
      </c>
      <c r="I65" s="115">
        <v>0</v>
      </c>
      <c r="J65" s="115">
        <v>0</v>
      </c>
      <c r="K65" s="115">
        <v>480</v>
      </c>
      <c r="L65" s="115">
        <v>0</v>
      </c>
      <c r="M65" s="117">
        <v>0.25</v>
      </c>
      <c r="N65" s="117">
        <v>0</v>
      </c>
      <c r="O65" s="117">
        <v>0.25</v>
      </c>
      <c r="P65" s="115">
        <v>4</v>
      </c>
      <c r="Q65" s="115">
        <v>3</v>
      </c>
    </row>
    <row r="66" spans="1:17">
      <c r="A66" s="107">
        <v>51705903</v>
      </c>
      <c r="B66" s="114" t="s">
        <v>499</v>
      </c>
      <c r="C66" s="115">
        <v>9120</v>
      </c>
      <c r="D66" s="116">
        <v>0</v>
      </c>
      <c r="E66" s="115">
        <v>0</v>
      </c>
      <c r="F66" s="115">
        <v>506.99999998789281</v>
      </c>
      <c r="G66" s="115">
        <v>0</v>
      </c>
      <c r="H66" s="115">
        <v>0</v>
      </c>
      <c r="I66" s="115">
        <v>227.00000000651926</v>
      </c>
      <c r="J66" s="115">
        <v>0</v>
      </c>
      <c r="K66" s="115">
        <v>480</v>
      </c>
      <c r="L66" s="115">
        <v>0</v>
      </c>
      <c r="M66" s="117">
        <v>7.752192982527624E-2</v>
      </c>
      <c r="N66" s="117">
        <v>0.05</v>
      </c>
      <c r="O66" s="117">
        <v>0.12364583333401243</v>
      </c>
      <c r="P66" s="115">
        <v>19</v>
      </c>
      <c r="Q66" s="115">
        <v>18</v>
      </c>
    </row>
    <row r="67" spans="1:17">
      <c r="A67" s="107">
        <v>51706571</v>
      </c>
      <c r="B67" s="114" t="s">
        <v>500</v>
      </c>
      <c r="C67" s="115">
        <v>10499.999999993015</v>
      </c>
      <c r="D67" s="116">
        <v>0</v>
      </c>
      <c r="E67" s="115">
        <v>824.9999999650754</v>
      </c>
      <c r="F67" s="115">
        <v>194.0000000030268</v>
      </c>
      <c r="G67" s="115">
        <v>0</v>
      </c>
      <c r="H67" s="115">
        <v>0</v>
      </c>
      <c r="I67" s="115">
        <v>269.99999996856786</v>
      </c>
      <c r="J67" s="115">
        <v>0</v>
      </c>
      <c r="K67" s="115">
        <v>480</v>
      </c>
      <c r="L67" s="115">
        <v>0</v>
      </c>
      <c r="M67" s="117">
        <v>7.1428571425625406E-2</v>
      </c>
      <c r="N67" s="117">
        <v>0</v>
      </c>
      <c r="O67" s="117">
        <v>7.1428571425625406E-2</v>
      </c>
      <c r="P67" s="115">
        <v>22</v>
      </c>
      <c r="Q67" s="115">
        <v>21</v>
      </c>
    </row>
    <row r="68" spans="1:17">
      <c r="A68" s="107">
        <v>51709110</v>
      </c>
      <c r="B68" s="114" t="s">
        <v>169</v>
      </c>
      <c r="C68" s="115">
        <v>10560</v>
      </c>
      <c r="D68" s="116">
        <v>0</v>
      </c>
      <c r="E68" s="115">
        <v>553.0000000525929</v>
      </c>
      <c r="F68" s="115">
        <v>185.99999998812564</v>
      </c>
      <c r="G68" s="115">
        <v>0</v>
      </c>
      <c r="H68" s="115">
        <v>0</v>
      </c>
      <c r="I68" s="115">
        <v>152.00000002072193</v>
      </c>
      <c r="J68" s="115">
        <v>0</v>
      </c>
      <c r="K68" s="115">
        <v>0</v>
      </c>
      <c r="L68" s="115">
        <v>211</v>
      </c>
      <c r="M68" s="117">
        <v>3.4375000001962301E-2</v>
      </c>
      <c r="N68" s="117">
        <v>0</v>
      </c>
      <c r="O68" s="117">
        <v>3.4375000001962301E-2</v>
      </c>
      <c r="P68" s="115">
        <v>22</v>
      </c>
      <c r="Q68" s="115">
        <v>22</v>
      </c>
    </row>
    <row r="69" spans="1:17">
      <c r="A69" s="107">
        <v>51715671</v>
      </c>
      <c r="B69" s="114" t="s">
        <v>501</v>
      </c>
      <c r="C69" s="115">
        <v>9600</v>
      </c>
      <c r="D69" s="116">
        <v>0</v>
      </c>
      <c r="E69" s="115">
        <v>47.999999957391992</v>
      </c>
      <c r="F69" s="115">
        <v>42.000000000698492</v>
      </c>
      <c r="G69" s="115">
        <v>0</v>
      </c>
      <c r="H69" s="115">
        <v>0</v>
      </c>
      <c r="I69" s="115">
        <v>0</v>
      </c>
      <c r="J69" s="115">
        <v>0</v>
      </c>
      <c r="K69" s="115">
        <v>480</v>
      </c>
      <c r="L69" s="115">
        <v>0</v>
      </c>
      <c r="M69" s="117">
        <v>0.05</v>
      </c>
      <c r="N69" s="117">
        <v>0</v>
      </c>
      <c r="O69" s="117">
        <v>0.05</v>
      </c>
      <c r="P69" s="115">
        <v>20</v>
      </c>
      <c r="Q69" s="115">
        <v>19</v>
      </c>
    </row>
    <row r="70" spans="1:17">
      <c r="A70" s="107">
        <v>51715940</v>
      </c>
      <c r="B70" s="114" t="s">
        <v>502</v>
      </c>
      <c r="C70" s="115">
        <v>9120</v>
      </c>
      <c r="D70" s="116">
        <v>0</v>
      </c>
      <c r="E70" s="115">
        <v>1004.9999999816064</v>
      </c>
      <c r="F70" s="115">
        <v>88.999999996740371</v>
      </c>
      <c r="G70" s="115">
        <v>0</v>
      </c>
      <c r="H70" s="115">
        <v>0</v>
      </c>
      <c r="I70" s="115">
        <v>112.00000000139698</v>
      </c>
      <c r="J70" s="115">
        <v>0</v>
      </c>
      <c r="K70" s="115">
        <v>0</v>
      </c>
      <c r="L70" s="115">
        <v>0</v>
      </c>
      <c r="M70" s="117">
        <v>1.2280701754539143E-2</v>
      </c>
      <c r="N70" s="117">
        <v>0.05</v>
      </c>
      <c r="O70" s="117">
        <v>6.1666666666812184E-2</v>
      </c>
      <c r="P70" s="115">
        <v>19</v>
      </c>
      <c r="Q70" s="115">
        <v>19</v>
      </c>
    </row>
    <row r="71" spans="1:17">
      <c r="A71" s="107">
        <v>51715941</v>
      </c>
      <c r="B71" s="114" t="s">
        <v>503</v>
      </c>
      <c r="C71" s="115">
        <v>10080</v>
      </c>
      <c r="D71" s="116">
        <v>0</v>
      </c>
      <c r="E71" s="115">
        <v>5.9999999776482582</v>
      </c>
      <c r="F71" s="115">
        <v>0</v>
      </c>
      <c r="G71" s="115">
        <v>0</v>
      </c>
      <c r="H71" s="115">
        <v>0</v>
      </c>
      <c r="I71" s="115">
        <v>0</v>
      </c>
      <c r="J71" s="115">
        <v>0</v>
      </c>
      <c r="K71" s="115">
        <v>2400</v>
      </c>
      <c r="L71" s="115">
        <v>262.0000000053551</v>
      </c>
      <c r="M71" s="117">
        <v>0.26408730158783283</v>
      </c>
      <c r="N71" s="117">
        <v>0</v>
      </c>
      <c r="O71" s="117">
        <v>0.26408730158783283</v>
      </c>
      <c r="P71" s="115">
        <v>21</v>
      </c>
      <c r="Q71" s="115">
        <v>16</v>
      </c>
    </row>
    <row r="72" spans="1:17">
      <c r="A72" s="107">
        <v>51716764</v>
      </c>
      <c r="B72" s="114" t="s">
        <v>504</v>
      </c>
      <c r="C72" s="115">
        <v>9600</v>
      </c>
      <c r="D72" s="116">
        <v>0</v>
      </c>
      <c r="E72" s="115">
        <v>252.99999995497993</v>
      </c>
      <c r="F72" s="115">
        <v>239.00000002211891</v>
      </c>
      <c r="G72" s="115">
        <v>0</v>
      </c>
      <c r="H72" s="115">
        <v>0</v>
      </c>
      <c r="I72" s="115">
        <v>100.9999999939464</v>
      </c>
      <c r="J72" s="115">
        <v>0</v>
      </c>
      <c r="K72" s="115">
        <v>480</v>
      </c>
      <c r="L72" s="115">
        <v>0</v>
      </c>
      <c r="M72" s="117">
        <v>6.052083333270275E-2</v>
      </c>
      <c r="N72" s="117">
        <v>0</v>
      </c>
      <c r="O72" s="117">
        <v>6.052083333270275E-2</v>
      </c>
      <c r="P72" s="115">
        <v>20</v>
      </c>
      <c r="Q72" s="115">
        <v>19</v>
      </c>
    </row>
    <row r="73" spans="1:17">
      <c r="A73" s="107">
        <v>51717245</v>
      </c>
      <c r="B73" s="114" t="s">
        <v>505</v>
      </c>
      <c r="C73" s="115">
        <v>9600</v>
      </c>
      <c r="D73" s="116">
        <v>0</v>
      </c>
      <c r="E73" s="115">
        <v>573.00000005656614</v>
      </c>
      <c r="F73" s="115">
        <v>0</v>
      </c>
      <c r="G73" s="115">
        <v>0</v>
      </c>
      <c r="H73" s="115">
        <v>0</v>
      </c>
      <c r="I73" s="115">
        <v>13.000000000465661</v>
      </c>
      <c r="J73" s="115">
        <v>0</v>
      </c>
      <c r="K73" s="115">
        <v>1440</v>
      </c>
      <c r="L73" s="115">
        <v>0</v>
      </c>
      <c r="M73" s="117">
        <v>0.15135416666671517</v>
      </c>
      <c r="N73" s="117">
        <v>0</v>
      </c>
      <c r="O73" s="117">
        <v>0.15135416666671517</v>
      </c>
      <c r="P73" s="115">
        <v>20</v>
      </c>
      <c r="Q73" s="115">
        <v>17</v>
      </c>
    </row>
    <row r="74" spans="1:17">
      <c r="A74" s="107">
        <v>51717293</v>
      </c>
      <c r="B74" s="114" t="s">
        <v>713</v>
      </c>
      <c r="C74" s="115">
        <v>10080</v>
      </c>
      <c r="D74" s="116">
        <v>0</v>
      </c>
      <c r="E74" s="115">
        <v>144.00000001859965</v>
      </c>
      <c r="F74" s="115">
        <v>0</v>
      </c>
      <c r="G74" s="115">
        <v>0</v>
      </c>
      <c r="H74" s="115">
        <v>0</v>
      </c>
      <c r="I74" s="115">
        <v>504.00000001885928</v>
      </c>
      <c r="J74" s="115">
        <v>0</v>
      </c>
      <c r="K74" s="115">
        <v>480</v>
      </c>
      <c r="L74" s="115">
        <v>180</v>
      </c>
      <c r="M74" s="117">
        <v>0.11547619047806143</v>
      </c>
      <c r="N74" s="117">
        <v>0</v>
      </c>
      <c r="O74" s="117">
        <v>0.11547619047806143</v>
      </c>
      <c r="P74" s="115">
        <v>21</v>
      </c>
      <c r="Q74" s="115">
        <v>20</v>
      </c>
    </row>
    <row r="75" spans="1:17">
      <c r="A75" s="107">
        <v>51718187</v>
      </c>
      <c r="B75" s="114" t="s">
        <v>714</v>
      </c>
      <c r="C75" s="115">
        <v>8640</v>
      </c>
      <c r="D75" s="116">
        <v>0</v>
      </c>
      <c r="E75" s="115">
        <v>31.000000006752089</v>
      </c>
      <c r="F75" s="115">
        <v>161.99999999371357</v>
      </c>
      <c r="G75" s="115">
        <v>0</v>
      </c>
      <c r="H75" s="115">
        <v>0</v>
      </c>
      <c r="I75" s="115">
        <v>258.00000000279397</v>
      </c>
      <c r="J75" s="115">
        <v>0</v>
      </c>
      <c r="K75" s="115">
        <v>480</v>
      </c>
      <c r="L75" s="115">
        <v>0</v>
      </c>
      <c r="M75" s="117">
        <v>8.5416666666990049E-2</v>
      </c>
      <c r="N75" s="117">
        <v>0.14285714285714285</v>
      </c>
      <c r="O75" s="117">
        <v>0.21607142857170575</v>
      </c>
      <c r="P75" s="115">
        <v>18</v>
      </c>
      <c r="Q75" s="115">
        <v>17</v>
      </c>
    </row>
    <row r="76" spans="1:17">
      <c r="A76" s="107">
        <v>51718193</v>
      </c>
      <c r="B76" s="114" t="s">
        <v>159</v>
      </c>
      <c r="C76" s="115">
        <v>9600</v>
      </c>
      <c r="D76" s="116">
        <v>0</v>
      </c>
      <c r="E76" s="115">
        <v>245.00000003350081</v>
      </c>
      <c r="F76" s="115">
        <v>201.99999998789281</v>
      </c>
      <c r="G76" s="115">
        <v>0</v>
      </c>
      <c r="H76" s="115">
        <v>0</v>
      </c>
      <c r="I76" s="115">
        <v>1.000000003259629</v>
      </c>
      <c r="J76" s="115">
        <v>0</v>
      </c>
      <c r="K76" s="115">
        <v>0</v>
      </c>
      <c r="L76" s="115">
        <v>0</v>
      </c>
      <c r="M76" s="117">
        <v>1.0416666700621135E-4</v>
      </c>
      <c r="N76" s="117">
        <v>0</v>
      </c>
      <c r="O76" s="117">
        <v>1.0416666700621135E-4</v>
      </c>
      <c r="P76" s="115">
        <v>20</v>
      </c>
      <c r="Q76" s="115">
        <v>20</v>
      </c>
    </row>
    <row r="77" spans="1:17">
      <c r="A77" s="107">
        <v>51718195</v>
      </c>
      <c r="B77" s="114" t="s">
        <v>168</v>
      </c>
      <c r="C77" s="115">
        <v>10560</v>
      </c>
      <c r="D77" s="116">
        <v>0</v>
      </c>
      <c r="E77" s="115">
        <v>996.99999998134672</v>
      </c>
      <c r="F77" s="115">
        <v>765.99999999278225</v>
      </c>
      <c r="G77" s="115">
        <v>0</v>
      </c>
      <c r="H77" s="115">
        <v>0</v>
      </c>
      <c r="I77" s="115">
        <v>318.0000000203936</v>
      </c>
      <c r="J77" s="115">
        <v>0</v>
      </c>
      <c r="K77" s="115">
        <v>960</v>
      </c>
      <c r="L77" s="115">
        <v>235.9999999939464</v>
      </c>
      <c r="M77" s="117">
        <v>0.14337121212257006</v>
      </c>
      <c r="N77" s="117">
        <v>0</v>
      </c>
      <c r="O77" s="117">
        <v>0.14337121212257006</v>
      </c>
      <c r="P77" s="115">
        <v>22</v>
      </c>
      <c r="Q77" s="115">
        <v>20</v>
      </c>
    </row>
    <row r="78" spans="1:17">
      <c r="A78" s="107">
        <v>51718507</v>
      </c>
      <c r="B78" s="114" t="s">
        <v>506</v>
      </c>
      <c r="C78" s="115">
        <v>8640</v>
      </c>
      <c r="D78" s="116">
        <v>0</v>
      </c>
      <c r="E78" s="115">
        <v>4.9999999848660082</v>
      </c>
      <c r="F78" s="115">
        <v>0</v>
      </c>
      <c r="G78" s="115">
        <v>0</v>
      </c>
      <c r="H78" s="115">
        <v>0</v>
      </c>
      <c r="I78" s="115">
        <v>0</v>
      </c>
      <c r="J78" s="115">
        <v>0</v>
      </c>
      <c r="K78" s="115">
        <v>0</v>
      </c>
      <c r="L78" s="115">
        <v>0</v>
      </c>
      <c r="M78" s="117">
        <v>0</v>
      </c>
      <c r="N78" s="117">
        <v>0.1</v>
      </c>
      <c r="O78" s="117">
        <v>0.1</v>
      </c>
      <c r="P78" s="115">
        <v>18</v>
      </c>
      <c r="Q78" s="115">
        <v>18</v>
      </c>
    </row>
    <row r="79" spans="1:17">
      <c r="A79" s="107">
        <v>51718513</v>
      </c>
      <c r="B79" s="114" t="s">
        <v>172</v>
      </c>
      <c r="C79" s="115">
        <v>9600</v>
      </c>
      <c r="D79" s="116">
        <v>0</v>
      </c>
      <c r="E79" s="115">
        <v>306.99999997392297</v>
      </c>
      <c r="F79" s="115">
        <v>124.99999999906868</v>
      </c>
      <c r="G79" s="115">
        <v>0</v>
      </c>
      <c r="H79" s="115">
        <v>0</v>
      </c>
      <c r="I79" s="115">
        <v>317.99999998882413</v>
      </c>
      <c r="J79" s="115">
        <v>0</v>
      </c>
      <c r="K79" s="115">
        <v>2400</v>
      </c>
      <c r="L79" s="115">
        <v>0</v>
      </c>
      <c r="M79" s="117">
        <v>0.28312499999883584</v>
      </c>
      <c r="N79" s="117">
        <v>0</v>
      </c>
      <c r="O79" s="117">
        <v>0.28312499999883584</v>
      </c>
      <c r="P79" s="115">
        <v>20</v>
      </c>
      <c r="Q79" s="115">
        <v>15</v>
      </c>
    </row>
    <row r="80" spans="1:17">
      <c r="A80" s="107">
        <v>51719214</v>
      </c>
      <c r="B80" s="114" t="s">
        <v>173</v>
      </c>
      <c r="C80" s="115">
        <v>10080</v>
      </c>
      <c r="D80" s="116">
        <v>0</v>
      </c>
      <c r="E80" s="115">
        <v>435.00000002444722</v>
      </c>
      <c r="F80" s="115">
        <v>0</v>
      </c>
      <c r="G80" s="115">
        <v>0</v>
      </c>
      <c r="H80" s="115">
        <v>0</v>
      </c>
      <c r="I80" s="115">
        <v>237.00000000768341</v>
      </c>
      <c r="J80" s="115">
        <v>0</v>
      </c>
      <c r="K80" s="115">
        <v>0</v>
      </c>
      <c r="L80" s="115">
        <v>0</v>
      </c>
      <c r="M80" s="117">
        <v>2.3511904762667006E-2</v>
      </c>
      <c r="N80" s="117">
        <v>0</v>
      </c>
      <c r="O80" s="117">
        <v>2.3511904762667006E-2</v>
      </c>
      <c r="P80" s="115">
        <v>21</v>
      </c>
      <c r="Q80" s="115">
        <v>21</v>
      </c>
    </row>
    <row r="81" spans="1:17">
      <c r="A81" s="107">
        <v>51719217</v>
      </c>
      <c r="B81" s="114" t="s">
        <v>507</v>
      </c>
      <c r="C81" s="115">
        <v>9600</v>
      </c>
      <c r="D81" s="116">
        <v>0</v>
      </c>
      <c r="E81" s="115">
        <v>673.00000000361479</v>
      </c>
      <c r="F81" s="115">
        <v>738.99999999906868</v>
      </c>
      <c r="G81" s="115">
        <v>0</v>
      </c>
      <c r="H81" s="115">
        <v>0</v>
      </c>
      <c r="I81" s="115">
        <v>69.999999997671694</v>
      </c>
      <c r="J81" s="115">
        <v>0</v>
      </c>
      <c r="K81" s="115">
        <v>0</v>
      </c>
      <c r="L81" s="115">
        <v>0</v>
      </c>
      <c r="M81" s="117">
        <v>7.2916666664241351E-3</v>
      </c>
      <c r="N81" s="117">
        <v>0</v>
      </c>
      <c r="O81" s="117">
        <v>7.2916666664241351E-3</v>
      </c>
      <c r="P81" s="115">
        <v>20</v>
      </c>
      <c r="Q81" s="115">
        <v>20</v>
      </c>
    </row>
    <row r="82" spans="1:17">
      <c r="A82" s="107">
        <v>51719218</v>
      </c>
      <c r="B82" s="114" t="s">
        <v>508</v>
      </c>
      <c r="C82" s="115">
        <v>9600</v>
      </c>
      <c r="D82" s="116">
        <v>0</v>
      </c>
      <c r="E82" s="115">
        <v>28.000000007450581</v>
      </c>
      <c r="F82" s="115">
        <v>0</v>
      </c>
      <c r="G82" s="115">
        <v>0</v>
      </c>
      <c r="H82" s="115">
        <v>0</v>
      </c>
      <c r="I82" s="115">
        <v>239.00000000372529</v>
      </c>
      <c r="J82" s="115">
        <v>0</v>
      </c>
      <c r="K82" s="115">
        <v>0</v>
      </c>
      <c r="L82" s="115">
        <v>0</v>
      </c>
      <c r="M82" s="117">
        <v>2.4895833333721383E-2</v>
      </c>
      <c r="N82" s="117">
        <v>0</v>
      </c>
      <c r="O82" s="117">
        <v>2.4895833333721383E-2</v>
      </c>
      <c r="P82" s="115">
        <v>20</v>
      </c>
      <c r="Q82" s="115">
        <v>20</v>
      </c>
    </row>
    <row r="83" spans="1:17">
      <c r="A83" s="107">
        <v>51719219</v>
      </c>
      <c r="B83" s="114" t="s">
        <v>509</v>
      </c>
      <c r="C83" s="115">
        <v>10080</v>
      </c>
      <c r="D83" s="116">
        <v>0</v>
      </c>
      <c r="E83" s="115">
        <v>7.9999999841675162</v>
      </c>
      <c r="F83" s="115">
        <v>112.00000000884756</v>
      </c>
      <c r="G83" s="115">
        <v>0</v>
      </c>
      <c r="H83" s="115">
        <v>0</v>
      </c>
      <c r="I83" s="115">
        <v>270.99999999278225</v>
      </c>
      <c r="J83" s="115">
        <v>0</v>
      </c>
      <c r="K83" s="115">
        <v>960</v>
      </c>
      <c r="L83" s="115">
        <v>0</v>
      </c>
      <c r="M83" s="117">
        <v>0.12212301587229983</v>
      </c>
      <c r="N83" s="117">
        <v>0</v>
      </c>
      <c r="O83" s="117">
        <v>0.12212301587229983</v>
      </c>
      <c r="P83" s="115">
        <v>21</v>
      </c>
      <c r="Q83" s="115">
        <v>19</v>
      </c>
    </row>
    <row r="84" spans="1:17">
      <c r="A84" s="107">
        <v>51719239</v>
      </c>
      <c r="B84" s="114" t="s">
        <v>715</v>
      </c>
      <c r="C84" s="115">
        <v>10080</v>
      </c>
      <c r="D84" s="116">
        <v>0</v>
      </c>
      <c r="E84" s="115">
        <v>142.9999999946449</v>
      </c>
      <c r="F84" s="115">
        <v>0</v>
      </c>
      <c r="G84" s="115">
        <v>0</v>
      </c>
      <c r="H84" s="115">
        <v>0</v>
      </c>
      <c r="I84" s="115">
        <v>224.00000000721775</v>
      </c>
      <c r="J84" s="115">
        <v>0</v>
      </c>
      <c r="K84" s="115">
        <v>2880</v>
      </c>
      <c r="L84" s="115">
        <v>0</v>
      </c>
      <c r="M84" s="117">
        <v>0.30793650793722399</v>
      </c>
      <c r="N84" s="117">
        <v>0</v>
      </c>
      <c r="O84" s="117">
        <v>0.30793650793722399</v>
      </c>
      <c r="P84" s="115">
        <v>21</v>
      </c>
      <c r="Q84" s="115">
        <v>15</v>
      </c>
    </row>
    <row r="85" spans="1:17">
      <c r="A85" s="107">
        <v>51719966</v>
      </c>
      <c r="B85" s="114" t="s">
        <v>510</v>
      </c>
      <c r="C85" s="115">
        <v>9120</v>
      </c>
      <c r="D85" s="116">
        <v>0</v>
      </c>
      <c r="E85" s="115">
        <v>6.9999999809078872</v>
      </c>
      <c r="F85" s="115">
        <v>0</v>
      </c>
      <c r="G85" s="115">
        <v>0</v>
      </c>
      <c r="H85" s="115">
        <v>0</v>
      </c>
      <c r="I85" s="115">
        <v>45.99999999278225</v>
      </c>
      <c r="J85" s="115">
        <v>0</v>
      </c>
      <c r="K85" s="115">
        <v>0</v>
      </c>
      <c r="L85" s="115">
        <v>0</v>
      </c>
      <c r="M85" s="117">
        <v>5.0438596483313872E-3</v>
      </c>
      <c r="N85" s="117">
        <v>0.05</v>
      </c>
      <c r="O85" s="117">
        <v>5.4791666665914819E-2</v>
      </c>
      <c r="P85" s="115">
        <v>19</v>
      </c>
      <c r="Q85" s="115">
        <v>19</v>
      </c>
    </row>
    <row r="86" spans="1:17">
      <c r="A86" s="107">
        <v>51720522</v>
      </c>
      <c r="B86" s="114" t="s">
        <v>511</v>
      </c>
      <c r="C86" s="115">
        <v>8640</v>
      </c>
      <c r="D86" s="116">
        <v>0</v>
      </c>
      <c r="E86" s="115">
        <v>2141.0000000114087</v>
      </c>
      <c r="F86" s="115">
        <v>0</v>
      </c>
      <c r="G86" s="115">
        <v>0</v>
      </c>
      <c r="H86" s="115">
        <v>0</v>
      </c>
      <c r="I86" s="115">
        <v>941.00000001839362</v>
      </c>
      <c r="J86" s="115">
        <v>0</v>
      </c>
      <c r="K86" s="115">
        <v>1440</v>
      </c>
      <c r="L86" s="115">
        <v>0</v>
      </c>
      <c r="M86" s="117">
        <v>0.2755787037058326</v>
      </c>
      <c r="N86" s="117">
        <v>0.18181818181818182</v>
      </c>
      <c r="O86" s="117">
        <v>0.40729166666840849</v>
      </c>
      <c r="P86" s="115">
        <v>18</v>
      </c>
      <c r="Q86" s="115">
        <v>15</v>
      </c>
    </row>
    <row r="87" spans="1:17">
      <c r="A87" s="107">
        <v>51720809</v>
      </c>
      <c r="B87" s="114" t="s">
        <v>512</v>
      </c>
      <c r="C87" s="115">
        <v>9600</v>
      </c>
      <c r="D87" s="116">
        <v>0</v>
      </c>
      <c r="E87" s="115">
        <v>445.9999999764841</v>
      </c>
      <c r="F87" s="115">
        <v>1109.0000000365426</v>
      </c>
      <c r="G87" s="115">
        <v>0</v>
      </c>
      <c r="H87" s="115">
        <v>0</v>
      </c>
      <c r="I87" s="115">
        <v>0</v>
      </c>
      <c r="J87" s="115">
        <v>0</v>
      </c>
      <c r="K87" s="115">
        <v>2400</v>
      </c>
      <c r="L87" s="115">
        <v>344.00000000023283</v>
      </c>
      <c r="M87" s="117">
        <v>0.28583333333335759</v>
      </c>
      <c r="N87" s="117">
        <v>0</v>
      </c>
      <c r="O87" s="117">
        <v>0.28583333333335759</v>
      </c>
      <c r="P87" s="115">
        <v>20</v>
      </c>
      <c r="Q87" s="115">
        <v>15</v>
      </c>
    </row>
    <row r="88" spans="1:17">
      <c r="A88" s="107">
        <v>51720810</v>
      </c>
      <c r="B88" s="114" t="s">
        <v>513</v>
      </c>
      <c r="C88" s="115">
        <v>10080</v>
      </c>
      <c r="D88" s="116">
        <v>0</v>
      </c>
      <c r="E88" s="115">
        <v>623.99999997043051</v>
      </c>
      <c r="F88" s="115">
        <v>608.0000000114087</v>
      </c>
      <c r="G88" s="115">
        <v>0</v>
      </c>
      <c r="H88" s="115">
        <v>0</v>
      </c>
      <c r="I88" s="115">
        <v>18.999999999068677</v>
      </c>
      <c r="J88" s="115">
        <v>0</v>
      </c>
      <c r="K88" s="115">
        <v>5280</v>
      </c>
      <c r="L88" s="115">
        <v>0</v>
      </c>
      <c r="M88" s="117">
        <v>0.52569444444435209</v>
      </c>
      <c r="N88" s="117">
        <v>0</v>
      </c>
      <c r="O88" s="117">
        <v>0.52569444444435209</v>
      </c>
      <c r="P88" s="115">
        <v>21</v>
      </c>
      <c r="Q88" s="115">
        <v>10</v>
      </c>
    </row>
    <row r="89" spans="1:17">
      <c r="A89" s="107">
        <v>51720817</v>
      </c>
      <c r="B89" s="114" t="s">
        <v>174</v>
      </c>
      <c r="C89" s="115">
        <v>9120</v>
      </c>
      <c r="D89" s="116">
        <v>0</v>
      </c>
      <c r="E89" s="115">
        <v>15.999999999767169</v>
      </c>
      <c r="F89" s="115">
        <v>444.0000000083819</v>
      </c>
      <c r="G89" s="115">
        <v>0</v>
      </c>
      <c r="H89" s="115">
        <v>0</v>
      </c>
      <c r="I89" s="115">
        <v>32.999999992316589</v>
      </c>
      <c r="J89" s="115">
        <v>0</v>
      </c>
      <c r="K89" s="115">
        <v>960</v>
      </c>
      <c r="L89" s="115">
        <v>0</v>
      </c>
      <c r="M89" s="117">
        <v>0.10888157894652595</v>
      </c>
      <c r="N89" s="117">
        <v>9.5238095238095233E-2</v>
      </c>
      <c r="O89" s="117">
        <v>0.19374999999923775</v>
      </c>
      <c r="P89" s="115">
        <v>19</v>
      </c>
      <c r="Q89" s="115">
        <v>17</v>
      </c>
    </row>
    <row r="90" spans="1:17">
      <c r="A90" s="107">
        <v>51720821</v>
      </c>
      <c r="B90" s="114" t="s">
        <v>514</v>
      </c>
      <c r="C90" s="115">
        <v>8640</v>
      </c>
      <c r="D90" s="116">
        <v>0</v>
      </c>
      <c r="E90" s="115">
        <v>929.00000001612216</v>
      </c>
      <c r="F90" s="115">
        <v>0</v>
      </c>
      <c r="G90" s="115">
        <v>0</v>
      </c>
      <c r="H90" s="115">
        <v>0</v>
      </c>
      <c r="I90" s="115">
        <v>101.99999999720603</v>
      </c>
      <c r="J90" s="115">
        <v>0</v>
      </c>
      <c r="K90" s="115">
        <v>0</v>
      </c>
      <c r="L90" s="115">
        <v>0</v>
      </c>
      <c r="M90" s="117">
        <v>1.180555555523218E-2</v>
      </c>
      <c r="N90" s="117">
        <v>0.1</v>
      </c>
      <c r="O90" s="117">
        <v>0.11062499999970896</v>
      </c>
      <c r="P90" s="115">
        <v>18</v>
      </c>
      <c r="Q90" s="115">
        <v>18</v>
      </c>
    </row>
    <row r="91" spans="1:17">
      <c r="A91" s="107">
        <v>51721298</v>
      </c>
      <c r="B91" s="114" t="s">
        <v>515</v>
      </c>
      <c r="C91" s="115">
        <v>8160</v>
      </c>
      <c r="D91" s="116">
        <v>0</v>
      </c>
      <c r="E91" s="115">
        <v>306.99999999487773</v>
      </c>
      <c r="F91" s="115">
        <v>1951.0000000521541</v>
      </c>
      <c r="G91" s="115">
        <v>0</v>
      </c>
      <c r="H91" s="115">
        <v>0</v>
      </c>
      <c r="I91" s="115">
        <v>0</v>
      </c>
      <c r="J91" s="115">
        <v>0</v>
      </c>
      <c r="K91" s="115">
        <v>0</v>
      </c>
      <c r="L91" s="115">
        <v>0</v>
      </c>
      <c r="M91" s="117">
        <v>0</v>
      </c>
      <c r="N91" s="117">
        <v>0.15</v>
      </c>
      <c r="O91" s="117">
        <v>0.15</v>
      </c>
      <c r="P91" s="115">
        <v>17</v>
      </c>
      <c r="Q91" s="115">
        <v>17</v>
      </c>
    </row>
    <row r="92" spans="1:17">
      <c r="A92" s="107">
        <v>51721450</v>
      </c>
      <c r="B92" s="114" t="s">
        <v>516</v>
      </c>
      <c r="C92" s="115">
        <v>9600</v>
      </c>
      <c r="D92" s="116">
        <v>0</v>
      </c>
      <c r="E92" s="115">
        <v>1353.999999928521</v>
      </c>
      <c r="F92" s="115">
        <v>30.00000000349246</v>
      </c>
      <c r="G92" s="115">
        <v>0</v>
      </c>
      <c r="H92" s="115">
        <v>0</v>
      </c>
      <c r="I92" s="115">
        <v>932.9999999778928</v>
      </c>
      <c r="J92" s="115">
        <v>0</v>
      </c>
      <c r="K92" s="115">
        <v>960</v>
      </c>
      <c r="L92" s="115">
        <v>0</v>
      </c>
      <c r="M92" s="117">
        <v>0.19718749999769719</v>
      </c>
      <c r="N92" s="117">
        <v>4.7619047619047616E-2</v>
      </c>
      <c r="O92" s="117">
        <v>0.2354166666644735</v>
      </c>
      <c r="P92" s="115">
        <v>20</v>
      </c>
      <c r="Q92" s="115">
        <v>18</v>
      </c>
    </row>
    <row r="93" spans="1:17">
      <c r="A93" s="107">
        <v>51721454</v>
      </c>
      <c r="B93" s="114" t="s">
        <v>517</v>
      </c>
      <c r="C93" s="115">
        <v>9120</v>
      </c>
      <c r="D93" s="116">
        <v>0</v>
      </c>
      <c r="E93" s="115">
        <v>612.00000005796312</v>
      </c>
      <c r="F93" s="115">
        <v>329.99999997741543</v>
      </c>
      <c r="G93" s="115">
        <v>0</v>
      </c>
      <c r="H93" s="115">
        <v>0</v>
      </c>
      <c r="I93" s="115">
        <v>0</v>
      </c>
      <c r="J93" s="115">
        <v>0</v>
      </c>
      <c r="K93" s="115">
        <v>0</v>
      </c>
      <c r="L93" s="115">
        <v>0</v>
      </c>
      <c r="M93" s="117">
        <v>0</v>
      </c>
      <c r="N93" s="117">
        <v>0.05</v>
      </c>
      <c r="O93" s="117">
        <v>0.05</v>
      </c>
      <c r="P93" s="115">
        <v>19</v>
      </c>
      <c r="Q93" s="115">
        <v>19</v>
      </c>
    </row>
    <row r="94" spans="1:17">
      <c r="A94" s="107">
        <v>51721456</v>
      </c>
      <c r="B94" s="114" t="s">
        <v>518</v>
      </c>
      <c r="C94" s="115">
        <v>10080</v>
      </c>
      <c r="D94" s="116">
        <v>0</v>
      </c>
      <c r="E94" s="115">
        <v>119.99999999976717</v>
      </c>
      <c r="F94" s="115">
        <v>704.99999993714744</v>
      </c>
      <c r="G94" s="115">
        <v>0</v>
      </c>
      <c r="H94" s="115">
        <v>0</v>
      </c>
      <c r="I94" s="115">
        <v>0</v>
      </c>
      <c r="J94" s="115">
        <v>0</v>
      </c>
      <c r="K94" s="115">
        <v>0</v>
      </c>
      <c r="L94" s="115">
        <v>0</v>
      </c>
      <c r="M94" s="117">
        <v>0</v>
      </c>
      <c r="N94" s="117">
        <v>4.5454545454545456E-2</v>
      </c>
      <c r="O94" s="117">
        <v>4.5454545454545456E-2</v>
      </c>
      <c r="P94" s="115">
        <v>21</v>
      </c>
      <c r="Q94" s="115">
        <v>21</v>
      </c>
    </row>
    <row r="95" spans="1:17">
      <c r="A95" s="107">
        <v>51721457</v>
      </c>
      <c r="B95" s="114" t="s">
        <v>177</v>
      </c>
      <c r="C95" s="115">
        <v>8640</v>
      </c>
      <c r="D95" s="116">
        <v>0</v>
      </c>
      <c r="E95" s="115">
        <v>267.00000000069849</v>
      </c>
      <c r="F95" s="115">
        <v>367.00000000186265</v>
      </c>
      <c r="G95" s="115">
        <v>0</v>
      </c>
      <c r="H95" s="115">
        <v>0</v>
      </c>
      <c r="I95" s="115">
        <v>1409.9999999965075</v>
      </c>
      <c r="J95" s="115">
        <v>0</v>
      </c>
      <c r="K95" s="115">
        <v>1440</v>
      </c>
      <c r="L95" s="115">
        <v>0</v>
      </c>
      <c r="M95" s="117">
        <v>0.32986111111070687</v>
      </c>
      <c r="N95" s="117">
        <v>0</v>
      </c>
      <c r="O95" s="117">
        <v>0.32986111111070687</v>
      </c>
      <c r="P95" s="115">
        <v>18</v>
      </c>
      <c r="Q95" s="115">
        <v>15</v>
      </c>
    </row>
    <row r="96" spans="1:17">
      <c r="A96" s="107">
        <v>51721458</v>
      </c>
      <c r="B96" s="114" t="s">
        <v>179</v>
      </c>
      <c r="C96" s="115">
        <v>10560</v>
      </c>
      <c r="D96" s="116">
        <v>0</v>
      </c>
      <c r="E96" s="115">
        <v>15.000000017462298</v>
      </c>
      <c r="F96" s="115">
        <v>0</v>
      </c>
      <c r="G96" s="115">
        <v>0</v>
      </c>
      <c r="H96" s="115">
        <v>0</v>
      </c>
      <c r="I96" s="115">
        <v>25.000000008149073</v>
      </c>
      <c r="J96" s="115">
        <v>0</v>
      </c>
      <c r="K96" s="115">
        <v>960</v>
      </c>
      <c r="L96" s="115">
        <v>0</v>
      </c>
      <c r="M96" s="117">
        <v>9.327651515228684E-2</v>
      </c>
      <c r="N96" s="117">
        <v>0</v>
      </c>
      <c r="O96" s="117">
        <v>9.327651515228684E-2</v>
      </c>
      <c r="P96" s="115">
        <v>22</v>
      </c>
      <c r="Q96" s="115">
        <v>20</v>
      </c>
    </row>
    <row r="97" spans="1:17">
      <c r="A97" s="107">
        <v>51721462</v>
      </c>
      <c r="B97" s="114" t="s">
        <v>519</v>
      </c>
      <c r="C97" s="115">
        <v>10560</v>
      </c>
      <c r="D97" s="116">
        <v>0</v>
      </c>
      <c r="E97" s="115">
        <v>881.99999997974373</v>
      </c>
      <c r="F97" s="115">
        <v>331.0000000090804</v>
      </c>
      <c r="G97" s="115">
        <v>0</v>
      </c>
      <c r="H97" s="115">
        <v>0</v>
      </c>
      <c r="I97" s="115">
        <v>125.9999999916181</v>
      </c>
      <c r="J97" s="115">
        <v>0</v>
      </c>
      <c r="K97" s="115">
        <v>480</v>
      </c>
      <c r="L97" s="115">
        <v>69.999999997671694</v>
      </c>
      <c r="M97" s="117">
        <v>6.4015151514137295E-2</v>
      </c>
      <c r="N97" s="117">
        <v>0</v>
      </c>
      <c r="O97" s="117">
        <v>6.4015151514137295E-2</v>
      </c>
      <c r="P97" s="115">
        <v>22</v>
      </c>
      <c r="Q97" s="115">
        <v>21</v>
      </c>
    </row>
    <row r="98" spans="1:17">
      <c r="A98" s="107">
        <v>51721464</v>
      </c>
      <c r="B98" s="114" t="s">
        <v>520</v>
      </c>
      <c r="C98" s="115">
        <v>9600</v>
      </c>
      <c r="D98" s="116">
        <v>0</v>
      </c>
      <c r="E98" s="115">
        <v>8.9999999769497663</v>
      </c>
      <c r="F98" s="115">
        <v>293.00000001210719</v>
      </c>
      <c r="G98" s="115">
        <v>0</v>
      </c>
      <c r="H98" s="115">
        <v>0</v>
      </c>
      <c r="I98" s="115">
        <v>0</v>
      </c>
      <c r="J98" s="115">
        <v>0</v>
      </c>
      <c r="K98" s="115">
        <v>0</v>
      </c>
      <c r="L98" s="115">
        <v>0</v>
      </c>
      <c r="M98" s="117">
        <v>0</v>
      </c>
      <c r="N98" s="117">
        <v>4.7619047619047616E-2</v>
      </c>
      <c r="O98" s="117">
        <v>4.7619047619047616E-2</v>
      </c>
      <c r="P98" s="115">
        <v>20</v>
      </c>
      <c r="Q98" s="115">
        <v>20</v>
      </c>
    </row>
    <row r="99" spans="1:17">
      <c r="A99" s="107">
        <v>51721469</v>
      </c>
      <c r="B99" s="114" t="s">
        <v>521</v>
      </c>
      <c r="C99" s="115">
        <v>10560</v>
      </c>
      <c r="D99" s="116">
        <v>0</v>
      </c>
      <c r="E99" s="115">
        <v>93.000000013969839</v>
      </c>
      <c r="F99" s="115">
        <v>220.00000001513399</v>
      </c>
      <c r="G99" s="115">
        <v>0</v>
      </c>
      <c r="H99" s="115">
        <v>0</v>
      </c>
      <c r="I99" s="115">
        <v>118.00000000745058</v>
      </c>
      <c r="J99" s="115">
        <v>0</v>
      </c>
      <c r="K99" s="115">
        <v>960</v>
      </c>
      <c r="L99" s="115">
        <v>0</v>
      </c>
      <c r="M99" s="117">
        <v>0.10208333333403888</v>
      </c>
      <c r="N99" s="117">
        <v>0</v>
      </c>
      <c r="O99" s="117">
        <v>0.10208333333403888</v>
      </c>
      <c r="P99" s="115">
        <v>22</v>
      </c>
      <c r="Q99" s="115">
        <v>20</v>
      </c>
    </row>
    <row r="100" spans="1:17">
      <c r="A100" s="107">
        <v>51721470</v>
      </c>
      <c r="B100" s="114" t="s">
        <v>178</v>
      </c>
      <c r="C100" s="115">
        <v>10080</v>
      </c>
      <c r="D100" s="116">
        <v>0</v>
      </c>
      <c r="E100" s="115">
        <v>10.000000011641532</v>
      </c>
      <c r="F100" s="115">
        <v>0</v>
      </c>
      <c r="G100" s="115">
        <v>0</v>
      </c>
      <c r="H100" s="115">
        <v>0</v>
      </c>
      <c r="I100" s="115">
        <v>0</v>
      </c>
      <c r="J100" s="115">
        <v>0</v>
      </c>
      <c r="K100" s="115">
        <v>0</v>
      </c>
      <c r="L100" s="115">
        <v>0</v>
      </c>
      <c r="M100" s="117">
        <v>0</v>
      </c>
      <c r="N100" s="117">
        <v>0</v>
      </c>
      <c r="O100" s="117">
        <v>0</v>
      </c>
      <c r="P100" s="115">
        <v>21</v>
      </c>
      <c r="Q100" s="115">
        <v>21</v>
      </c>
    </row>
    <row r="101" spans="1:17">
      <c r="A101" s="107">
        <v>51721472</v>
      </c>
      <c r="B101" s="114" t="s">
        <v>522</v>
      </c>
      <c r="C101" s="115">
        <v>9120</v>
      </c>
      <c r="D101" s="116">
        <v>0</v>
      </c>
      <c r="E101" s="115">
        <v>146.00000000442378</v>
      </c>
      <c r="F101" s="115">
        <v>97.999999994644895</v>
      </c>
      <c r="G101" s="115">
        <v>0</v>
      </c>
      <c r="H101" s="115">
        <v>0</v>
      </c>
      <c r="I101" s="115">
        <v>24.000000004889444</v>
      </c>
      <c r="J101" s="115">
        <v>0</v>
      </c>
      <c r="K101" s="115">
        <v>0</v>
      </c>
      <c r="L101" s="115">
        <v>0</v>
      </c>
      <c r="M101" s="117">
        <v>2.6315789479045442E-3</v>
      </c>
      <c r="N101" s="117">
        <v>0.05</v>
      </c>
      <c r="O101" s="117">
        <v>5.250000000050932E-2</v>
      </c>
      <c r="P101" s="115">
        <v>19</v>
      </c>
      <c r="Q101" s="115">
        <v>19</v>
      </c>
    </row>
    <row r="102" spans="1:17">
      <c r="A102" s="107">
        <v>51721475</v>
      </c>
      <c r="B102" s="114" t="s">
        <v>175</v>
      </c>
      <c r="C102" s="115">
        <v>9600</v>
      </c>
      <c r="D102" s="116">
        <v>0</v>
      </c>
      <c r="E102" s="115">
        <v>147.00000002863817</v>
      </c>
      <c r="F102" s="115">
        <v>0</v>
      </c>
      <c r="G102" s="115">
        <v>0</v>
      </c>
      <c r="H102" s="115">
        <v>0</v>
      </c>
      <c r="I102" s="115">
        <v>121.00000001722947</v>
      </c>
      <c r="J102" s="115">
        <v>0</v>
      </c>
      <c r="K102" s="115">
        <v>0</v>
      </c>
      <c r="L102" s="115">
        <v>0.99999999278225005</v>
      </c>
      <c r="M102" s="117">
        <v>1.270833333437622E-2</v>
      </c>
      <c r="N102" s="117">
        <v>0</v>
      </c>
      <c r="O102" s="117">
        <v>1.270833333437622E-2</v>
      </c>
      <c r="P102" s="115">
        <v>20</v>
      </c>
      <c r="Q102" s="115">
        <v>20</v>
      </c>
    </row>
    <row r="103" spans="1:17">
      <c r="A103" s="107">
        <v>51721477</v>
      </c>
      <c r="B103" s="114" t="s">
        <v>523</v>
      </c>
      <c r="C103" s="115">
        <v>10560</v>
      </c>
      <c r="D103" s="116">
        <v>0</v>
      </c>
      <c r="E103" s="115">
        <v>19.999999981373549</v>
      </c>
      <c r="F103" s="115">
        <v>0</v>
      </c>
      <c r="G103" s="115">
        <v>0</v>
      </c>
      <c r="H103" s="115">
        <v>0</v>
      </c>
      <c r="I103" s="115">
        <v>11.999999997206032</v>
      </c>
      <c r="J103" s="115">
        <v>0</v>
      </c>
      <c r="K103" s="115">
        <v>480</v>
      </c>
      <c r="L103" s="115">
        <v>0</v>
      </c>
      <c r="M103" s="117">
        <v>4.6590909090644513E-2</v>
      </c>
      <c r="N103" s="117">
        <v>0</v>
      </c>
      <c r="O103" s="117">
        <v>4.6590909090644513E-2</v>
      </c>
      <c r="P103" s="115">
        <v>22</v>
      </c>
      <c r="Q103" s="115">
        <v>21</v>
      </c>
    </row>
    <row r="104" spans="1:17">
      <c r="A104" s="107">
        <v>51721479</v>
      </c>
      <c r="B104" s="114" t="s">
        <v>176</v>
      </c>
      <c r="C104" s="115">
        <v>9120</v>
      </c>
      <c r="D104" s="116">
        <v>0</v>
      </c>
      <c r="E104" s="115">
        <v>2.9999999993015081</v>
      </c>
      <c r="F104" s="115">
        <v>0</v>
      </c>
      <c r="G104" s="115">
        <v>0</v>
      </c>
      <c r="H104" s="115">
        <v>0</v>
      </c>
      <c r="I104" s="115">
        <v>1020.9999999757856</v>
      </c>
      <c r="J104" s="115">
        <v>0</v>
      </c>
      <c r="K104" s="115">
        <v>480</v>
      </c>
      <c r="L104" s="115">
        <v>0</v>
      </c>
      <c r="M104" s="117">
        <v>0.16458333333067826</v>
      </c>
      <c r="N104" s="117">
        <v>0</v>
      </c>
      <c r="O104" s="117">
        <v>0.16458333333067826</v>
      </c>
      <c r="P104" s="115">
        <v>19</v>
      </c>
      <c r="Q104" s="115">
        <v>18</v>
      </c>
    </row>
    <row r="105" spans="1:17">
      <c r="A105" s="107">
        <v>51721483</v>
      </c>
      <c r="B105" s="114" t="s">
        <v>524</v>
      </c>
      <c r="C105" s="115">
        <v>9120</v>
      </c>
      <c r="D105" s="116">
        <v>0</v>
      </c>
      <c r="E105" s="115">
        <v>2.000000006519258</v>
      </c>
      <c r="F105" s="115">
        <v>0</v>
      </c>
      <c r="G105" s="115">
        <v>0</v>
      </c>
      <c r="H105" s="115">
        <v>0</v>
      </c>
      <c r="I105" s="115">
        <v>0</v>
      </c>
      <c r="J105" s="115">
        <v>0</v>
      </c>
      <c r="K105" s="115">
        <v>0</v>
      </c>
      <c r="L105" s="115">
        <v>0</v>
      </c>
      <c r="M105" s="117">
        <v>0</v>
      </c>
      <c r="N105" s="117">
        <v>0.05</v>
      </c>
      <c r="O105" s="117">
        <v>0.05</v>
      </c>
      <c r="P105" s="115">
        <v>19</v>
      </c>
      <c r="Q105" s="115">
        <v>19</v>
      </c>
    </row>
    <row r="106" spans="1:17">
      <c r="A106" s="107">
        <v>51721815</v>
      </c>
      <c r="B106" s="114" t="s">
        <v>187</v>
      </c>
      <c r="C106" s="115">
        <v>9120</v>
      </c>
      <c r="D106" s="116">
        <v>0</v>
      </c>
      <c r="E106" s="115">
        <v>469.00000000920267</v>
      </c>
      <c r="F106" s="115">
        <v>0</v>
      </c>
      <c r="G106" s="115">
        <v>0</v>
      </c>
      <c r="H106" s="115">
        <v>0</v>
      </c>
      <c r="I106" s="115">
        <v>1016.9999999892898</v>
      </c>
      <c r="J106" s="115">
        <v>0</v>
      </c>
      <c r="K106" s="115">
        <v>2400</v>
      </c>
      <c r="L106" s="115">
        <v>0</v>
      </c>
      <c r="M106" s="117">
        <v>0.37467105263040457</v>
      </c>
      <c r="N106" s="117">
        <v>0.13636363636363635</v>
      </c>
      <c r="O106" s="117">
        <v>0.45994318181716759</v>
      </c>
      <c r="P106" s="115">
        <v>19</v>
      </c>
      <c r="Q106" s="115">
        <v>14</v>
      </c>
    </row>
    <row r="107" spans="1:17">
      <c r="A107" s="107">
        <v>51721817</v>
      </c>
      <c r="B107" s="114" t="s">
        <v>525</v>
      </c>
      <c r="C107" s="115">
        <v>9600</v>
      </c>
      <c r="D107" s="116">
        <v>0</v>
      </c>
      <c r="E107" s="115">
        <v>74.999999951323318</v>
      </c>
      <c r="F107" s="115">
        <v>489.00000002235174</v>
      </c>
      <c r="G107" s="115">
        <v>0</v>
      </c>
      <c r="H107" s="115">
        <v>0</v>
      </c>
      <c r="I107" s="115">
        <v>0</v>
      </c>
      <c r="J107" s="115">
        <v>0</v>
      </c>
      <c r="K107" s="115">
        <v>0</v>
      </c>
      <c r="L107" s="115">
        <v>0</v>
      </c>
      <c r="M107" s="117">
        <v>0</v>
      </c>
      <c r="N107" s="117">
        <v>0</v>
      </c>
      <c r="O107" s="117">
        <v>0</v>
      </c>
      <c r="P107" s="115">
        <v>20</v>
      </c>
      <c r="Q107" s="115">
        <v>20</v>
      </c>
    </row>
    <row r="108" spans="1:17">
      <c r="A108" s="107">
        <v>51721818</v>
      </c>
      <c r="B108" s="114" t="s">
        <v>183</v>
      </c>
      <c r="C108" s="115">
        <v>10560</v>
      </c>
      <c r="D108" s="116">
        <v>0</v>
      </c>
      <c r="E108" s="115">
        <v>174.00000000139698</v>
      </c>
      <c r="F108" s="115">
        <v>31.999999999534339</v>
      </c>
      <c r="G108" s="115">
        <v>0</v>
      </c>
      <c r="H108" s="115">
        <v>0</v>
      </c>
      <c r="I108" s="115">
        <v>83.999999990919605</v>
      </c>
      <c r="J108" s="115">
        <v>0</v>
      </c>
      <c r="K108" s="115">
        <v>480</v>
      </c>
      <c r="L108" s="115">
        <v>0</v>
      </c>
      <c r="M108" s="117">
        <v>5.3409090908231024E-2</v>
      </c>
      <c r="N108" s="117">
        <v>0</v>
      </c>
      <c r="O108" s="117">
        <v>5.3409090908231024E-2</v>
      </c>
      <c r="P108" s="115">
        <v>22</v>
      </c>
      <c r="Q108" s="115">
        <v>21</v>
      </c>
    </row>
    <row r="109" spans="1:17">
      <c r="A109" s="107">
        <v>51721821</v>
      </c>
      <c r="B109" s="114" t="s">
        <v>182</v>
      </c>
      <c r="C109" s="115">
        <v>10080</v>
      </c>
      <c r="D109" s="116">
        <v>0</v>
      </c>
      <c r="E109" s="115">
        <v>1.000000003259629</v>
      </c>
      <c r="F109" s="115">
        <v>35.999999991618097</v>
      </c>
      <c r="G109" s="115">
        <v>0</v>
      </c>
      <c r="H109" s="115">
        <v>0</v>
      </c>
      <c r="I109" s="115">
        <v>0</v>
      </c>
      <c r="J109" s="115">
        <v>0</v>
      </c>
      <c r="K109" s="115">
        <v>0</v>
      </c>
      <c r="L109" s="115">
        <v>0</v>
      </c>
      <c r="M109" s="117">
        <v>0</v>
      </c>
      <c r="N109" s="117">
        <v>0</v>
      </c>
      <c r="O109" s="117">
        <v>0</v>
      </c>
      <c r="P109" s="115">
        <v>21</v>
      </c>
      <c r="Q109" s="115">
        <v>21</v>
      </c>
    </row>
    <row r="110" spans="1:17">
      <c r="A110" s="107">
        <v>51721823</v>
      </c>
      <c r="B110" s="114" t="s">
        <v>180</v>
      </c>
      <c r="C110" s="115">
        <v>8640</v>
      </c>
      <c r="D110" s="116">
        <v>0</v>
      </c>
      <c r="E110" s="115">
        <v>570.99999997531995</v>
      </c>
      <c r="F110" s="115">
        <v>842.00000004842877</v>
      </c>
      <c r="G110" s="115">
        <v>0</v>
      </c>
      <c r="H110" s="115">
        <v>0</v>
      </c>
      <c r="I110" s="115">
        <v>0</v>
      </c>
      <c r="J110" s="115">
        <v>0</v>
      </c>
      <c r="K110" s="115">
        <v>0</v>
      </c>
      <c r="L110" s="115">
        <v>0</v>
      </c>
      <c r="M110" s="117">
        <v>0</v>
      </c>
      <c r="N110" s="117">
        <v>0.14285714285714285</v>
      </c>
      <c r="O110" s="117">
        <v>0.14285714285714285</v>
      </c>
      <c r="P110" s="115">
        <v>18</v>
      </c>
      <c r="Q110" s="115">
        <v>18</v>
      </c>
    </row>
    <row r="111" spans="1:17">
      <c r="A111" s="107">
        <v>51721824</v>
      </c>
      <c r="B111" s="114" t="s">
        <v>181</v>
      </c>
      <c r="C111" s="115">
        <v>8160</v>
      </c>
      <c r="D111" s="116">
        <v>0</v>
      </c>
      <c r="E111" s="115">
        <v>19.000000019763807</v>
      </c>
      <c r="F111" s="115">
        <v>0</v>
      </c>
      <c r="G111" s="115">
        <v>0</v>
      </c>
      <c r="H111" s="115">
        <v>0</v>
      </c>
      <c r="I111" s="115">
        <v>281.00000001490116</v>
      </c>
      <c r="J111" s="115">
        <v>0</v>
      </c>
      <c r="K111" s="115">
        <v>960</v>
      </c>
      <c r="L111" s="115">
        <v>0</v>
      </c>
      <c r="M111" s="117">
        <v>0.15208333333515944</v>
      </c>
      <c r="N111" s="117">
        <v>5.5555555555555552E-2</v>
      </c>
      <c r="O111" s="117">
        <v>0.1991898148165395</v>
      </c>
      <c r="P111" s="115">
        <v>17</v>
      </c>
      <c r="Q111" s="115">
        <v>15</v>
      </c>
    </row>
    <row r="112" spans="1:17">
      <c r="A112" s="107">
        <v>51722211</v>
      </c>
      <c r="B112" s="114" t="s">
        <v>526</v>
      </c>
      <c r="C112" s="115">
        <v>10080</v>
      </c>
      <c r="D112" s="116">
        <v>0</v>
      </c>
      <c r="E112" s="115">
        <v>6.9999999913852662</v>
      </c>
      <c r="F112" s="115">
        <v>40.000000004656613</v>
      </c>
      <c r="G112" s="115">
        <v>0</v>
      </c>
      <c r="H112" s="115">
        <v>0</v>
      </c>
      <c r="I112" s="115">
        <v>62.999999995809048</v>
      </c>
      <c r="J112" s="115">
        <v>0</v>
      </c>
      <c r="K112" s="115">
        <v>3840</v>
      </c>
      <c r="L112" s="115">
        <v>1.000000003259629</v>
      </c>
      <c r="M112" s="117">
        <v>0.38730158730149489</v>
      </c>
      <c r="N112" s="117">
        <v>0</v>
      </c>
      <c r="O112" s="117">
        <v>0.38730158730149489</v>
      </c>
      <c r="P112" s="115">
        <v>21</v>
      </c>
      <c r="Q112" s="115">
        <v>13</v>
      </c>
    </row>
    <row r="113" spans="1:17">
      <c r="A113" s="107">
        <v>51722213</v>
      </c>
      <c r="B113" s="114" t="s">
        <v>527</v>
      </c>
      <c r="C113" s="115">
        <v>9120</v>
      </c>
      <c r="D113" s="116">
        <v>0</v>
      </c>
      <c r="E113" s="115">
        <v>1761.0000000493751</v>
      </c>
      <c r="F113" s="115">
        <v>233.99999997694977</v>
      </c>
      <c r="G113" s="115">
        <v>0</v>
      </c>
      <c r="H113" s="115">
        <v>0</v>
      </c>
      <c r="I113" s="115">
        <v>0</v>
      </c>
      <c r="J113" s="115">
        <v>0</v>
      </c>
      <c r="K113" s="115">
        <v>0</v>
      </c>
      <c r="L113" s="115">
        <v>0</v>
      </c>
      <c r="M113" s="117">
        <v>0</v>
      </c>
      <c r="N113" s="117">
        <v>0.05</v>
      </c>
      <c r="O113" s="117">
        <v>0.05</v>
      </c>
      <c r="P113" s="115">
        <v>19</v>
      </c>
      <c r="Q113" s="115">
        <v>19</v>
      </c>
    </row>
    <row r="114" spans="1:17">
      <c r="A114" s="107">
        <v>51722217</v>
      </c>
      <c r="B114" s="114" t="s">
        <v>528</v>
      </c>
      <c r="C114" s="115">
        <v>7680</v>
      </c>
      <c r="D114" s="116">
        <v>0</v>
      </c>
      <c r="E114" s="115">
        <v>128.99999996996485</v>
      </c>
      <c r="F114" s="115">
        <v>0</v>
      </c>
      <c r="G114" s="115">
        <v>0</v>
      </c>
      <c r="H114" s="115">
        <v>0</v>
      </c>
      <c r="I114" s="115">
        <v>0</v>
      </c>
      <c r="J114" s="115">
        <v>0</v>
      </c>
      <c r="K114" s="115">
        <v>0</v>
      </c>
      <c r="L114" s="115">
        <v>0</v>
      </c>
      <c r="M114" s="117">
        <v>0</v>
      </c>
      <c r="N114" s="117">
        <v>0.2</v>
      </c>
      <c r="O114" s="117">
        <v>0.2</v>
      </c>
      <c r="P114" s="115">
        <v>16</v>
      </c>
      <c r="Q114" s="115">
        <v>16</v>
      </c>
    </row>
    <row r="115" spans="1:17">
      <c r="A115" s="107">
        <v>51722219</v>
      </c>
      <c r="B115" s="114" t="s">
        <v>529</v>
      </c>
      <c r="C115" s="115">
        <v>10080</v>
      </c>
      <c r="D115" s="116">
        <v>0</v>
      </c>
      <c r="E115" s="115">
        <v>16.999999908730388</v>
      </c>
      <c r="F115" s="115">
        <v>0</v>
      </c>
      <c r="G115" s="115">
        <v>0</v>
      </c>
      <c r="H115" s="115">
        <v>0</v>
      </c>
      <c r="I115" s="115">
        <v>40.999999986961484</v>
      </c>
      <c r="J115" s="115">
        <v>0</v>
      </c>
      <c r="K115" s="115">
        <v>480</v>
      </c>
      <c r="L115" s="115">
        <v>0</v>
      </c>
      <c r="M115" s="117">
        <v>5.1686507935214433E-2</v>
      </c>
      <c r="N115" s="117">
        <v>0</v>
      </c>
      <c r="O115" s="117">
        <v>5.1686507935214433E-2</v>
      </c>
      <c r="P115" s="115">
        <v>21</v>
      </c>
      <c r="Q115" s="115">
        <v>20</v>
      </c>
    </row>
    <row r="116" spans="1:17">
      <c r="A116" s="107">
        <v>51722220</v>
      </c>
      <c r="B116" s="114" t="s">
        <v>530</v>
      </c>
      <c r="C116" s="115">
        <v>10080</v>
      </c>
      <c r="D116" s="116">
        <v>0</v>
      </c>
      <c r="E116" s="115">
        <v>165.99999998928979</v>
      </c>
      <c r="F116" s="115">
        <v>0</v>
      </c>
      <c r="G116" s="115">
        <v>0</v>
      </c>
      <c r="H116" s="115">
        <v>0</v>
      </c>
      <c r="I116" s="115">
        <v>445.00000001513399</v>
      </c>
      <c r="J116" s="115">
        <v>0</v>
      </c>
      <c r="K116" s="115">
        <v>480</v>
      </c>
      <c r="L116" s="115">
        <v>0</v>
      </c>
      <c r="M116" s="117">
        <v>9.1765873017374405E-2</v>
      </c>
      <c r="N116" s="117">
        <v>0</v>
      </c>
      <c r="O116" s="117">
        <v>9.1765873017374405E-2</v>
      </c>
      <c r="P116" s="115">
        <v>21</v>
      </c>
      <c r="Q116" s="115">
        <v>20</v>
      </c>
    </row>
    <row r="117" spans="1:17">
      <c r="A117" s="107">
        <v>51722234</v>
      </c>
      <c r="B117" s="114" t="s">
        <v>531</v>
      </c>
      <c r="C117" s="115">
        <v>10080</v>
      </c>
      <c r="D117" s="116">
        <v>0</v>
      </c>
      <c r="E117" s="115">
        <v>28.99999990593642</v>
      </c>
      <c r="F117" s="115">
        <v>37.000000005355105</v>
      </c>
      <c r="G117" s="115">
        <v>0</v>
      </c>
      <c r="H117" s="115">
        <v>0</v>
      </c>
      <c r="I117" s="115">
        <v>18.999999999068677</v>
      </c>
      <c r="J117" s="115">
        <v>0</v>
      </c>
      <c r="K117" s="115">
        <v>480</v>
      </c>
      <c r="L117" s="115">
        <v>335</v>
      </c>
      <c r="M117" s="117">
        <v>8.2738095238002851E-2</v>
      </c>
      <c r="N117" s="117">
        <v>0</v>
      </c>
      <c r="O117" s="117">
        <v>8.2738095238002851E-2</v>
      </c>
      <c r="P117" s="115">
        <v>21</v>
      </c>
      <c r="Q117" s="115">
        <v>20</v>
      </c>
    </row>
    <row r="118" spans="1:17">
      <c r="A118" s="107">
        <v>51722397</v>
      </c>
      <c r="B118" s="114" t="s">
        <v>532</v>
      </c>
      <c r="C118" s="115">
        <v>9120</v>
      </c>
      <c r="D118" s="116">
        <v>0</v>
      </c>
      <c r="E118" s="115">
        <v>5.9999999986030161</v>
      </c>
      <c r="F118" s="115">
        <v>212.00000001001172</v>
      </c>
      <c r="G118" s="115">
        <v>0</v>
      </c>
      <c r="H118" s="115">
        <v>0</v>
      </c>
      <c r="I118" s="115">
        <v>34.999999988358468</v>
      </c>
      <c r="J118" s="115">
        <v>0</v>
      </c>
      <c r="K118" s="115">
        <v>2880</v>
      </c>
      <c r="L118" s="115">
        <v>0</v>
      </c>
      <c r="M118" s="117">
        <v>0.31962719298117964</v>
      </c>
      <c r="N118" s="117">
        <v>9.5238095238095233E-2</v>
      </c>
      <c r="O118" s="117">
        <v>0.38442460317344829</v>
      </c>
      <c r="P118" s="115">
        <v>19</v>
      </c>
      <c r="Q118" s="115">
        <v>13</v>
      </c>
    </row>
    <row r="119" spans="1:17">
      <c r="A119" s="107">
        <v>51722399</v>
      </c>
      <c r="B119" s="114" t="s">
        <v>533</v>
      </c>
      <c r="C119" s="115">
        <v>9120</v>
      </c>
      <c r="D119" s="116">
        <v>0</v>
      </c>
      <c r="E119" s="115">
        <v>1593.0000000658911</v>
      </c>
      <c r="F119" s="115">
        <v>460.99999996251427</v>
      </c>
      <c r="G119" s="115">
        <v>0</v>
      </c>
      <c r="H119" s="115">
        <v>0</v>
      </c>
      <c r="I119" s="115">
        <v>0</v>
      </c>
      <c r="J119" s="115">
        <v>0</v>
      </c>
      <c r="K119" s="115">
        <v>480</v>
      </c>
      <c r="L119" s="115">
        <v>0</v>
      </c>
      <c r="M119" s="117">
        <v>5.2631578947368418E-2</v>
      </c>
      <c r="N119" s="117">
        <v>0.05</v>
      </c>
      <c r="O119" s="117">
        <v>0.1</v>
      </c>
      <c r="P119" s="115">
        <v>19</v>
      </c>
      <c r="Q119" s="115">
        <v>18</v>
      </c>
    </row>
    <row r="120" spans="1:17">
      <c r="A120" s="107">
        <v>51722772</v>
      </c>
      <c r="B120" s="114" t="s">
        <v>534</v>
      </c>
      <c r="C120" s="115">
        <v>8640</v>
      </c>
      <c r="D120" s="116">
        <v>0</v>
      </c>
      <c r="E120" s="115">
        <v>136.000000003</v>
      </c>
      <c r="F120" s="115">
        <v>450.00000001047738</v>
      </c>
      <c r="G120" s="115">
        <v>0</v>
      </c>
      <c r="H120" s="115">
        <v>0</v>
      </c>
      <c r="I120" s="115">
        <v>24.999999997671694</v>
      </c>
      <c r="J120" s="115">
        <v>0</v>
      </c>
      <c r="K120" s="115">
        <v>0</v>
      </c>
      <c r="L120" s="115">
        <v>0</v>
      </c>
      <c r="M120" s="117">
        <v>2.8935185182490386E-3</v>
      </c>
      <c r="N120" s="117">
        <v>0.1</v>
      </c>
      <c r="O120" s="117">
        <v>0.10260416666642413</v>
      </c>
      <c r="P120" s="115">
        <v>18</v>
      </c>
      <c r="Q120" s="115">
        <v>18</v>
      </c>
    </row>
    <row r="121" spans="1:17">
      <c r="A121" s="107">
        <v>51722864</v>
      </c>
      <c r="B121" s="114" t="s">
        <v>535</v>
      </c>
      <c r="C121" s="115">
        <v>9120</v>
      </c>
      <c r="D121" s="116">
        <v>0</v>
      </c>
      <c r="E121" s="115">
        <v>834.00000000462978</v>
      </c>
      <c r="F121" s="115">
        <v>62.000000003026798</v>
      </c>
      <c r="G121" s="115">
        <v>0</v>
      </c>
      <c r="H121" s="115">
        <v>0</v>
      </c>
      <c r="I121" s="115">
        <v>969.99999998719431</v>
      </c>
      <c r="J121" s="115">
        <v>0</v>
      </c>
      <c r="K121" s="115">
        <v>0</v>
      </c>
      <c r="L121" s="115">
        <v>299.99999999301508</v>
      </c>
      <c r="M121" s="117">
        <v>0.13925438596274226</v>
      </c>
      <c r="N121" s="117">
        <v>0.05</v>
      </c>
      <c r="O121" s="117">
        <v>0.18229166666460514</v>
      </c>
      <c r="P121" s="115">
        <v>19</v>
      </c>
      <c r="Q121" s="115">
        <v>19</v>
      </c>
    </row>
    <row r="122" spans="1:17">
      <c r="A122" s="107">
        <v>51722938</v>
      </c>
      <c r="B122" s="114" t="s">
        <v>170</v>
      </c>
      <c r="C122" s="115">
        <v>10080</v>
      </c>
      <c r="D122" s="116">
        <v>0</v>
      </c>
      <c r="E122" s="115">
        <v>957.0000000372529</v>
      </c>
      <c r="F122" s="115">
        <v>36.000000002095476</v>
      </c>
      <c r="G122" s="115">
        <v>0</v>
      </c>
      <c r="H122" s="115">
        <v>0</v>
      </c>
      <c r="I122" s="115">
        <v>137.99999999930151</v>
      </c>
      <c r="J122" s="115">
        <v>0</v>
      </c>
      <c r="K122" s="115">
        <v>0</v>
      </c>
      <c r="L122" s="115">
        <v>0</v>
      </c>
      <c r="M122" s="117">
        <v>1.3690476190406895E-2</v>
      </c>
      <c r="N122" s="117">
        <v>4.5454545454545456E-2</v>
      </c>
      <c r="O122" s="117">
        <v>5.8522727272661126E-2</v>
      </c>
      <c r="P122" s="115">
        <v>21</v>
      </c>
      <c r="Q122" s="115">
        <v>21</v>
      </c>
    </row>
    <row r="123" spans="1:17">
      <c r="A123" s="107">
        <v>51722942</v>
      </c>
      <c r="B123" s="114" t="s">
        <v>536</v>
      </c>
      <c r="C123" s="115">
        <v>10080</v>
      </c>
      <c r="D123" s="116">
        <v>0</v>
      </c>
      <c r="E123" s="115">
        <v>16.999999992549419</v>
      </c>
      <c r="F123" s="115">
        <v>121.99999999953434</v>
      </c>
      <c r="G123" s="115">
        <v>0</v>
      </c>
      <c r="H123" s="115">
        <v>0</v>
      </c>
      <c r="I123" s="115">
        <v>246.99999999837019</v>
      </c>
      <c r="J123" s="115">
        <v>0</v>
      </c>
      <c r="K123" s="115">
        <v>1920</v>
      </c>
      <c r="L123" s="115">
        <v>0</v>
      </c>
      <c r="M123" s="117">
        <v>0.21498015872999704</v>
      </c>
      <c r="N123" s="117">
        <v>0</v>
      </c>
      <c r="O123" s="117">
        <v>0.21498015872999704</v>
      </c>
      <c r="P123" s="115">
        <v>21</v>
      </c>
      <c r="Q123" s="115">
        <v>17</v>
      </c>
    </row>
    <row r="124" spans="1:17">
      <c r="A124" s="107">
        <v>51723236</v>
      </c>
      <c r="B124" s="114" t="s">
        <v>537</v>
      </c>
      <c r="C124" s="115">
        <v>9120</v>
      </c>
      <c r="D124" s="116">
        <v>0</v>
      </c>
      <c r="E124" s="115">
        <v>56.999999944819137</v>
      </c>
      <c r="F124" s="115">
        <v>110.00000002328306</v>
      </c>
      <c r="G124" s="115">
        <v>0</v>
      </c>
      <c r="H124" s="115">
        <v>0</v>
      </c>
      <c r="I124" s="115">
        <v>50.999999998603016</v>
      </c>
      <c r="J124" s="115">
        <v>0</v>
      </c>
      <c r="K124" s="115">
        <v>480</v>
      </c>
      <c r="L124" s="115">
        <v>0</v>
      </c>
      <c r="M124" s="117">
        <v>5.822368421037314E-2</v>
      </c>
      <c r="N124" s="117">
        <v>9.5238095238095233E-2</v>
      </c>
      <c r="O124" s="117">
        <v>0.14791666666652808</v>
      </c>
      <c r="P124" s="115">
        <v>19</v>
      </c>
      <c r="Q124" s="115">
        <v>18</v>
      </c>
    </row>
    <row r="125" spans="1:17">
      <c r="A125" s="107">
        <v>51723237</v>
      </c>
      <c r="B125" s="114" t="s">
        <v>538</v>
      </c>
      <c r="C125" s="115">
        <v>9600</v>
      </c>
      <c r="D125" s="116">
        <v>0</v>
      </c>
      <c r="E125" s="115">
        <v>40.999999965922967</v>
      </c>
      <c r="F125" s="115">
        <v>75.000000013969839</v>
      </c>
      <c r="G125" s="115">
        <v>0</v>
      </c>
      <c r="H125" s="115">
        <v>0</v>
      </c>
      <c r="I125" s="115">
        <v>171.99999997392297</v>
      </c>
      <c r="J125" s="115">
        <v>0</v>
      </c>
      <c r="K125" s="115">
        <v>960</v>
      </c>
      <c r="L125" s="115">
        <v>246.00000000558794</v>
      </c>
      <c r="M125" s="117">
        <v>0.14354166666453239</v>
      </c>
      <c r="N125" s="117">
        <v>0</v>
      </c>
      <c r="O125" s="117">
        <v>0.14354166666453239</v>
      </c>
      <c r="P125" s="115">
        <v>20</v>
      </c>
      <c r="Q125" s="115">
        <v>18</v>
      </c>
    </row>
    <row r="126" spans="1:17">
      <c r="A126" s="107">
        <v>51723238</v>
      </c>
      <c r="B126" s="114" t="s">
        <v>539</v>
      </c>
      <c r="C126" s="115">
        <v>9600</v>
      </c>
      <c r="D126" s="116">
        <v>0</v>
      </c>
      <c r="E126" s="115">
        <v>1508.000000030489</v>
      </c>
      <c r="F126" s="115">
        <v>417.99999994204859</v>
      </c>
      <c r="G126" s="115">
        <v>0</v>
      </c>
      <c r="H126" s="115">
        <v>0</v>
      </c>
      <c r="I126" s="115">
        <v>123.99999999557622</v>
      </c>
      <c r="J126" s="115">
        <v>0</v>
      </c>
      <c r="K126" s="115">
        <v>480</v>
      </c>
      <c r="L126" s="115">
        <v>0</v>
      </c>
      <c r="M126" s="117">
        <v>6.291666666620585E-2</v>
      </c>
      <c r="N126" s="117">
        <v>0</v>
      </c>
      <c r="O126" s="117">
        <v>6.291666666620585E-2</v>
      </c>
      <c r="P126" s="115">
        <v>20</v>
      </c>
      <c r="Q126" s="115">
        <v>19</v>
      </c>
    </row>
    <row r="127" spans="1:17">
      <c r="A127" s="107">
        <v>51723670</v>
      </c>
      <c r="B127" s="114" t="s">
        <v>540</v>
      </c>
      <c r="C127" s="115">
        <v>10080</v>
      </c>
      <c r="D127" s="116">
        <v>0</v>
      </c>
      <c r="E127" s="115">
        <v>18.999999998767169</v>
      </c>
      <c r="F127" s="115">
        <v>53.999999997904524</v>
      </c>
      <c r="G127" s="115">
        <v>0</v>
      </c>
      <c r="H127" s="115">
        <v>0</v>
      </c>
      <c r="I127" s="115">
        <v>272.99999999930151</v>
      </c>
      <c r="J127" s="115">
        <v>0</v>
      </c>
      <c r="K127" s="115">
        <v>480</v>
      </c>
      <c r="L127" s="115">
        <v>0</v>
      </c>
      <c r="M127" s="117">
        <v>7.4702380952311659E-2</v>
      </c>
      <c r="N127" s="117">
        <v>0</v>
      </c>
      <c r="O127" s="117">
        <v>7.4702380952311659E-2</v>
      </c>
      <c r="P127" s="115">
        <v>21</v>
      </c>
      <c r="Q127" s="115">
        <v>20</v>
      </c>
    </row>
    <row r="128" spans="1:17">
      <c r="A128" s="107">
        <v>51723671</v>
      </c>
      <c r="B128" s="114" t="s">
        <v>541</v>
      </c>
      <c r="C128" s="115">
        <v>9600</v>
      </c>
      <c r="D128" s="116">
        <v>0</v>
      </c>
      <c r="E128" s="115">
        <v>23.999999994412065</v>
      </c>
      <c r="F128" s="115">
        <v>123.99999999557622</v>
      </c>
      <c r="G128" s="115">
        <v>0</v>
      </c>
      <c r="H128" s="115">
        <v>0</v>
      </c>
      <c r="I128" s="115">
        <v>116.99999998323619</v>
      </c>
      <c r="J128" s="115">
        <v>0</v>
      </c>
      <c r="K128" s="115">
        <v>4800</v>
      </c>
      <c r="L128" s="115">
        <v>799.99999998835847</v>
      </c>
      <c r="M128" s="117">
        <v>0.59552083333037442</v>
      </c>
      <c r="N128" s="117">
        <v>0</v>
      </c>
      <c r="O128" s="117">
        <v>0.59552083333037442</v>
      </c>
      <c r="P128" s="115">
        <v>20</v>
      </c>
      <c r="Q128" s="115">
        <v>10</v>
      </c>
    </row>
    <row r="129" spans="1:17">
      <c r="A129" s="107">
        <v>51723675</v>
      </c>
      <c r="B129" s="114" t="s">
        <v>542</v>
      </c>
      <c r="C129" s="115">
        <v>9600</v>
      </c>
      <c r="D129" s="116">
        <v>0</v>
      </c>
      <c r="E129" s="115">
        <v>10.999999983644894</v>
      </c>
      <c r="F129" s="115">
        <v>194.00000004235176</v>
      </c>
      <c r="G129" s="115">
        <v>0</v>
      </c>
      <c r="H129" s="115">
        <v>0</v>
      </c>
      <c r="I129" s="115">
        <v>18.999999999068677</v>
      </c>
      <c r="J129" s="115">
        <v>0</v>
      </c>
      <c r="K129" s="115">
        <v>960</v>
      </c>
      <c r="L129" s="115">
        <v>0</v>
      </c>
      <c r="M129" s="117">
        <v>0.10197916666656966</v>
      </c>
      <c r="N129" s="117">
        <v>0</v>
      </c>
      <c r="O129" s="117">
        <v>0.10197916666656966</v>
      </c>
      <c r="P129" s="115">
        <v>20</v>
      </c>
      <c r="Q129" s="115">
        <v>18</v>
      </c>
    </row>
    <row r="130" spans="1:17">
      <c r="A130" s="107">
        <v>51723910</v>
      </c>
      <c r="B130" s="114" t="s">
        <v>543</v>
      </c>
      <c r="C130" s="115">
        <v>9600</v>
      </c>
      <c r="D130" s="116">
        <v>0</v>
      </c>
      <c r="E130" s="115">
        <v>2.9999999783467501</v>
      </c>
      <c r="F130" s="115">
        <v>0</v>
      </c>
      <c r="G130" s="115">
        <v>0</v>
      </c>
      <c r="H130" s="115">
        <v>0</v>
      </c>
      <c r="I130" s="115">
        <v>737.99999997485429</v>
      </c>
      <c r="J130" s="115">
        <v>0</v>
      </c>
      <c r="K130" s="115">
        <v>960</v>
      </c>
      <c r="L130" s="115">
        <v>0</v>
      </c>
      <c r="M130" s="117">
        <v>0.17687499999738066</v>
      </c>
      <c r="N130" s="117">
        <v>4.7619047619047616E-2</v>
      </c>
      <c r="O130" s="117">
        <v>0.21607142856893397</v>
      </c>
      <c r="P130" s="115">
        <v>20</v>
      </c>
      <c r="Q130" s="115">
        <v>18</v>
      </c>
    </row>
    <row r="131" spans="1:17">
      <c r="A131" s="107">
        <v>51724157</v>
      </c>
      <c r="B131" s="114" t="s">
        <v>544</v>
      </c>
      <c r="C131" s="115">
        <v>2400</v>
      </c>
      <c r="D131" s="116">
        <v>0</v>
      </c>
      <c r="E131" s="115">
        <v>0</v>
      </c>
      <c r="F131" s="115">
        <v>0</v>
      </c>
      <c r="G131" s="115">
        <v>0</v>
      </c>
      <c r="H131" s="115">
        <v>0</v>
      </c>
      <c r="I131" s="115">
        <v>0</v>
      </c>
      <c r="J131" s="115">
        <v>0</v>
      </c>
      <c r="K131" s="115">
        <v>2400</v>
      </c>
      <c r="L131" s="115">
        <v>0</v>
      </c>
      <c r="M131" s="117">
        <v>1</v>
      </c>
      <c r="N131" s="117">
        <v>0.375</v>
      </c>
      <c r="O131" s="117">
        <v>1</v>
      </c>
      <c r="P131" s="115">
        <v>5</v>
      </c>
      <c r="Q131" s="115">
        <v>0</v>
      </c>
    </row>
    <row r="132" spans="1:17">
      <c r="A132" s="107">
        <v>51724272</v>
      </c>
      <c r="B132" s="114" t="s">
        <v>545</v>
      </c>
      <c r="C132" s="115">
        <v>9600</v>
      </c>
      <c r="D132" s="116">
        <v>0</v>
      </c>
      <c r="E132" s="115">
        <v>358.00000004679896</v>
      </c>
      <c r="F132" s="115">
        <v>0</v>
      </c>
      <c r="G132" s="115">
        <v>0</v>
      </c>
      <c r="H132" s="115">
        <v>0</v>
      </c>
      <c r="I132" s="115">
        <v>35.000000009313226</v>
      </c>
      <c r="J132" s="115">
        <v>0</v>
      </c>
      <c r="K132" s="115">
        <v>960</v>
      </c>
      <c r="L132" s="115">
        <v>0</v>
      </c>
      <c r="M132" s="117">
        <v>0.10364583333430347</v>
      </c>
      <c r="N132" s="117">
        <v>0</v>
      </c>
      <c r="O132" s="117">
        <v>0.10364583333430347</v>
      </c>
      <c r="P132" s="115">
        <v>20</v>
      </c>
      <c r="Q132" s="115">
        <v>18</v>
      </c>
    </row>
    <row r="133" spans="1:17">
      <c r="A133" s="107">
        <v>51724274</v>
      </c>
      <c r="B133" s="114" t="s">
        <v>546</v>
      </c>
      <c r="C133" s="115">
        <v>480</v>
      </c>
      <c r="D133" s="116">
        <v>0</v>
      </c>
      <c r="E133" s="115">
        <v>0</v>
      </c>
      <c r="F133" s="115">
        <v>0</v>
      </c>
      <c r="G133" s="115">
        <v>0</v>
      </c>
      <c r="H133" s="115">
        <v>0</v>
      </c>
      <c r="I133" s="115">
        <v>0</v>
      </c>
      <c r="J133" s="115">
        <v>0</v>
      </c>
      <c r="K133" s="115">
        <v>480</v>
      </c>
      <c r="L133" s="115">
        <v>0</v>
      </c>
      <c r="M133" s="117">
        <v>1</v>
      </c>
      <c r="N133" s="117">
        <v>0.83333333333333337</v>
      </c>
      <c r="O133" s="117">
        <v>1</v>
      </c>
      <c r="P133" s="115">
        <v>1</v>
      </c>
      <c r="Q133" s="115">
        <v>0</v>
      </c>
    </row>
    <row r="134" spans="1:17">
      <c r="A134" s="107">
        <v>51724277</v>
      </c>
      <c r="B134" s="114" t="s">
        <v>547</v>
      </c>
      <c r="C134" s="115">
        <v>9600</v>
      </c>
      <c r="D134" s="116">
        <v>0</v>
      </c>
      <c r="E134" s="115">
        <v>0</v>
      </c>
      <c r="F134" s="115">
        <v>826.0000000342261</v>
      </c>
      <c r="G134" s="115">
        <v>0</v>
      </c>
      <c r="H134" s="115">
        <v>0</v>
      </c>
      <c r="I134" s="115">
        <v>0</v>
      </c>
      <c r="J134" s="115">
        <v>0</v>
      </c>
      <c r="K134" s="115">
        <v>0</v>
      </c>
      <c r="L134" s="115">
        <v>0</v>
      </c>
      <c r="M134" s="117">
        <v>0</v>
      </c>
      <c r="N134" s="117">
        <v>0</v>
      </c>
      <c r="O134" s="117">
        <v>0</v>
      </c>
      <c r="P134" s="115">
        <v>20</v>
      </c>
      <c r="Q134" s="115">
        <v>20</v>
      </c>
    </row>
    <row r="135" spans="1:17">
      <c r="A135" s="107">
        <v>51724732</v>
      </c>
      <c r="B135" s="114" t="s">
        <v>548</v>
      </c>
      <c r="C135" s="115">
        <v>10080</v>
      </c>
      <c r="D135" s="116">
        <v>0</v>
      </c>
      <c r="E135" s="115">
        <v>32.000000010011718</v>
      </c>
      <c r="F135" s="115">
        <v>66.999999987892807</v>
      </c>
      <c r="G135" s="115">
        <v>0</v>
      </c>
      <c r="H135" s="115">
        <v>0</v>
      </c>
      <c r="I135" s="115">
        <v>242.00000004934839</v>
      </c>
      <c r="J135" s="115">
        <v>0</v>
      </c>
      <c r="K135" s="115">
        <v>960</v>
      </c>
      <c r="L135" s="115">
        <v>0</v>
      </c>
      <c r="M135" s="117">
        <v>0.11924603175092741</v>
      </c>
      <c r="N135" s="117">
        <v>0</v>
      </c>
      <c r="O135" s="117">
        <v>0.11924603175092741</v>
      </c>
      <c r="P135" s="115">
        <v>21</v>
      </c>
      <c r="Q135" s="115">
        <v>19</v>
      </c>
    </row>
    <row r="136" spans="1:17">
      <c r="A136" s="107">
        <v>51724734</v>
      </c>
      <c r="B136" s="114" t="s">
        <v>549</v>
      </c>
      <c r="C136" s="115">
        <v>9600</v>
      </c>
      <c r="D136" s="116">
        <v>0</v>
      </c>
      <c r="E136" s="115">
        <v>230.99999994901009</v>
      </c>
      <c r="F136" s="115">
        <v>0</v>
      </c>
      <c r="G136" s="115">
        <v>0</v>
      </c>
      <c r="H136" s="115">
        <v>0</v>
      </c>
      <c r="I136" s="115">
        <v>0</v>
      </c>
      <c r="J136" s="115">
        <v>0</v>
      </c>
      <c r="K136" s="115">
        <v>0</v>
      </c>
      <c r="L136" s="115">
        <v>0</v>
      </c>
      <c r="M136" s="117">
        <v>0</v>
      </c>
      <c r="N136" s="117">
        <v>0</v>
      </c>
      <c r="O136" s="117">
        <v>0</v>
      </c>
      <c r="P136" s="115">
        <v>20</v>
      </c>
      <c r="Q136" s="115">
        <v>20</v>
      </c>
    </row>
    <row r="137" spans="1:17">
      <c r="A137" s="107">
        <v>51724905</v>
      </c>
      <c r="B137" s="114" t="s">
        <v>550</v>
      </c>
      <c r="C137" s="115">
        <v>8160</v>
      </c>
      <c r="D137" s="116">
        <v>0</v>
      </c>
      <c r="E137" s="115">
        <v>22.000000019324943</v>
      </c>
      <c r="F137" s="115">
        <v>0</v>
      </c>
      <c r="G137" s="115">
        <v>0</v>
      </c>
      <c r="H137" s="115">
        <v>0</v>
      </c>
      <c r="I137" s="115">
        <v>0</v>
      </c>
      <c r="J137" s="115">
        <v>0</v>
      </c>
      <c r="K137" s="115">
        <v>0</v>
      </c>
      <c r="L137" s="115">
        <v>0</v>
      </c>
      <c r="M137" s="117">
        <v>0</v>
      </c>
      <c r="N137" s="117">
        <v>0.19047619047619047</v>
      </c>
      <c r="O137" s="117">
        <v>0.19047619047619047</v>
      </c>
      <c r="P137" s="115">
        <v>17</v>
      </c>
      <c r="Q137" s="115">
        <v>17</v>
      </c>
    </row>
    <row r="138" spans="1:17">
      <c r="A138" s="107">
        <v>51725134</v>
      </c>
      <c r="B138" s="114" t="s">
        <v>184</v>
      </c>
      <c r="C138" s="115">
        <v>9600</v>
      </c>
      <c r="D138" s="116">
        <v>0</v>
      </c>
      <c r="E138" s="115">
        <v>1016.0000000428408</v>
      </c>
      <c r="F138" s="115">
        <v>322.99999997369014</v>
      </c>
      <c r="G138" s="115">
        <v>0</v>
      </c>
      <c r="H138" s="115">
        <v>0</v>
      </c>
      <c r="I138" s="115">
        <v>1.000000003259629</v>
      </c>
      <c r="J138" s="115">
        <v>0</v>
      </c>
      <c r="K138" s="115">
        <v>0</v>
      </c>
      <c r="L138" s="115">
        <v>0</v>
      </c>
      <c r="M138" s="117">
        <v>1.0416666700621135E-4</v>
      </c>
      <c r="N138" s="117">
        <v>0</v>
      </c>
      <c r="O138" s="117">
        <v>1.0416666700621135E-4</v>
      </c>
      <c r="P138" s="115">
        <v>20</v>
      </c>
      <c r="Q138" s="115">
        <v>20</v>
      </c>
    </row>
    <row r="139" spans="1:17">
      <c r="A139" s="107">
        <v>51725448</v>
      </c>
      <c r="B139" s="114" t="s">
        <v>171</v>
      </c>
      <c r="C139" s="115">
        <v>9600</v>
      </c>
      <c r="D139" s="116">
        <v>0</v>
      </c>
      <c r="E139" s="115">
        <v>347.99999996088445</v>
      </c>
      <c r="F139" s="115">
        <v>543.00000002025627</v>
      </c>
      <c r="G139" s="115">
        <v>0</v>
      </c>
      <c r="H139" s="115">
        <v>0</v>
      </c>
      <c r="I139" s="115">
        <v>300.99999998579733</v>
      </c>
      <c r="J139" s="115">
        <v>0</v>
      </c>
      <c r="K139" s="115">
        <v>960</v>
      </c>
      <c r="L139" s="115">
        <v>59.00000000372529</v>
      </c>
      <c r="M139" s="117">
        <v>0.13749999999890861</v>
      </c>
      <c r="N139" s="117">
        <v>0</v>
      </c>
      <c r="O139" s="117">
        <v>0.13749999999890861</v>
      </c>
      <c r="P139" s="115">
        <v>20</v>
      </c>
      <c r="Q139" s="115">
        <v>18</v>
      </c>
    </row>
    <row r="140" spans="1:17">
      <c r="A140" s="107">
        <v>51725454</v>
      </c>
      <c r="B140" s="114" t="s">
        <v>551</v>
      </c>
      <c r="C140" s="115">
        <v>8640</v>
      </c>
      <c r="D140" s="116">
        <v>0</v>
      </c>
      <c r="E140" s="115">
        <v>46.999999954132363</v>
      </c>
      <c r="F140" s="115">
        <v>154.00000000954606</v>
      </c>
      <c r="G140" s="115">
        <v>0</v>
      </c>
      <c r="H140" s="115">
        <v>0</v>
      </c>
      <c r="I140" s="115">
        <v>0</v>
      </c>
      <c r="J140" s="115">
        <v>0</v>
      </c>
      <c r="K140" s="115">
        <v>1440</v>
      </c>
      <c r="L140" s="115">
        <v>0</v>
      </c>
      <c r="M140" s="117">
        <v>0.16666666666666666</v>
      </c>
      <c r="N140" s="117">
        <v>0.1</v>
      </c>
      <c r="O140" s="117">
        <v>0.25</v>
      </c>
      <c r="P140" s="115">
        <v>18</v>
      </c>
      <c r="Q140" s="115">
        <v>15</v>
      </c>
    </row>
    <row r="141" spans="1:17">
      <c r="A141" s="107">
        <v>51725455</v>
      </c>
      <c r="B141" s="114" t="s">
        <v>185</v>
      </c>
      <c r="C141" s="115">
        <v>9600</v>
      </c>
      <c r="D141" s="116">
        <v>0</v>
      </c>
      <c r="E141" s="115">
        <v>589.00000000256114</v>
      </c>
      <c r="F141" s="115">
        <v>40.999999997438863</v>
      </c>
      <c r="G141" s="115">
        <v>0</v>
      </c>
      <c r="H141" s="115">
        <v>0</v>
      </c>
      <c r="I141" s="115">
        <v>74.00000001071021</v>
      </c>
      <c r="J141" s="115">
        <v>0</v>
      </c>
      <c r="K141" s="115">
        <v>0</v>
      </c>
      <c r="L141" s="115">
        <v>0</v>
      </c>
      <c r="M141" s="117">
        <v>7.7083333344489802E-3</v>
      </c>
      <c r="N141" s="117">
        <v>9.0909090909090912E-2</v>
      </c>
      <c r="O141" s="117">
        <v>9.7916666667680896E-2</v>
      </c>
      <c r="P141" s="115">
        <v>20</v>
      </c>
      <c r="Q141" s="115">
        <v>20</v>
      </c>
    </row>
    <row r="142" spans="1:17">
      <c r="A142" s="107">
        <v>51725467</v>
      </c>
      <c r="B142" s="114" t="s">
        <v>552</v>
      </c>
      <c r="C142" s="115">
        <v>9600</v>
      </c>
      <c r="D142" s="116">
        <v>0</v>
      </c>
      <c r="E142" s="115">
        <v>578.00000002258457</v>
      </c>
      <c r="F142" s="115">
        <v>161.00000000093132</v>
      </c>
      <c r="G142" s="115">
        <v>0</v>
      </c>
      <c r="H142" s="115">
        <v>0</v>
      </c>
      <c r="I142" s="115">
        <v>150.99999999976717</v>
      </c>
      <c r="J142" s="115">
        <v>0</v>
      </c>
      <c r="K142" s="115">
        <v>1440</v>
      </c>
      <c r="L142" s="115">
        <v>607.99999999115244</v>
      </c>
      <c r="M142" s="117">
        <v>0.22906249999905412</v>
      </c>
      <c r="N142" s="117">
        <v>0</v>
      </c>
      <c r="O142" s="117">
        <v>0.22906249999905412</v>
      </c>
      <c r="P142" s="115">
        <v>20</v>
      </c>
      <c r="Q142" s="115">
        <v>17</v>
      </c>
    </row>
    <row r="143" spans="1:17">
      <c r="A143" s="107">
        <v>51725688</v>
      </c>
      <c r="B143" s="114" t="s">
        <v>553</v>
      </c>
      <c r="C143" s="115">
        <v>9120</v>
      </c>
      <c r="D143" s="116">
        <v>0</v>
      </c>
      <c r="E143" s="115">
        <v>232.00000003726797</v>
      </c>
      <c r="F143" s="115">
        <v>0</v>
      </c>
      <c r="G143" s="115">
        <v>0</v>
      </c>
      <c r="H143" s="115">
        <v>0</v>
      </c>
      <c r="I143" s="115">
        <v>0</v>
      </c>
      <c r="J143" s="115">
        <v>0</v>
      </c>
      <c r="K143" s="115">
        <v>960</v>
      </c>
      <c r="L143" s="115">
        <v>0</v>
      </c>
      <c r="M143" s="117">
        <v>0.10526315789473684</v>
      </c>
      <c r="N143" s="117">
        <v>0.05</v>
      </c>
      <c r="O143" s="117">
        <v>0.15</v>
      </c>
      <c r="P143" s="115">
        <v>19</v>
      </c>
      <c r="Q143" s="115">
        <v>17</v>
      </c>
    </row>
    <row r="144" spans="1:17">
      <c r="A144" s="107">
        <v>51725689</v>
      </c>
      <c r="B144" s="114" t="s">
        <v>554</v>
      </c>
      <c r="C144" s="115">
        <v>7680</v>
      </c>
      <c r="D144" s="116">
        <v>0</v>
      </c>
      <c r="E144" s="115">
        <v>56.000000004423782</v>
      </c>
      <c r="F144" s="115">
        <v>104.99999999650754</v>
      </c>
      <c r="G144" s="115">
        <v>0</v>
      </c>
      <c r="H144" s="115">
        <v>0</v>
      </c>
      <c r="I144" s="115">
        <v>21.999999998370185</v>
      </c>
      <c r="J144" s="115">
        <v>0</v>
      </c>
      <c r="K144" s="115">
        <v>1440</v>
      </c>
      <c r="L144" s="115">
        <v>27.999999996973202</v>
      </c>
      <c r="M144" s="117">
        <v>0.19401041666606034</v>
      </c>
      <c r="N144" s="117">
        <v>0</v>
      </c>
      <c r="O144" s="117">
        <v>0.19401041666606034</v>
      </c>
      <c r="P144" s="115">
        <v>16</v>
      </c>
      <c r="Q144" s="115">
        <v>13</v>
      </c>
    </row>
    <row r="145" spans="1:17">
      <c r="A145" s="107">
        <v>51725691</v>
      </c>
      <c r="B145" s="114" t="s">
        <v>555</v>
      </c>
      <c r="C145" s="115">
        <v>10080</v>
      </c>
      <c r="D145" s="116">
        <v>0</v>
      </c>
      <c r="E145" s="115">
        <v>17.999999995809048</v>
      </c>
      <c r="F145" s="115">
        <v>0</v>
      </c>
      <c r="G145" s="115">
        <v>0</v>
      </c>
      <c r="H145" s="115">
        <v>0</v>
      </c>
      <c r="I145" s="115">
        <v>3.9999999920837581</v>
      </c>
      <c r="J145" s="115">
        <v>0</v>
      </c>
      <c r="K145" s="115">
        <v>3360</v>
      </c>
      <c r="L145" s="115">
        <v>0</v>
      </c>
      <c r="M145" s="117">
        <v>0.33373015872937339</v>
      </c>
      <c r="N145" s="117">
        <v>0</v>
      </c>
      <c r="O145" s="117">
        <v>0.33373015872937339</v>
      </c>
      <c r="P145" s="115">
        <v>21</v>
      </c>
      <c r="Q145" s="115">
        <v>14</v>
      </c>
    </row>
    <row r="146" spans="1:17">
      <c r="A146" s="107">
        <v>51725693</v>
      </c>
      <c r="B146" s="114" t="s">
        <v>556</v>
      </c>
      <c r="C146" s="115">
        <v>9120</v>
      </c>
      <c r="D146" s="116">
        <v>0</v>
      </c>
      <c r="E146" s="115">
        <v>29.999999993015081</v>
      </c>
      <c r="F146" s="115">
        <v>346.99999998905696</v>
      </c>
      <c r="G146" s="115">
        <v>0</v>
      </c>
      <c r="H146" s="115">
        <v>0</v>
      </c>
      <c r="I146" s="115">
        <v>0</v>
      </c>
      <c r="J146" s="115">
        <v>0</v>
      </c>
      <c r="K146" s="115">
        <v>0</v>
      </c>
      <c r="L146" s="115">
        <v>0</v>
      </c>
      <c r="M146" s="117">
        <v>0</v>
      </c>
      <c r="N146" s="117">
        <v>0.05</v>
      </c>
      <c r="O146" s="117">
        <v>0.05</v>
      </c>
      <c r="P146" s="115">
        <v>19</v>
      </c>
      <c r="Q146" s="115">
        <v>19</v>
      </c>
    </row>
    <row r="147" spans="1:17">
      <c r="A147" s="107">
        <v>51726356</v>
      </c>
      <c r="B147" s="114" t="s">
        <v>557</v>
      </c>
      <c r="C147" s="115">
        <v>0</v>
      </c>
      <c r="D147" s="116">
        <v>0</v>
      </c>
      <c r="E147" s="115">
        <v>0</v>
      </c>
      <c r="F147" s="115">
        <v>0</v>
      </c>
      <c r="G147" s="115">
        <v>0</v>
      </c>
      <c r="H147" s="115">
        <v>0</v>
      </c>
      <c r="I147" s="115">
        <v>0</v>
      </c>
      <c r="J147" s="115">
        <v>0</v>
      </c>
      <c r="K147" s="115">
        <v>0</v>
      </c>
      <c r="L147" s="115">
        <v>0</v>
      </c>
      <c r="M147" s="117">
        <v>0</v>
      </c>
      <c r="N147" s="117">
        <v>1</v>
      </c>
      <c r="O147" s="117">
        <v>1</v>
      </c>
      <c r="P147" s="115">
        <v>0</v>
      </c>
      <c r="Q147" s="115">
        <v>0</v>
      </c>
    </row>
    <row r="148" spans="1:17">
      <c r="A148" s="107">
        <v>51726359</v>
      </c>
      <c r="B148" s="114" t="s">
        <v>558</v>
      </c>
      <c r="C148" s="115">
        <v>9120</v>
      </c>
      <c r="D148" s="116">
        <v>0</v>
      </c>
      <c r="E148" s="115">
        <v>82.999999956227839</v>
      </c>
      <c r="F148" s="115">
        <v>0</v>
      </c>
      <c r="G148" s="115">
        <v>0</v>
      </c>
      <c r="H148" s="115">
        <v>0</v>
      </c>
      <c r="I148" s="115">
        <v>14.99999999650754</v>
      </c>
      <c r="J148" s="115">
        <v>0</v>
      </c>
      <c r="K148" s="115">
        <v>0</v>
      </c>
      <c r="L148" s="115">
        <v>49.000000002561137</v>
      </c>
      <c r="M148" s="117">
        <v>7.0175438595470041E-3</v>
      </c>
      <c r="N148" s="117">
        <v>0.05</v>
      </c>
      <c r="O148" s="117">
        <v>5.6666666666569651E-2</v>
      </c>
      <c r="P148" s="115">
        <v>19</v>
      </c>
      <c r="Q148" s="115">
        <v>19</v>
      </c>
    </row>
    <row r="149" spans="1:17">
      <c r="A149" s="107">
        <v>51726361</v>
      </c>
      <c r="B149" s="114" t="s">
        <v>559</v>
      </c>
      <c r="C149" s="115">
        <v>7680</v>
      </c>
      <c r="D149" s="116">
        <v>0</v>
      </c>
      <c r="E149" s="115">
        <v>68.999999962979928</v>
      </c>
      <c r="F149" s="115">
        <v>0</v>
      </c>
      <c r="G149" s="115">
        <v>0</v>
      </c>
      <c r="H149" s="115">
        <v>0</v>
      </c>
      <c r="I149" s="115">
        <v>58.999999972293153</v>
      </c>
      <c r="J149" s="115">
        <v>0</v>
      </c>
      <c r="K149" s="115">
        <v>960</v>
      </c>
      <c r="L149" s="115">
        <v>0</v>
      </c>
      <c r="M149" s="117">
        <v>0.132682291663059</v>
      </c>
      <c r="N149" s="117">
        <v>0.2</v>
      </c>
      <c r="O149" s="117">
        <v>0.3061458333304472</v>
      </c>
      <c r="P149" s="115">
        <v>16</v>
      </c>
      <c r="Q149" s="115">
        <v>14</v>
      </c>
    </row>
    <row r="150" spans="1:17">
      <c r="A150" s="107">
        <v>51726926</v>
      </c>
      <c r="B150" s="114" t="s">
        <v>560</v>
      </c>
      <c r="C150" s="115">
        <v>8640</v>
      </c>
      <c r="D150" s="116">
        <v>0</v>
      </c>
      <c r="E150" s="115">
        <v>90.99999999278225</v>
      </c>
      <c r="F150" s="115">
        <v>0</v>
      </c>
      <c r="G150" s="115">
        <v>0</v>
      </c>
      <c r="H150" s="115">
        <v>0</v>
      </c>
      <c r="I150" s="115">
        <v>76.000000006752089</v>
      </c>
      <c r="J150" s="115">
        <v>0</v>
      </c>
      <c r="K150" s="115">
        <v>960</v>
      </c>
      <c r="L150" s="115">
        <v>0</v>
      </c>
      <c r="M150" s="117">
        <v>0.11990740740818889</v>
      </c>
      <c r="N150" s="117">
        <v>0.14285714285714285</v>
      </c>
      <c r="O150" s="117">
        <v>0.24563492063559048</v>
      </c>
      <c r="P150" s="115">
        <v>18</v>
      </c>
      <c r="Q150" s="115">
        <v>16</v>
      </c>
    </row>
    <row r="151" spans="1:17">
      <c r="A151" s="107">
        <v>51726928</v>
      </c>
      <c r="B151" s="114" t="s">
        <v>561</v>
      </c>
      <c r="C151" s="115">
        <v>9120</v>
      </c>
      <c r="D151" s="116">
        <v>0</v>
      </c>
      <c r="E151" s="115">
        <v>570.99999999976717</v>
      </c>
      <c r="F151" s="115">
        <v>379.00000000954606</v>
      </c>
      <c r="G151" s="115">
        <v>0</v>
      </c>
      <c r="H151" s="115">
        <v>0</v>
      </c>
      <c r="I151" s="115">
        <v>547.00000001234002</v>
      </c>
      <c r="J151" s="115">
        <v>0</v>
      </c>
      <c r="K151" s="115">
        <v>0</v>
      </c>
      <c r="L151" s="115">
        <v>0</v>
      </c>
      <c r="M151" s="117">
        <v>5.9978070176791666E-2</v>
      </c>
      <c r="N151" s="117">
        <v>0.05</v>
      </c>
      <c r="O151" s="117">
        <v>0.10697916666795208</v>
      </c>
      <c r="P151" s="115">
        <v>19</v>
      </c>
      <c r="Q151" s="115">
        <v>19</v>
      </c>
    </row>
    <row r="152" spans="1:17">
      <c r="A152" s="107">
        <v>51727437</v>
      </c>
      <c r="B152" s="114" t="s">
        <v>562</v>
      </c>
      <c r="C152" s="115">
        <v>8099.9999999930151</v>
      </c>
      <c r="D152" s="116">
        <v>0</v>
      </c>
      <c r="E152" s="115">
        <v>1460.9999999701977</v>
      </c>
      <c r="F152" s="115">
        <v>0</v>
      </c>
      <c r="G152" s="115">
        <v>0</v>
      </c>
      <c r="H152" s="115">
        <v>0</v>
      </c>
      <c r="I152" s="115">
        <v>541.9999999855645</v>
      </c>
      <c r="J152" s="115">
        <v>0</v>
      </c>
      <c r="K152" s="115">
        <v>0</v>
      </c>
      <c r="L152" s="115">
        <v>0</v>
      </c>
      <c r="M152" s="117">
        <v>6.6913580245189119E-2</v>
      </c>
      <c r="N152" s="117">
        <v>0.22857142857158064</v>
      </c>
      <c r="O152" s="117">
        <v>0.28019047618928777</v>
      </c>
      <c r="P152" s="115">
        <v>17</v>
      </c>
      <c r="Q152" s="115">
        <v>17</v>
      </c>
    </row>
    <row r="153" spans="1:17">
      <c r="A153" s="107">
        <v>51727438</v>
      </c>
      <c r="B153" s="114" t="s">
        <v>563</v>
      </c>
      <c r="C153" s="115">
        <v>8640</v>
      </c>
      <c r="D153" s="116">
        <v>0</v>
      </c>
      <c r="E153" s="115">
        <v>155.00000001254605</v>
      </c>
      <c r="F153" s="115">
        <v>455.9999999946566</v>
      </c>
      <c r="G153" s="115">
        <v>0</v>
      </c>
      <c r="H153" s="115">
        <v>0</v>
      </c>
      <c r="I153" s="115">
        <v>41.000000007916242</v>
      </c>
      <c r="J153" s="115">
        <v>0</v>
      </c>
      <c r="K153" s="115">
        <v>480</v>
      </c>
      <c r="L153" s="115">
        <v>0</v>
      </c>
      <c r="M153" s="117">
        <v>6.0300925926842157E-2</v>
      </c>
      <c r="N153" s="117">
        <v>0.1</v>
      </c>
      <c r="O153" s="117">
        <v>0.15427083333415795</v>
      </c>
      <c r="P153" s="115">
        <v>18</v>
      </c>
      <c r="Q153" s="115">
        <v>17</v>
      </c>
    </row>
    <row r="154" spans="1:17">
      <c r="A154" s="107">
        <v>51727439</v>
      </c>
      <c r="B154" s="114" t="s">
        <v>564</v>
      </c>
      <c r="C154" s="115">
        <v>9600</v>
      </c>
      <c r="D154" s="116">
        <v>0</v>
      </c>
      <c r="E154" s="115">
        <v>2439.9999999525025</v>
      </c>
      <c r="F154" s="115">
        <v>110.00000000232831</v>
      </c>
      <c r="G154" s="115">
        <v>0</v>
      </c>
      <c r="H154" s="115">
        <v>0</v>
      </c>
      <c r="I154" s="115">
        <v>0</v>
      </c>
      <c r="J154" s="115">
        <v>0</v>
      </c>
      <c r="K154" s="115">
        <v>0</v>
      </c>
      <c r="L154" s="115">
        <v>0</v>
      </c>
      <c r="M154" s="117">
        <v>0</v>
      </c>
      <c r="N154" s="117">
        <v>0</v>
      </c>
      <c r="O154" s="117">
        <v>0</v>
      </c>
      <c r="P154" s="115">
        <v>20</v>
      </c>
      <c r="Q154" s="115">
        <v>20</v>
      </c>
    </row>
    <row r="155" spans="1:17">
      <c r="A155" s="107">
        <v>51727440</v>
      </c>
      <c r="B155" s="114" t="s">
        <v>565</v>
      </c>
      <c r="C155" s="115">
        <v>10080</v>
      </c>
      <c r="D155" s="116">
        <v>0</v>
      </c>
      <c r="E155" s="115">
        <v>37.999999977182597</v>
      </c>
      <c r="F155" s="115">
        <v>0</v>
      </c>
      <c r="G155" s="115">
        <v>0</v>
      </c>
      <c r="H155" s="115">
        <v>0</v>
      </c>
      <c r="I155" s="115">
        <v>947.99999996786937</v>
      </c>
      <c r="J155" s="115">
        <v>0</v>
      </c>
      <c r="K155" s="115">
        <v>1440</v>
      </c>
      <c r="L155" s="115">
        <v>0</v>
      </c>
      <c r="M155" s="117">
        <v>0.23690476190157433</v>
      </c>
      <c r="N155" s="117">
        <v>0</v>
      </c>
      <c r="O155" s="117">
        <v>0.23690476190157433</v>
      </c>
      <c r="P155" s="115">
        <v>21</v>
      </c>
      <c r="Q155" s="115">
        <v>18</v>
      </c>
    </row>
    <row r="156" spans="1:17">
      <c r="A156" s="107">
        <v>51727444</v>
      </c>
      <c r="B156" s="114" t="s">
        <v>566</v>
      </c>
      <c r="C156" s="115">
        <v>9120</v>
      </c>
      <c r="D156" s="116">
        <v>0</v>
      </c>
      <c r="E156" s="115">
        <v>79.000000006053597</v>
      </c>
      <c r="F156" s="115">
        <v>0</v>
      </c>
      <c r="G156" s="115">
        <v>0</v>
      </c>
      <c r="H156" s="115">
        <v>0</v>
      </c>
      <c r="I156" s="115">
        <v>210.00000002444722</v>
      </c>
      <c r="J156" s="115">
        <v>0</v>
      </c>
      <c r="K156" s="115">
        <v>480</v>
      </c>
      <c r="L156" s="115">
        <v>0</v>
      </c>
      <c r="M156" s="117">
        <v>7.5657894739522724E-2</v>
      </c>
      <c r="N156" s="117">
        <v>0</v>
      </c>
      <c r="O156" s="117">
        <v>7.5657894739522724E-2</v>
      </c>
      <c r="P156" s="115">
        <v>19</v>
      </c>
      <c r="Q156" s="115">
        <v>18</v>
      </c>
    </row>
    <row r="157" spans="1:17">
      <c r="A157" s="107">
        <v>51727777</v>
      </c>
      <c r="B157" s="114" t="s">
        <v>567</v>
      </c>
      <c r="C157" s="115">
        <v>10560</v>
      </c>
      <c r="D157" s="116">
        <v>0</v>
      </c>
      <c r="E157" s="115">
        <v>96.000000029775521</v>
      </c>
      <c r="F157" s="115">
        <v>719.99999998674036</v>
      </c>
      <c r="G157" s="115">
        <v>0</v>
      </c>
      <c r="H157" s="115">
        <v>0</v>
      </c>
      <c r="I157" s="115">
        <v>27.000000004190952</v>
      </c>
      <c r="J157" s="115">
        <v>0</v>
      </c>
      <c r="K157" s="115">
        <v>480</v>
      </c>
      <c r="L157" s="115">
        <v>0</v>
      </c>
      <c r="M157" s="117">
        <v>4.8011363636760507E-2</v>
      </c>
      <c r="N157" s="117">
        <v>0</v>
      </c>
      <c r="O157" s="117">
        <v>4.8011363636760507E-2</v>
      </c>
      <c r="P157" s="115">
        <v>22</v>
      </c>
      <c r="Q157" s="115">
        <v>21</v>
      </c>
    </row>
    <row r="158" spans="1:17">
      <c r="A158" s="107">
        <v>51727788</v>
      </c>
      <c r="B158" s="114" t="s">
        <v>188</v>
      </c>
      <c r="C158" s="115">
        <v>9120</v>
      </c>
      <c r="D158" s="116">
        <v>0</v>
      </c>
      <c r="E158" s="115">
        <v>683.99999999720603</v>
      </c>
      <c r="F158" s="115">
        <v>351.99999999487773</v>
      </c>
      <c r="G158" s="115">
        <v>0</v>
      </c>
      <c r="H158" s="115">
        <v>0</v>
      </c>
      <c r="I158" s="115">
        <v>254.0000000003283</v>
      </c>
      <c r="J158" s="115">
        <v>0</v>
      </c>
      <c r="K158" s="115">
        <v>0</v>
      </c>
      <c r="L158" s="115">
        <v>0</v>
      </c>
      <c r="M158" s="117">
        <v>2.7850877193018455E-2</v>
      </c>
      <c r="N158" s="117">
        <v>0</v>
      </c>
      <c r="O158" s="117">
        <v>2.7850877193018455E-2</v>
      </c>
      <c r="P158" s="115">
        <v>19</v>
      </c>
      <c r="Q158" s="115">
        <v>19</v>
      </c>
    </row>
    <row r="159" spans="1:17">
      <c r="A159" s="107">
        <v>51727792</v>
      </c>
      <c r="B159" s="114" t="s">
        <v>568</v>
      </c>
      <c r="C159" s="115">
        <v>10080</v>
      </c>
      <c r="D159" s="116">
        <v>0</v>
      </c>
      <c r="E159" s="115">
        <v>1179.0000000167638</v>
      </c>
      <c r="F159" s="115">
        <v>165.00000000349246</v>
      </c>
      <c r="G159" s="115">
        <v>0</v>
      </c>
      <c r="H159" s="115">
        <v>0</v>
      </c>
      <c r="I159" s="115">
        <v>599.99999999650754</v>
      </c>
      <c r="J159" s="115">
        <v>0</v>
      </c>
      <c r="K159" s="115">
        <v>2880</v>
      </c>
      <c r="L159" s="115">
        <v>0</v>
      </c>
      <c r="M159" s="117">
        <v>0.34523809523774879</v>
      </c>
      <c r="N159" s="117">
        <v>0</v>
      </c>
      <c r="O159" s="117">
        <v>0.34523809523774879</v>
      </c>
      <c r="P159" s="115">
        <v>21</v>
      </c>
      <c r="Q159" s="115">
        <v>15</v>
      </c>
    </row>
    <row r="160" spans="1:17">
      <c r="A160" s="107">
        <v>51727796</v>
      </c>
      <c r="B160" s="114" t="s">
        <v>569</v>
      </c>
      <c r="C160" s="115">
        <v>8699.9999999965075</v>
      </c>
      <c r="D160" s="116">
        <v>0</v>
      </c>
      <c r="E160" s="115">
        <v>47.000000006519258</v>
      </c>
      <c r="F160" s="115">
        <v>560.99999998463318</v>
      </c>
      <c r="G160" s="115">
        <v>0</v>
      </c>
      <c r="H160" s="115">
        <v>0</v>
      </c>
      <c r="I160" s="115">
        <v>0</v>
      </c>
      <c r="J160" s="115">
        <v>0</v>
      </c>
      <c r="K160" s="115">
        <v>539.99999999650754</v>
      </c>
      <c r="L160" s="115">
        <v>299.99999999301508</v>
      </c>
      <c r="M160" s="117">
        <v>9.6551724136765493E-2</v>
      </c>
      <c r="N160" s="117">
        <v>9.9378881987613563E-2</v>
      </c>
      <c r="O160" s="117">
        <v>0.18633540372569082</v>
      </c>
      <c r="P160" s="115">
        <v>18</v>
      </c>
      <c r="Q160" s="115">
        <v>17</v>
      </c>
    </row>
    <row r="161" spans="1:17">
      <c r="A161" s="107">
        <v>51727800</v>
      </c>
      <c r="B161" s="114" t="s">
        <v>570</v>
      </c>
      <c r="C161" s="115">
        <v>8099.9999999930151</v>
      </c>
      <c r="D161" s="116">
        <v>0</v>
      </c>
      <c r="E161" s="115">
        <v>827.99999999580905</v>
      </c>
      <c r="F161" s="115">
        <v>131.00000000791624</v>
      </c>
      <c r="G161" s="115">
        <v>0</v>
      </c>
      <c r="H161" s="115">
        <v>0</v>
      </c>
      <c r="I161" s="115">
        <v>208.99999997927807</v>
      </c>
      <c r="J161" s="115">
        <v>0</v>
      </c>
      <c r="K161" s="115">
        <v>0</v>
      </c>
      <c r="L161" s="115">
        <v>0</v>
      </c>
      <c r="M161" s="117">
        <v>2.5802469133266458E-2</v>
      </c>
      <c r="N161" s="117">
        <v>0.22857142857158064</v>
      </c>
      <c r="O161" s="117">
        <v>0.24847619047438224</v>
      </c>
      <c r="P161" s="115">
        <v>17</v>
      </c>
      <c r="Q161" s="115">
        <v>17</v>
      </c>
    </row>
    <row r="162" spans="1:17">
      <c r="A162" s="107">
        <v>51727804</v>
      </c>
      <c r="B162" s="114" t="s">
        <v>571</v>
      </c>
      <c r="C162" s="115">
        <v>9120</v>
      </c>
      <c r="D162" s="116">
        <v>0</v>
      </c>
      <c r="E162" s="115">
        <v>37.999999977182597</v>
      </c>
      <c r="F162" s="115">
        <v>0</v>
      </c>
      <c r="G162" s="115">
        <v>0</v>
      </c>
      <c r="H162" s="115">
        <v>0</v>
      </c>
      <c r="I162" s="115">
        <v>411.99999997043051</v>
      </c>
      <c r="J162" s="115">
        <v>0</v>
      </c>
      <c r="K162" s="115">
        <v>1920</v>
      </c>
      <c r="L162" s="115">
        <v>40.000000004656613</v>
      </c>
      <c r="M162" s="117">
        <v>0.26008771929551394</v>
      </c>
      <c r="N162" s="117">
        <v>9.5238095238095233E-2</v>
      </c>
      <c r="O162" s="117">
        <v>0.33055555555308402</v>
      </c>
      <c r="P162" s="115">
        <v>19</v>
      </c>
      <c r="Q162" s="115">
        <v>15</v>
      </c>
    </row>
    <row r="163" spans="1:17">
      <c r="A163" s="107">
        <v>51728030</v>
      </c>
      <c r="B163" s="114" t="s">
        <v>572</v>
      </c>
      <c r="C163" s="115">
        <v>10560</v>
      </c>
      <c r="D163" s="116">
        <v>0</v>
      </c>
      <c r="E163" s="115">
        <v>21.999999977415428</v>
      </c>
      <c r="F163" s="115">
        <v>511.00000002072193</v>
      </c>
      <c r="G163" s="115">
        <v>0</v>
      </c>
      <c r="H163" s="115">
        <v>0</v>
      </c>
      <c r="I163" s="115">
        <v>68.999999994412065</v>
      </c>
      <c r="J163" s="115">
        <v>0</v>
      </c>
      <c r="K163" s="115">
        <v>480</v>
      </c>
      <c r="L163" s="115">
        <v>0</v>
      </c>
      <c r="M163" s="117">
        <v>5.1988636363107202E-2</v>
      </c>
      <c r="N163" s="117">
        <v>0</v>
      </c>
      <c r="O163" s="117">
        <v>5.1988636363107202E-2</v>
      </c>
      <c r="P163" s="115">
        <v>22</v>
      </c>
      <c r="Q163" s="115">
        <v>21</v>
      </c>
    </row>
    <row r="164" spans="1:17">
      <c r="A164" s="107">
        <v>51728256</v>
      </c>
      <c r="B164" s="114" t="s">
        <v>573</v>
      </c>
      <c r="C164" s="115">
        <v>9600</v>
      </c>
      <c r="D164" s="116">
        <v>0</v>
      </c>
      <c r="E164" s="115">
        <v>239.99999999650754</v>
      </c>
      <c r="F164" s="115">
        <v>384.00000001350418</v>
      </c>
      <c r="G164" s="115">
        <v>0</v>
      </c>
      <c r="H164" s="115">
        <v>0</v>
      </c>
      <c r="I164" s="115">
        <v>0</v>
      </c>
      <c r="J164" s="115">
        <v>0</v>
      </c>
      <c r="K164" s="115">
        <v>0</v>
      </c>
      <c r="L164" s="115">
        <v>0</v>
      </c>
      <c r="M164" s="117">
        <v>0</v>
      </c>
      <c r="N164" s="117">
        <v>0</v>
      </c>
      <c r="O164" s="117">
        <v>0</v>
      </c>
      <c r="P164" s="115">
        <v>20</v>
      </c>
      <c r="Q164" s="115">
        <v>20</v>
      </c>
    </row>
    <row r="165" spans="1:17">
      <c r="A165" s="107">
        <v>51728258</v>
      </c>
      <c r="B165" s="114" t="s">
        <v>574</v>
      </c>
      <c r="C165" s="115">
        <v>8640</v>
      </c>
      <c r="D165" s="116">
        <v>0</v>
      </c>
      <c r="E165" s="115">
        <v>403.00000000439695</v>
      </c>
      <c r="F165" s="115">
        <v>661.99999999627471</v>
      </c>
      <c r="G165" s="115">
        <v>0</v>
      </c>
      <c r="H165" s="115">
        <v>0</v>
      </c>
      <c r="I165" s="115">
        <v>0</v>
      </c>
      <c r="J165" s="115">
        <v>0</v>
      </c>
      <c r="K165" s="115">
        <v>0</v>
      </c>
      <c r="L165" s="115">
        <v>0</v>
      </c>
      <c r="M165" s="117">
        <v>0</v>
      </c>
      <c r="N165" s="117">
        <v>0.1</v>
      </c>
      <c r="O165" s="117">
        <v>0.1</v>
      </c>
      <c r="P165" s="115">
        <v>18</v>
      </c>
      <c r="Q165" s="115">
        <v>18</v>
      </c>
    </row>
    <row r="166" spans="1:17">
      <c r="A166" s="107">
        <v>51728561</v>
      </c>
      <c r="B166" s="114" t="s">
        <v>575</v>
      </c>
      <c r="C166" s="115">
        <v>9600</v>
      </c>
      <c r="D166" s="116">
        <v>0</v>
      </c>
      <c r="E166" s="115">
        <v>65.999999984633178</v>
      </c>
      <c r="F166" s="115">
        <v>155.99999999023282</v>
      </c>
      <c r="G166" s="115">
        <v>0</v>
      </c>
      <c r="H166" s="115">
        <v>0</v>
      </c>
      <c r="I166" s="115">
        <v>50.000000005820766</v>
      </c>
      <c r="J166" s="115">
        <v>0</v>
      </c>
      <c r="K166" s="115">
        <v>0</v>
      </c>
      <c r="L166" s="115">
        <v>0</v>
      </c>
      <c r="M166" s="117">
        <v>5.2083333339396631E-3</v>
      </c>
      <c r="N166" s="117">
        <v>0</v>
      </c>
      <c r="O166" s="117">
        <v>5.2083333339396631E-3</v>
      </c>
      <c r="P166" s="115">
        <v>20</v>
      </c>
      <c r="Q166" s="115">
        <v>20</v>
      </c>
    </row>
    <row r="167" spans="1:17">
      <c r="A167" s="107">
        <v>51728819</v>
      </c>
      <c r="B167" s="114" t="s">
        <v>576</v>
      </c>
      <c r="C167" s="115">
        <v>9600</v>
      </c>
      <c r="D167" s="116">
        <v>0</v>
      </c>
      <c r="E167" s="115">
        <v>370.00000000116415</v>
      </c>
      <c r="F167" s="115">
        <v>62.000000003026798</v>
      </c>
      <c r="G167" s="115">
        <v>0</v>
      </c>
      <c r="H167" s="115">
        <v>0</v>
      </c>
      <c r="I167" s="115">
        <v>0</v>
      </c>
      <c r="J167" s="115">
        <v>0</v>
      </c>
      <c r="K167" s="115">
        <v>0</v>
      </c>
      <c r="L167" s="115">
        <v>0</v>
      </c>
      <c r="M167" s="117">
        <v>0</v>
      </c>
      <c r="N167" s="117">
        <v>0</v>
      </c>
      <c r="O167" s="117">
        <v>0</v>
      </c>
      <c r="P167" s="115">
        <v>20</v>
      </c>
      <c r="Q167" s="115">
        <v>20</v>
      </c>
    </row>
    <row r="168" spans="1:17">
      <c r="A168" s="107">
        <v>51729165</v>
      </c>
      <c r="B168" s="114" t="s">
        <v>577</v>
      </c>
      <c r="C168" s="115">
        <v>10560</v>
      </c>
      <c r="D168" s="116">
        <v>0</v>
      </c>
      <c r="E168" s="115">
        <v>49.000000013038516</v>
      </c>
      <c r="F168" s="115">
        <v>1786.0000000603031</v>
      </c>
      <c r="G168" s="115">
        <v>0</v>
      </c>
      <c r="H168" s="115">
        <v>0</v>
      </c>
      <c r="I168" s="115">
        <v>0</v>
      </c>
      <c r="J168" s="115">
        <v>0</v>
      </c>
      <c r="K168" s="115">
        <v>0</v>
      </c>
      <c r="L168" s="115">
        <v>0</v>
      </c>
      <c r="M168" s="117">
        <v>0</v>
      </c>
      <c r="N168" s="117">
        <v>0</v>
      </c>
      <c r="O168" s="117">
        <v>0</v>
      </c>
      <c r="P168" s="115">
        <v>22</v>
      </c>
      <c r="Q168" s="115">
        <v>22</v>
      </c>
    </row>
    <row r="169" spans="1:17">
      <c r="A169" s="107">
        <v>51729961</v>
      </c>
      <c r="B169" s="114" t="s">
        <v>189</v>
      </c>
      <c r="C169" s="115">
        <v>10080</v>
      </c>
      <c r="D169" s="116">
        <v>0</v>
      </c>
      <c r="E169" s="115">
        <v>7.9999999736901373</v>
      </c>
      <c r="F169" s="115">
        <v>1969.0000000479631</v>
      </c>
      <c r="G169" s="115">
        <v>0</v>
      </c>
      <c r="H169" s="115">
        <v>0</v>
      </c>
      <c r="I169" s="115">
        <v>0</v>
      </c>
      <c r="J169" s="115">
        <v>0</v>
      </c>
      <c r="K169" s="115">
        <v>960</v>
      </c>
      <c r="L169" s="115">
        <v>0</v>
      </c>
      <c r="M169" s="117">
        <v>9.5238095238095233E-2</v>
      </c>
      <c r="N169" s="117">
        <v>0</v>
      </c>
      <c r="O169" s="117">
        <v>9.5238095238095233E-2</v>
      </c>
      <c r="P169" s="115">
        <v>21</v>
      </c>
      <c r="Q169" s="115">
        <v>19</v>
      </c>
    </row>
    <row r="170" spans="1:17">
      <c r="A170" s="107">
        <v>51729962</v>
      </c>
      <c r="B170" s="114" t="s">
        <v>578</v>
      </c>
      <c r="C170" s="115">
        <v>10080</v>
      </c>
      <c r="D170" s="116">
        <v>0</v>
      </c>
      <c r="E170" s="115">
        <v>4.9999999953433871</v>
      </c>
      <c r="F170" s="115">
        <v>256.00000001722947</v>
      </c>
      <c r="G170" s="115">
        <v>0</v>
      </c>
      <c r="H170" s="115">
        <v>0</v>
      </c>
      <c r="I170" s="115">
        <v>136.99999997927807</v>
      </c>
      <c r="J170" s="115">
        <v>0</v>
      </c>
      <c r="K170" s="115">
        <v>2400</v>
      </c>
      <c r="L170" s="115">
        <v>60.000000006984919</v>
      </c>
      <c r="M170" s="117">
        <v>0.25763888888752606</v>
      </c>
      <c r="N170" s="117">
        <v>0</v>
      </c>
      <c r="O170" s="117">
        <v>0.25763888888752606</v>
      </c>
      <c r="P170" s="115">
        <v>21</v>
      </c>
      <c r="Q170" s="115">
        <v>16</v>
      </c>
    </row>
    <row r="171" spans="1:17">
      <c r="A171" s="107">
        <v>51729963</v>
      </c>
      <c r="B171" s="114" t="s">
        <v>579</v>
      </c>
      <c r="C171" s="115">
        <v>4800</v>
      </c>
      <c r="D171" s="116">
        <v>0</v>
      </c>
      <c r="E171" s="115">
        <v>248.00000002885929</v>
      </c>
      <c r="F171" s="115">
        <v>91.999999996041879</v>
      </c>
      <c r="G171" s="115">
        <v>0</v>
      </c>
      <c r="H171" s="115">
        <v>0</v>
      </c>
      <c r="I171" s="115">
        <v>37.000000010000001</v>
      </c>
      <c r="J171" s="115">
        <v>0</v>
      </c>
      <c r="K171" s="115">
        <v>1440</v>
      </c>
      <c r="L171" s="115">
        <v>0</v>
      </c>
      <c r="M171" s="117">
        <v>0.30770833333541664</v>
      </c>
      <c r="N171" s="117">
        <v>0</v>
      </c>
      <c r="O171" s="117">
        <v>0.30770833333541664</v>
      </c>
      <c r="P171" s="115">
        <v>10</v>
      </c>
      <c r="Q171" s="115">
        <v>7</v>
      </c>
    </row>
    <row r="172" spans="1:17">
      <c r="A172" s="107">
        <v>51729967</v>
      </c>
      <c r="B172" s="114" t="s">
        <v>580</v>
      </c>
      <c r="C172" s="115">
        <v>8160</v>
      </c>
      <c r="D172" s="116">
        <v>0</v>
      </c>
      <c r="E172" s="115">
        <v>419.0000000029313</v>
      </c>
      <c r="F172" s="115">
        <v>244.00000000395812</v>
      </c>
      <c r="G172" s="115">
        <v>0</v>
      </c>
      <c r="H172" s="115">
        <v>0</v>
      </c>
      <c r="I172" s="115">
        <v>468.00000000046566</v>
      </c>
      <c r="J172" s="115">
        <v>0</v>
      </c>
      <c r="K172" s="115">
        <v>960</v>
      </c>
      <c r="L172" s="115">
        <v>0</v>
      </c>
      <c r="M172" s="117">
        <v>0.17500000000005705</v>
      </c>
      <c r="N172" s="117">
        <v>0.15</v>
      </c>
      <c r="O172" s="117">
        <v>0.29875000000004853</v>
      </c>
      <c r="P172" s="115">
        <v>17</v>
      </c>
      <c r="Q172" s="115">
        <v>15</v>
      </c>
    </row>
    <row r="173" spans="1:17">
      <c r="A173" s="107">
        <v>51730049</v>
      </c>
      <c r="B173" s="114" t="s">
        <v>581</v>
      </c>
      <c r="C173" s="115">
        <v>10080</v>
      </c>
      <c r="D173" s="116">
        <v>0</v>
      </c>
      <c r="E173" s="115">
        <v>357.00000003213063</v>
      </c>
      <c r="F173" s="115">
        <v>231.99999999138527</v>
      </c>
      <c r="G173" s="115">
        <v>0</v>
      </c>
      <c r="H173" s="115">
        <v>0</v>
      </c>
      <c r="I173" s="115">
        <v>29.00000001071021</v>
      </c>
      <c r="J173" s="115">
        <v>0</v>
      </c>
      <c r="K173" s="115">
        <v>5280</v>
      </c>
      <c r="L173" s="115">
        <v>0</v>
      </c>
      <c r="M173" s="117">
        <v>0.52668650793757044</v>
      </c>
      <c r="N173" s="117">
        <v>0</v>
      </c>
      <c r="O173" s="117">
        <v>0.52668650793757044</v>
      </c>
      <c r="P173" s="115">
        <v>21</v>
      </c>
      <c r="Q173" s="115">
        <v>10</v>
      </c>
    </row>
    <row r="174" spans="1:17">
      <c r="A174" s="107">
        <v>51730933</v>
      </c>
      <c r="B174" s="114" t="s">
        <v>582</v>
      </c>
      <c r="C174" s="115">
        <v>9600</v>
      </c>
      <c r="D174" s="116">
        <v>0</v>
      </c>
      <c r="E174" s="115">
        <v>510.00000001000001</v>
      </c>
      <c r="F174" s="115">
        <v>483.99999999837019</v>
      </c>
      <c r="G174" s="115">
        <v>0</v>
      </c>
      <c r="H174" s="115">
        <v>0</v>
      </c>
      <c r="I174" s="115">
        <v>35.000000009313226</v>
      </c>
      <c r="J174" s="115">
        <v>0</v>
      </c>
      <c r="K174" s="115">
        <v>1920</v>
      </c>
      <c r="L174" s="115">
        <v>0</v>
      </c>
      <c r="M174" s="117">
        <v>0.20364583333430347</v>
      </c>
      <c r="N174" s="117">
        <v>0</v>
      </c>
      <c r="O174" s="117">
        <v>0.20364583333430347</v>
      </c>
      <c r="P174" s="115">
        <v>20</v>
      </c>
      <c r="Q174" s="115">
        <v>16</v>
      </c>
    </row>
    <row r="175" spans="1:17">
      <c r="A175" s="107">
        <v>51731448</v>
      </c>
      <c r="B175" s="114" t="s">
        <v>583</v>
      </c>
      <c r="C175" s="115">
        <v>9600</v>
      </c>
      <c r="D175" s="116">
        <v>0</v>
      </c>
      <c r="E175" s="115">
        <v>198.99999999906868</v>
      </c>
      <c r="F175" s="115">
        <v>237.9999999795109</v>
      </c>
      <c r="G175" s="115">
        <v>0</v>
      </c>
      <c r="H175" s="115">
        <v>0</v>
      </c>
      <c r="I175" s="115">
        <v>229.00000000256114</v>
      </c>
      <c r="J175" s="115">
        <v>0</v>
      </c>
      <c r="K175" s="115">
        <v>2400</v>
      </c>
      <c r="L175" s="115">
        <v>59.99999999650754</v>
      </c>
      <c r="M175" s="117">
        <v>0.28010416666656968</v>
      </c>
      <c r="N175" s="117">
        <v>0</v>
      </c>
      <c r="O175" s="117">
        <v>0.28010416666656968</v>
      </c>
      <c r="P175" s="115">
        <v>20</v>
      </c>
      <c r="Q175" s="115">
        <v>15</v>
      </c>
    </row>
    <row r="176" spans="1:17">
      <c r="A176" s="107">
        <v>51732711</v>
      </c>
      <c r="B176" s="114" t="s">
        <v>190</v>
      </c>
      <c r="C176" s="115">
        <v>9120</v>
      </c>
      <c r="D176" s="116">
        <v>0</v>
      </c>
      <c r="E176" s="115">
        <v>0</v>
      </c>
      <c r="F176" s="115">
        <v>0</v>
      </c>
      <c r="G176" s="115">
        <v>0</v>
      </c>
      <c r="H176" s="115">
        <v>0</v>
      </c>
      <c r="I176" s="115">
        <v>0</v>
      </c>
      <c r="J176" s="115">
        <v>0</v>
      </c>
      <c r="K176" s="115">
        <v>0</v>
      </c>
      <c r="L176" s="115">
        <v>0</v>
      </c>
      <c r="M176" s="117">
        <v>0</v>
      </c>
      <c r="N176" s="117">
        <v>9.5238095238095233E-2</v>
      </c>
      <c r="O176" s="117">
        <v>9.5238095238095233E-2</v>
      </c>
      <c r="P176" s="115">
        <v>19</v>
      </c>
      <c r="Q176" s="115">
        <v>19</v>
      </c>
    </row>
    <row r="177" spans="1:17">
      <c r="A177" s="107">
        <v>51732947</v>
      </c>
      <c r="B177" s="114" t="s">
        <v>584</v>
      </c>
      <c r="C177" s="115">
        <v>8640</v>
      </c>
      <c r="D177" s="116">
        <v>0</v>
      </c>
      <c r="E177" s="115">
        <v>3.9999999920837581</v>
      </c>
      <c r="F177" s="115">
        <v>784.00000003050081</v>
      </c>
      <c r="G177" s="115">
        <v>0</v>
      </c>
      <c r="H177" s="115">
        <v>0</v>
      </c>
      <c r="I177" s="115">
        <v>0</v>
      </c>
      <c r="J177" s="115">
        <v>0</v>
      </c>
      <c r="K177" s="115">
        <v>960</v>
      </c>
      <c r="L177" s="115">
        <v>0</v>
      </c>
      <c r="M177" s="117">
        <v>0.1111111111111111</v>
      </c>
      <c r="N177" s="117">
        <v>5.2631578947368418E-2</v>
      </c>
      <c r="O177" s="117">
        <v>0.15789473684210525</v>
      </c>
      <c r="P177" s="115">
        <v>18</v>
      </c>
      <c r="Q177" s="115">
        <v>16</v>
      </c>
    </row>
    <row r="178" spans="1:17">
      <c r="A178" s="107">
        <v>51732948</v>
      </c>
      <c r="B178" s="114" t="s">
        <v>585</v>
      </c>
      <c r="C178" s="115">
        <v>9600</v>
      </c>
      <c r="D178" s="116">
        <v>0</v>
      </c>
      <c r="E178" s="115">
        <v>105.99999995777389</v>
      </c>
      <c r="F178" s="115">
        <v>161.00000000093132</v>
      </c>
      <c r="G178" s="115">
        <v>0</v>
      </c>
      <c r="H178" s="115">
        <v>0</v>
      </c>
      <c r="I178" s="115">
        <v>91.9999999855645</v>
      </c>
      <c r="J178" s="115">
        <v>0</v>
      </c>
      <c r="K178" s="115">
        <v>1440</v>
      </c>
      <c r="L178" s="115">
        <v>52.000000001862645</v>
      </c>
      <c r="M178" s="117">
        <v>0.16499999999869033</v>
      </c>
      <c r="N178" s="117">
        <v>0</v>
      </c>
      <c r="O178" s="117">
        <v>0.16499999999869033</v>
      </c>
      <c r="P178" s="115">
        <v>20</v>
      </c>
      <c r="Q178" s="115">
        <v>17</v>
      </c>
    </row>
    <row r="179" spans="1:17">
      <c r="A179" s="107">
        <v>51732952</v>
      </c>
      <c r="B179" s="114" t="s">
        <v>586</v>
      </c>
      <c r="C179" s="115">
        <v>9120</v>
      </c>
      <c r="D179" s="116">
        <v>0</v>
      </c>
      <c r="E179" s="115">
        <v>50.000000016298145</v>
      </c>
      <c r="F179" s="115">
        <v>868.99999994458631</v>
      </c>
      <c r="G179" s="115">
        <v>0</v>
      </c>
      <c r="H179" s="115">
        <v>0</v>
      </c>
      <c r="I179" s="115">
        <v>149.00000000372529</v>
      </c>
      <c r="J179" s="115">
        <v>0</v>
      </c>
      <c r="K179" s="115">
        <v>0</v>
      </c>
      <c r="L179" s="115">
        <v>1.9999999855645001</v>
      </c>
      <c r="M179" s="117">
        <v>1.6557017542685282E-2</v>
      </c>
      <c r="N179" s="117">
        <v>0.05</v>
      </c>
      <c r="O179" s="117">
        <v>6.5729166665551023E-2</v>
      </c>
      <c r="P179" s="115">
        <v>19</v>
      </c>
      <c r="Q179" s="115">
        <v>19</v>
      </c>
    </row>
    <row r="180" spans="1:17">
      <c r="A180" s="107">
        <v>51736812</v>
      </c>
      <c r="B180" s="114" t="s">
        <v>587</v>
      </c>
      <c r="C180" s="115">
        <v>8160</v>
      </c>
      <c r="D180" s="116">
        <v>0</v>
      </c>
      <c r="E180" s="115">
        <v>0</v>
      </c>
      <c r="F180" s="115">
        <v>505.00000002211891</v>
      </c>
      <c r="G180" s="115">
        <v>0</v>
      </c>
      <c r="H180" s="115">
        <v>0</v>
      </c>
      <c r="I180" s="115">
        <v>18.999999999068677</v>
      </c>
      <c r="J180" s="115">
        <v>0</v>
      </c>
      <c r="K180" s="115">
        <v>4800</v>
      </c>
      <c r="L180" s="115">
        <v>240.00000000698492</v>
      </c>
      <c r="M180" s="117">
        <v>0.6199754901968203</v>
      </c>
      <c r="N180" s="117">
        <v>0.10526315789473684</v>
      </c>
      <c r="O180" s="117">
        <v>0.65997807017610233</v>
      </c>
      <c r="P180" s="115">
        <v>17</v>
      </c>
      <c r="Q180" s="115">
        <v>7</v>
      </c>
    </row>
    <row r="181" spans="1:17">
      <c r="A181" s="107">
        <v>51736813</v>
      </c>
      <c r="B181" s="114" t="s">
        <v>588</v>
      </c>
      <c r="C181" s="115">
        <v>10080</v>
      </c>
      <c r="D181" s="116">
        <v>0</v>
      </c>
      <c r="E181" s="115">
        <v>189.99999999068677</v>
      </c>
      <c r="F181" s="115">
        <v>75.00000000349246</v>
      </c>
      <c r="G181" s="115">
        <v>0</v>
      </c>
      <c r="H181" s="115">
        <v>0</v>
      </c>
      <c r="I181" s="115">
        <v>0</v>
      </c>
      <c r="J181" s="115">
        <v>0</v>
      </c>
      <c r="K181" s="115">
        <v>960</v>
      </c>
      <c r="L181" s="115">
        <v>47.999999999301508</v>
      </c>
      <c r="M181" s="117">
        <v>9.99999999999307E-2</v>
      </c>
      <c r="N181" s="117">
        <v>0</v>
      </c>
      <c r="O181" s="117">
        <v>9.99999999999307E-2</v>
      </c>
      <c r="P181" s="115">
        <v>21</v>
      </c>
      <c r="Q181" s="115">
        <v>19</v>
      </c>
    </row>
    <row r="182" spans="1:17">
      <c r="A182" s="107">
        <v>51737710</v>
      </c>
      <c r="B182" s="114" t="s">
        <v>589</v>
      </c>
      <c r="C182" s="115">
        <v>9600</v>
      </c>
      <c r="D182" s="116">
        <v>0</v>
      </c>
      <c r="E182" s="115">
        <v>3159.0000000051223</v>
      </c>
      <c r="F182" s="115">
        <v>0</v>
      </c>
      <c r="G182" s="115">
        <v>0</v>
      </c>
      <c r="H182" s="115">
        <v>0</v>
      </c>
      <c r="I182" s="115">
        <v>1297.0000000239816</v>
      </c>
      <c r="J182" s="115">
        <v>0</v>
      </c>
      <c r="K182" s="115">
        <v>0</v>
      </c>
      <c r="L182" s="115">
        <v>0</v>
      </c>
      <c r="M182" s="117">
        <v>0.13510416666916475</v>
      </c>
      <c r="N182" s="117">
        <v>4.7619047619047616E-2</v>
      </c>
      <c r="O182" s="117">
        <v>0.17628968254206165</v>
      </c>
      <c r="P182" s="115">
        <v>20</v>
      </c>
      <c r="Q182" s="115">
        <v>20</v>
      </c>
    </row>
    <row r="183" spans="1:17">
      <c r="A183" s="107">
        <v>51739116</v>
      </c>
      <c r="B183" s="114" t="s">
        <v>590</v>
      </c>
      <c r="C183" s="115">
        <v>9600</v>
      </c>
      <c r="D183" s="116">
        <v>0</v>
      </c>
      <c r="E183" s="115">
        <v>6.9999999809078872</v>
      </c>
      <c r="F183" s="115">
        <v>67</v>
      </c>
      <c r="G183" s="115">
        <v>0</v>
      </c>
      <c r="H183" s="115">
        <v>0</v>
      </c>
      <c r="I183" s="115">
        <v>2.9999999993015081</v>
      </c>
      <c r="J183" s="115">
        <v>0</v>
      </c>
      <c r="K183" s="115">
        <v>480</v>
      </c>
      <c r="L183" s="115">
        <v>60</v>
      </c>
      <c r="M183" s="117">
        <v>5.656249999992724E-2</v>
      </c>
      <c r="N183" s="117">
        <v>0</v>
      </c>
      <c r="O183" s="117">
        <v>5.656249999992724E-2</v>
      </c>
      <c r="P183" s="115">
        <v>20</v>
      </c>
      <c r="Q183" s="115">
        <v>19</v>
      </c>
    </row>
    <row r="184" spans="1:17">
      <c r="A184" s="107">
        <v>51739117</v>
      </c>
      <c r="B184" s="114" t="s">
        <v>591</v>
      </c>
      <c r="C184" s="115">
        <v>6240</v>
      </c>
      <c r="D184" s="116">
        <v>0</v>
      </c>
      <c r="E184" s="115">
        <v>12.999999989988282</v>
      </c>
      <c r="F184" s="115">
        <v>31.999999999534339</v>
      </c>
      <c r="G184" s="115">
        <v>0</v>
      </c>
      <c r="H184" s="115">
        <v>0</v>
      </c>
      <c r="I184" s="115">
        <v>0</v>
      </c>
      <c r="J184" s="115">
        <v>0</v>
      </c>
      <c r="K184" s="115">
        <v>2880</v>
      </c>
      <c r="L184" s="115">
        <v>0</v>
      </c>
      <c r="M184" s="117">
        <v>0.46153846153846156</v>
      </c>
      <c r="N184" s="117">
        <v>0</v>
      </c>
      <c r="O184" s="117">
        <v>0.46153846153846156</v>
      </c>
      <c r="P184" s="115">
        <v>13</v>
      </c>
      <c r="Q184" s="115">
        <v>7</v>
      </c>
    </row>
    <row r="185" spans="1:17">
      <c r="A185" s="107">
        <v>51740284</v>
      </c>
      <c r="B185" s="114" t="s">
        <v>592</v>
      </c>
      <c r="C185" s="115">
        <v>8160</v>
      </c>
      <c r="D185" s="116">
        <v>0</v>
      </c>
      <c r="E185" s="115">
        <v>7.0000000018626451</v>
      </c>
      <c r="F185" s="115">
        <v>0</v>
      </c>
      <c r="G185" s="115">
        <v>0</v>
      </c>
      <c r="H185" s="115">
        <v>0</v>
      </c>
      <c r="I185" s="115">
        <v>66.999999987892807</v>
      </c>
      <c r="J185" s="115">
        <v>0</v>
      </c>
      <c r="K185" s="115">
        <v>1920</v>
      </c>
      <c r="L185" s="115">
        <v>0</v>
      </c>
      <c r="M185" s="117">
        <v>0.24350490195930058</v>
      </c>
      <c r="N185" s="117">
        <v>5.5555555555555552E-2</v>
      </c>
      <c r="O185" s="117">
        <v>0.28553240740600611</v>
      </c>
      <c r="P185" s="115">
        <v>17</v>
      </c>
      <c r="Q185" s="115">
        <v>13</v>
      </c>
    </row>
    <row r="186" spans="1:17">
      <c r="A186" s="107">
        <v>51741205</v>
      </c>
      <c r="B186" s="114" t="s">
        <v>593</v>
      </c>
      <c r="C186" s="115">
        <v>10080</v>
      </c>
      <c r="D186" s="116">
        <v>0</v>
      </c>
      <c r="E186" s="115">
        <v>1820.999999953201</v>
      </c>
      <c r="F186" s="115">
        <v>300.00000000349246</v>
      </c>
      <c r="G186" s="115">
        <v>0</v>
      </c>
      <c r="H186" s="115">
        <v>0</v>
      </c>
      <c r="I186" s="115">
        <v>1352.9999999604188</v>
      </c>
      <c r="J186" s="115">
        <v>0</v>
      </c>
      <c r="K186" s="115">
        <v>3360</v>
      </c>
      <c r="L186" s="115">
        <v>1.000000003</v>
      </c>
      <c r="M186" s="117">
        <v>0.46765873015510101</v>
      </c>
      <c r="N186" s="117">
        <v>0</v>
      </c>
      <c r="O186" s="117">
        <v>0.46765873015510101</v>
      </c>
      <c r="P186" s="115">
        <v>21</v>
      </c>
      <c r="Q186" s="115">
        <v>14</v>
      </c>
    </row>
    <row r="187" spans="1:17">
      <c r="A187" s="107">
        <v>51741229</v>
      </c>
      <c r="B187" s="114" t="s">
        <v>594</v>
      </c>
      <c r="C187" s="115">
        <v>8640</v>
      </c>
      <c r="D187" s="116">
        <v>0</v>
      </c>
      <c r="E187" s="115">
        <v>0</v>
      </c>
      <c r="F187" s="115">
        <v>1694.0000000630971</v>
      </c>
      <c r="G187" s="115">
        <v>0</v>
      </c>
      <c r="H187" s="115">
        <v>0</v>
      </c>
      <c r="I187" s="115">
        <v>0</v>
      </c>
      <c r="J187" s="115">
        <v>0</v>
      </c>
      <c r="K187" s="115">
        <v>480</v>
      </c>
      <c r="L187" s="115">
        <v>0</v>
      </c>
      <c r="M187" s="117">
        <v>5.5555555555555552E-2</v>
      </c>
      <c r="N187" s="117">
        <v>0.1</v>
      </c>
      <c r="O187" s="117">
        <v>0.15</v>
      </c>
      <c r="P187" s="115">
        <v>18</v>
      </c>
      <c r="Q187" s="115">
        <v>17</v>
      </c>
    </row>
    <row r="188" spans="1:17">
      <c r="A188" s="107">
        <v>51741418</v>
      </c>
      <c r="B188" s="114" t="s">
        <v>595</v>
      </c>
      <c r="C188" s="115">
        <v>9120</v>
      </c>
      <c r="D188" s="116">
        <v>0</v>
      </c>
      <c r="E188" s="115">
        <v>1.000000003259629</v>
      </c>
      <c r="F188" s="115">
        <v>687.00000000768341</v>
      </c>
      <c r="G188" s="115">
        <v>0</v>
      </c>
      <c r="H188" s="115">
        <v>0</v>
      </c>
      <c r="I188" s="115">
        <v>0</v>
      </c>
      <c r="J188" s="115">
        <v>0</v>
      </c>
      <c r="K188" s="115">
        <v>0</v>
      </c>
      <c r="L188" s="115">
        <v>0</v>
      </c>
      <c r="M188" s="117">
        <v>0</v>
      </c>
      <c r="N188" s="117">
        <v>0.05</v>
      </c>
      <c r="O188" s="117">
        <v>0.05</v>
      </c>
      <c r="P188" s="115">
        <v>19</v>
      </c>
      <c r="Q188" s="115">
        <v>19</v>
      </c>
    </row>
    <row r="189" spans="1:17">
      <c r="A189" s="107">
        <v>51742024</v>
      </c>
      <c r="B189" s="114" t="s">
        <v>150</v>
      </c>
      <c r="C189" s="115">
        <v>9600</v>
      </c>
      <c r="D189" s="116">
        <v>0</v>
      </c>
      <c r="E189" s="115">
        <v>5.0000000058207661</v>
      </c>
      <c r="F189" s="115">
        <v>138.99999998603016</v>
      </c>
      <c r="G189" s="115">
        <v>0</v>
      </c>
      <c r="H189" s="115">
        <v>0</v>
      </c>
      <c r="I189" s="115">
        <v>0</v>
      </c>
      <c r="J189" s="115">
        <v>0</v>
      </c>
      <c r="K189" s="115">
        <v>0</v>
      </c>
      <c r="L189" s="115">
        <v>0</v>
      </c>
      <c r="M189" s="117">
        <v>0</v>
      </c>
      <c r="N189" s="117">
        <v>4.7619047619047616E-2</v>
      </c>
      <c r="O189" s="117">
        <v>4.7619047619047616E-2</v>
      </c>
      <c r="P189" s="115">
        <v>20</v>
      </c>
      <c r="Q189" s="115">
        <v>20</v>
      </c>
    </row>
    <row r="190" spans="1:17">
      <c r="A190" s="107">
        <v>51742442</v>
      </c>
      <c r="B190" s="114" t="s">
        <v>596</v>
      </c>
      <c r="C190" s="115">
        <v>9600</v>
      </c>
      <c r="D190" s="116">
        <v>0</v>
      </c>
      <c r="E190" s="115">
        <v>0.99999999278225005</v>
      </c>
      <c r="F190" s="115">
        <v>0</v>
      </c>
      <c r="G190" s="115">
        <v>0</v>
      </c>
      <c r="H190" s="115">
        <v>0</v>
      </c>
      <c r="I190" s="115">
        <v>36.999999984755448</v>
      </c>
      <c r="J190" s="115">
        <v>0</v>
      </c>
      <c r="K190" s="115">
        <v>480</v>
      </c>
      <c r="L190" s="115">
        <v>0</v>
      </c>
      <c r="M190" s="117">
        <v>5.3854166665078695E-2</v>
      </c>
      <c r="N190" s="117">
        <v>0</v>
      </c>
      <c r="O190" s="117">
        <v>5.3854166665078695E-2</v>
      </c>
      <c r="P190" s="115">
        <v>20</v>
      </c>
      <c r="Q190" s="115">
        <v>19</v>
      </c>
    </row>
    <row r="191" spans="1:17">
      <c r="A191" s="107">
        <v>51742634</v>
      </c>
      <c r="B191" s="114" t="s">
        <v>597</v>
      </c>
      <c r="C191" s="115">
        <v>9120</v>
      </c>
      <c r="D191" s="116">
        <v>0</v>
      </c>
      <c r="E191" s="115">
        <v>210.99999997531995</v>
      </c>
      <c r="F191" s="115">
        <v>0</v>
      </c>
      <c r="G191" s="115">
        <v>0</v>
      </c>
      <c r="H191" s="115">
        <v>0</v>
      </c>
      <c r="I191" s="115">
        <v>0.99999999278225005</v>
      </c>
      <c r="J191" s="115">
        <v>0</v>
      </c>
      <c r="K191" s="115">
        <v>0</v>
      </c>
      <c r="L191" s="115">
        <v>0</v>
      </c>
      <c r="M191" s="117">
        <v>1.096491220155976E-4</v>
      </c>
      <c r="N191" s="117">
        <v>0.05</v>
      </c>
      <c r="O191" s="117">
        <v>5.0104166665914815E-2</v>
      </c>
      <c r="P191" s="115">
        <v>19</v>
      </c>
      <c r="Q191" s="115">
        <v>19</v>
      </c>
    </row>
    <row r="192" spans="1:17">
      <c r="A192" s="107">
        <v>51742635</v>
      </c>
      <c r="B192" s="114" t="s">
        <v>598</v>
      </c>
      <c r="C192" s="115">
        <v>9120</v>
      </c>
      <c r="D192" s="116">
        <v>0</v>
      </c>
      <c r="E192" s="115">
        <v>41.000000007916242</v>
      </c>
      <c r="F192" s="115">
        <v>0</v>
      </c>
      <c r="G192" s="115">
        <v>0</v>
      </c>
      <c r="H192" s="115">
        <v>0</v>
      </c>
      <c r="I192" s="115">
        <v>0</v>
      </c>
      <c r="J192" s="115">
        <v>0</v>
      </c>
      <c r="K192" s="115">
        <v>2400</v>
      </c>
      <c r="L192" s="115">
        <v>0</v>
      </c>
      <c r="M192" s="117">
        <v>0.26315789473684209</v>
      </c>
      <c r="N192" s="117">
        <v>0.05</v>
      </c>
      <c r="O192" s="117">
        <v>0.3</v>
      </c>
      <c r="P192" s="115">
        <v>19</v>
      </c>
      <c r="Q192" s="115">
        <v>14</v>
      </c>
    </row>
    <row r="193" spans="1:17">
      <c r="A193" s="107">
        <v>51742636</v>
      </c>
      <c r="B193" s="114" t="s">
        <v>599</v>
      </c>
      <c r="C193" s="115">
        <v>9120</v>
      </c>
      <c r="D193" s="116">
        <v>0</v>
      </c>
      <c r="E193" s="115">
        <v>1.9999999857822499</v>
      </c>
      <c r="F193" s="115">
        <v>0</v>
      </c>
      <c r="G193" s="115">
        <v>0</v>
      </c>
      <c r="H193" s="115">
        <v>0</v>
      </c>
      <c r="I193" s="115">
        <v>0</v>
      </c>
      <c r="J193" s="115">
        <v>0</v>
      </c>
      <c r="K193" s="115">
        <v>0</v>
      </c>
      <c r="L193" s="115">
        <v>0</v>
      </c>
      <c r="M193" s="117">
        <v>0</v>
      </c>
      <c r="N193" s="117">
        <v>0.05</v>
      </c>
      <c r="O193" s="117">
        <v>0.05</v>
      </c>
      <c r="P193" s="115">
        <v>19</v>
      </c>
      <c r="Q193" s="115">
        <v>19</v>
      </c>
    </row>
    <row r="194" spans="1:17">
      <c r="A194" s="107">
        <v>51742637</v>
      </c>
      <c r="B194" s="114" t="s">
        <v>600</v>
      </c>
      <c r="C194" s="115">
        <v>10080</v>
      </c>
      <c r="D194" s="116">
        <v>0</v>
      </c>
      <c r="E194" s="115">
        <v>85.999999924562871</v>
      </c>
      <c r="F194" s="115">
        <v>0</v>
      </c>
      <c r="G194" s="115">
        <v>0</v>
      </c>
      <c r="H194" s="115">
        <v>0</v>
      </c>
      <c r="I194" s="115">
        <v>276.99999999138527</v>
      </c>
      <c r="J194" s="115">
        <v>0</v>
      </c>
      <c r="K194" s="115">
        <v>0</v>
      </c>
      <c r="L194" s="115">
        <v>0</v>
      </c>
      <c r="M194" s="117">
        <v>2.7480158729304094E-2</v>
      </c>
      <c r="N194" s="117">
        <v>0</v>
      </c>
      <c r="O194" s="117">
        <v>2.7480158729304094E-2</v>
      </c>
      <c r="P194" s="115">
        <v>21</v>
      </c>
      <c r="Q194" s="115">
        <v>21</v>
      </c>
    </row>
    <row r="195" spans="1:17">
      <c r="A195" s="107">
        <v>51742638</v>
      </c>
      <c r="B195" s="114" t="s">
        <v>601</v>
      </c>
      <c r="C195" s="115">
        <v>10080</v>
      </c>
      <c r="D195" s="116">
        <v>0</v>
      </c>
      <c r="E195" s="115">
        <v>59.999999954598024</v>
      </c>
      <c r="F195" s="115">
        <v>0</v>
      </c>
      <c r="G195" s="115">
        <v>0</v>
      </c>
      <c r="H195" s="115">
        <v>0</v>
      </c>
      <c r="I195" s="115">
        <v>0</v>
      </c>
      <c r="J195" s="115">
        <v>0</v>
      </c>
      <c r="K195" s="115">
        <v>0</v>
      </c>
      <c r="L195" s="115">
        <v>0</v>
      </c>
      <c r="M195" s="117">
        <v>0</v>
      </c>
      <c r="N195" s="117">
        <v>0</v>
      </c>
      <c r="O195" s="117">
        <v>0</v>
      </c>
      <c r="P195" s="115">
        <v>21</v>
      </c>
      <c r="Q195" s="115">
        <v>21</v>
      </c>
    </row>
    <row r="196" spans="1:17">
      <c r="A196" s="107">
        <v>51743021</v>
      </c>
      <c r="B196" s="114" t="s">
        <v>191</v>
      </c>
      <c r="C196" s="115">
        <v>10080</v>
      </c>
      <c r="D196" s="116">
        <v>0</v>
      </c>
      <c r="E196" s="115">
        <v>472.00000001932494</v>
      </c>
      <c r="F196" s="115">
        <v>365.99999997416751</v>
      </c>
      <c r="G196" s="115">
        <v>0</v>
      </c>
      <c r="H196" s="115">
        <v>0</v>
      </c>
      <c r="I196" s="115">
        <v>91.9999999855645</v>
      </c>
      <c r="J196" s="115">
        <v>0</v>
      </c>
      <c r="K196" s="115">
        <v>0</v>
      </c>
      <c r="L196" s="115">
        <v>0</v>
      </c>
      <c r="M196" s="117">
        <v>9.1269841255520335E-3</v>
      </c>
      <c r="N196" s="117">
        <v>0</v>
      </c>
      <c r="O196" s="117">
        <v>9.1269841255520335E-3</v>
      </c>
      <c r="P196" s="115">
        <v>21</v>
      </c>
      <c r="Q196" s="115">
        <v>21</v>
      </c>
    </row>
    <row r="197" spans="1:17">
      <c r="A197" s="107">
        <v>51743041</v>
      </c>
      <c r="B197" s="114" t="s">
        <v>602</v>
      </c>
      <c r="C197" s="115">
        <v>10080</v>
      </c>
      <c r="D197" s="116">
        <v>0</v>
      </c>
      <c r="E197" s="115">
        <v>2.9999999993015081</v>
      </c>
      <c r="F197" s="115">
        <v>0</v>
      </c>
      <c r="G197" s="115">
        <v>0</v>
      </c>
      <c r="H197" s="115">
        <v>0</v>
      </c>
      <c r="I197" s="115">
        <v>136.99999999604188</v>
      </c>
      <c r="J197" s="115">
        <v>0</v>
      </c>
      <c r="K197" s="115">
        <v>3840</v>
      </c>
      <c r="L197" s="115">
        <v>0</v>
      </c>
      <c r="M197" s="117">
        <v>0.39454365079325815</v>
      </c>
      <c r="N197" s="117">
        <v>0</v>
      </c>
      <c r="O197" s="117">
        <v>0.39454365079325815</v>
      </c>
      <c r="P197" s="115">
        <v>21</v>
      </c>
      <c r="Q197" s="115">
        <v>13</v>
      </c>
    </row>
    <row r="198" spans="1:17">
      <c r="A198" s="107">
        <v>51743068</v>
      </c>
      <c r="B198" s="114" t="s">
        <v>603</v>
      </c>
      <c r="C198" s="115">
        <v>9600</v>
      </c>
      <c r="D198" s="116">
        <v>0</v>
      </c>
      <c r="E198" s="115">
        <v>8.0000000051222742</v>
      </c>
      <c r="F198" s="115">
        <v>795.00000000651926</v>
      </c>
      <c r="G198" s="115">
        <v>0</v>
      </c>
      <c r="H198" s="115">
        <v>0</v>
      </c>
      <c r="I198" s="115">
        <v>0</v>
      </c>
      <c r="J198" s="115">
        <v>0</v>
      </c>
      <c r="K198" s="115">
        <v>960</v>
      </c>
      <c r="L198" s="115">
        <v>59.99999999650754</v>
      </c>
      <c r="M198" s="117">
        <v>0.1062499999996362</v>
      </c>
      <c r="N198" s="117">
        <v>0</v>
      </c>
      <c r="O198" s="117">
        <v>0.1062499999996362</v>
      </c>
      <c r="P198" s="115">
        <v>20</v>
      </c>
      <c r="Q198" s="115">
        <v>18</v>
      </c>
    </row>
    <row r="199" spans="1:17">
      <c r="A199" s="107">
        <v>51743369</v>
      </c>
      <c r="B199" s="114" t="s">
        <v>604</v>
      </c>
      <c r="C199" s="115">
        <v>8640</v>
      </c>
      <c r="D199" s="116">
        <v>0</v>
      </c>
      <c r="E199" s="115">
        <v>249.00000006775372</v>
      </c>
      <c r="F199" s="115">
        <v>119.00000000023283</v>
      </c>
      <c r="G199" s="115">
        <v>0</v>
      </c>
      <c r="H199" s="115">
        <v>0</v>
      </c>
      <c r="I199" s="115">
        <v>259.00000002700835</v>
      </c>
      <c r="J199" s="115">
        <v>0</v>
      </c>
      <c r="K199" s="115">
        <v>0</v>
      </c>
      <c r="L199" s="115">
        <v>0</v>
      </c>
      <c r="M199" s="117">
        <v>2.997685185497782E-2</v>
      </c>
      <c r="N199" s="117">
        <v>0.1</v>
      </c>
      <c r="O199" s="117">
        <v>0.12697916666948003</v>
      </c>
      <c r="P199" s="115">
        <v>18</v>
      </c>
      <c r="Q199" s="115">
        <v>18</v>
      </c>
    </row>
    <row r="200" spans="1:17">
      <c r="A200" s="107">
        <v>51743515</v>
      </c>
      <c r="B200" s="114" t="s">
        <v>192</v>
      </c>
      <c r="C200" s="115">
        <v>10560</v>
      </c>
      <c r="D200" s="116">
        <v>0</v>
      </c>
      <c r="E200" s="115">
        <v>416.00000000438189</v>
      </c>
      <c r="F200" s="115">
        <v>0</v>
      </c>
      <c r="G200" s="115">
        <v>0</v>
      </c>
      <c r="H200" s="115">
        <v>0</v>
      </c>
      <c r="I200" s="115">
        <v>66.999999998370185</v>
      </c>
      <c r="J200" s="115">
        <v>0</v>
      </c>
      <c r="K200" s="115">
        <v>960</v>
      </c>
      <c r="L200" s="115">
        <v>0</v>
      </c>
      <c r="M200" s="117">
        <v>9.7253787878633535E-2</v>
      </c>
      <c r="N200" s="117">
        <v>0</v>
      </c>
      <c r="O200" s="117">
        <v>9.7253787878633535E-2</v>
      </c>
      <c r="P200" s="115">
        <v>22</v>
      </c>
      <c r="Q200" s="115">
        <v>20</v>
      </c>
    </row>
    <row r="201" spans="1:17">
      <c r="A201" s="107">
        <v>51744224</v>
      </c>
      <c r="B201" s="114" t="s">
        <v>195</v>
      </c>
      <c r="C201" s="115">
        <v>10560</v>
      </c>
      <c r="D201" s="116">
        <v>0</v>
      </c>
      <c r="E201" s="115">
        <v>545.99999998928979</v>
      </c>
      <c r="F201" s="115">
        <v>242.0000000030268</v>
      </c>
      <c r="G201" s="115">
        <v>0</v>
      </c>
      <c r="H201" s="115">
        <v>0</v>
      </c>
      <c r="I201" s="115">
        <v>66.000000016286435</v>
      </c>
      <c r="J201" s="115">
        <v>0</v>
      </c>
      <c r="K201" s="115">
        <v>0</v>
      </c>
      <c r="L201" s="115">
        <v>29.000000000232831</v>
      </c>
      <c r="M201" s="117">
        <v>8.9962121227764452E-3</v>
      </c>
      <c r="N201" s="117">
        <v>0</v>
      </c>
      <c r="O201" s="117">
        <v>8.9962121227764452E-3</v>
      </c>
      <c r="P201" s="115">
        <v>22</v>
      </c>
      <c r="Q201" s="115">
        <v>22</v>
      </c>
    </row>
    <row r="202" spans="1:17">
      <c r="A202" s="107">
        <v>51744285</v>
      </c>
      <c r="B202" s="114" t="s">
        <v>193</v>
      </c>
      <c r="C202" s="115">
        <v>10080</v>
      </c>
      <c r="D202" s="116">
        <v>0</v>
      </c>
      <c r="E202" s="115">
        <v>200.99999999511056</v>
      </c>
      <c r="F202" s="115">
        <v>598.00000007845222</v>
      </c>
      <c r="G202" s="115">
        <v>0</v>
      </c>
      <c r="H202" s="115">
        <v>0</v>
      </c>
      <c r="I202" s="115">
        <v>0</v>
      </c>
      <c r="J202" s="115">
        <v>0</v>
      </c>
      <c r="K202" s="115">
        <v>960</v>
      </c>
      <c r="L202" s="115">
        <v>0</v>
      </c>
      <c r="M202" s="117">
        <v>9.5238095238095233E-2</v>
      </c>
      <c r="N202" s="117">
        <v>0</v>
      </c>
      <c r="O202" s="117">
        <v>9.5238095238095233E-2</v>
      </c>
      <c r="P202" s="115">
        <v>21</v>
      </c>
      <c r="Q202" s="115">
        <v>19</v>
      </c>
    </row>
    <row r="203" spans="1:17">
      <c r="A203" s="107">
        <v>51744287</v>
      </c>
      <c r="B203" s="114" t="s">
        <v>194</v>
      </c>
      <c r="C203" s="115">
        <v>10560</v>
      </c>
      <c r="D203" s="116">
        <v>0</v>
      </c>
      <c r="E203" s="115">
        <v>1.000000003259629</v>
      </c>
      <c r="F203" s="115">
        <v>204.99999998719431</v>
      </c>
      <c r="G203" s="115">
        <v>0</v>
      </c>
      <c r="H203" s="115">
        <v>0</v>
      </c>
      <c r="I203" s="115">
        <v>2.9999999993015081</v>
      </c>
      <c r="J203" s="115">
        <v>0</v>
      </c>
      <c r="K203" s="115">
        <v>0</v>
      </c>
      <c r="L203" s="115">
        <v>0</v>
      </c>
      <c r="M203" s="117">
        <v>2.8409090902476402E-4</v>
      </c>
      <c r="N203" s="117">
        <v>0</v>
      </c>
      <c r="O203" s="117">
        <v>2.8409090902476402E-4</v>
      </c>
      <c r="P203" s="115">
        <v>22</v>
      </c>
      <c r="Q203" s="115">
        <v>22</v>
      </c>
    </row>
    <row r="204" spans="1:17">
      <c r="A204" s="107">
        <v>51744975</v>
      </c>
      <c r="B204" s="114" t="s">
        <v>605</v>
      </c>
      <c r="C204" s="115">
        <v>8160</v>
      </c>
      <c r="D204" s="116">
        <v>0</v>
      </c>
      <c r="E204" s="115">
        <v>16.999999971594661</v>
      </c>
      <c r="F204" s="115">
        <v>0</v>
      </c>
      <c r="G204" s="115">
        <v>0</v>
      </c>
      <c r="H204" s="115">
        <v>0</v>
      </c>
      <c r="I204" s="115">
        <v>510.9999999825377</v>
      </c>
      <c r="J204" s="115">
        <v>0</v>
      </c>
      <c r="K204" s="115">
        <v>1440</v>
      </c>
      <c r="L204" s="115">
        <v>0</v>
      </c>
      <c r="M204" s="117">
        <v>0.23909313725276196</v>
      </c>
      <c r="N204" s="117">
        <v>0.19047619047619047</v>
      </c>
      <c r="O204" s="117">
        <v>0.38402777777604541</v>
      </c>
      <c r="P204" s="115">
        <v>17</v>
      </c>
      <c r="Q204" s="115">
        <v>14</v>
      </c>
    </row>
    <row r="205" spans="1:17">
      <c r="A205" s="128">
        <v>51746044</v>
      </c>
      <c r="B205" s="114" t="s">
        <v>196</v>
      </c>
      <c r="C205" s="115">
        <v>7200</v>
      </c>
      <c r="D205" s="116">
        <v>0</v>
      </c>
      <c r="E205" s="115">
        <v>504.00000001094304</v>
      </c>
      <c r="F205" s="115">
        <v>0</v>
      </c>
      <c r="G205" s="115">
        <v>0</v>
      </c>
      <c r="H205" s="115">
        <v>0</v>
      </c>
      <c r="I205" s="115">
        <v>4.0000000025611371</v>
      </c>
      <c r="J205" s="115">
        <v>0</v>
      </c>
      <c r="K205" s="115">
        <v>480</v>
      </c>
      <c r="L205" s="115">
        <v>0</v>
      </c>
      <c r="M205" s="117">
        <v>6.722222222257794E-2</v>
      </c>
      <c r="N205" s="117">
        <v>0</v>
      </c>
      <c r="O205" s="117">
        <v>6.722222222257794E-2</v>
      </c>
      <c r="P205" s="115">
        <v>15</v>
      </c>
      <c r="Q205" s="115">
        <v>14</v>
      </c>
    </row>
    <row r="206" spans="1:17">
      <c r="A206" s="129">
        <v>51746044</v>
      </c>
      <c r="B206" s="114" t="s">
        <v>736</v>
      </c>
      <c r="C206" s="115">
        <v>480</v>
      </c>
      <c r="D206" s="116">
        <v>0</v>
      </c>
      <c r="E206" s="115">
        <v>0</v>
      </c>
      <c r="F206" s="115">
        <v>0</v>
      </c>
      <c r="G206" s="115">
        <v>0</v>
      </c>
      <c r="H206" s="115">
        <v>0</v>
      </c>
      <c r="I206" s="115">
        <v>15.000000006984919</v>
      </c>
      <c r="J206" s="115">
        <v>0</v>
      </c>
      <c r="K206" s="115">
        <v>0</v>
      </c>
      <c r="L206" s="115">
        <v>0</v>
      </c>
      <c r="M206" s="117">
        <v>3.1250000014551915E-2</v>
      </c>
      <c r="N206" s="117">
        <v>0</v>
      </c>
      <c r="O206" s="117">
        <v>3.1250000014551915E-2</v>
      </c>
      <c r="P206" s="115">
        <v>1</v>
      </c>
      <c r="Q206" s="115">
        <v>1</v>
      </c>
    </row>
    <row r="207" spans="1:17">
      <c r="A207" s="130">
        <v>51746044</v>
      </c>
      <c r="B207" s="114" t="s">
        <v>737</v>
      </c>
      <c r="C207" s="115">
        <v>2400</v>
      </c>
      <c r="D207" s="116">
        <v>0</v>
      </c>
      <c r="E207" s="115">
        <v>14.00000000372529</v>
      </c>
      <c r="F207" s="115">
        <v>0</v>
      </c>
      <c r="G207" s="115">
        <v>0</v>
      </c>
      <c r="H207" s="115">
        <v>0</v>
      </c>
      <c r="I207" s="115">
        <v>0</v>
      </c>
      <c r="J207" s="115">
        <v>0</v>
      </c>
      <c r="K207" s="115">
        <v>480</v>
      </c>
      <c r="L207" s="115">
        <v>0</v>
      </c>
      <c r="M207" s="117">
        <v>0.2</v>
      </c>
      <c r="N207" s="117">
        <v>0</v>
      </c>
      <c r="O207" s="117">
        <v>0.2</v>
      </c>
      <c r="P207" s="115">
        <v>5</v>
      </c>
      <c r="Q207" s="115">
        <v>4</v>
      </c>
    </row>
    <row r="208" spans="1:17">
      <c r="A208" s="107">
        <v>51746048</v>
      </c>
      <c r="B208" s="114" t="s">
        <v>606</v>
      </c>
      <c r="C208" s="115">
        <v>9600</v>
      </c>
      <c r="D208" s="116">
        <v>0</v>
      </c>
      <c r="E208" s="115">
        <v>669.00000003282912</v>
      </c>
      <c r="F208" s="115">
        <v>450.99999999278225</v>
      </c>
      <c r="G208" s="115">
        <v>0</v>
      </c>
      <c r="H208" s="115">
        <v>0</v>
      </c>
      <c r="I208" s="115">
        <v>165.00000001373701</v>
      </c>
      <c r="J208" s="115">
        <v>0</v>
      </c>
      <c r="K208" s="115">
        <v>960</v>
      </c>
      <c r="L208" s="115">
        <v>215</v>
      </c>
      <c r="M208" s="117">
        <v>0.13958333333476428</v>
      </c>
      <c r="N208" s="117">
        <v>4.7619047619047616E-2</v>
      </c>
      <c r="O208" s="117">
        <v>0.18055555555691835</v>
      </c>
      <c r="P208" s="115">
        <v>20</v>
      </c>
      <c r="Q208" s="115">
        <v>18</v>
      </c>
    </row>
    <row r="209" spans="1:17">
      <c r="A209" s="107">
        <v>51746424</v>
      </c>
      <c r="B209" s="114" t="s">
        <v>197</v>
      </c>
      <c r="C209" s="115">
        <v>9120</v>
      </c>
      <c r="D209" s="116">
        <v>0</v>
      </c>
      <c r="E209" s="115">
        <v>1053.0000000026716</v>
      </c>
      <c r="F209" s="115">
        <v>0</v>
      </c>
      <c r="G209" s="115">
        <v>0</v>
      </c>
      <c r="H209" s="115">
        <v>0</v>
      </c>
      <c r="I209" s="115">
        <v>0</v>
      </c>
      <c r="J209" s="115">
        <v>0</v>
      </c>
      <c r="K209" s="115">
        <v>0</v>
      </c>
      <c r="L209" s="115">
        <v>0</v>
      </c>
      <c r="M209" s="117">
        <v>0</v>
      </c>
      <c r="N209" s="117">
        <v>0.13636363636363635</v>
      </c>
      <c r="O209" s="117">
        <v>0.13636363636363635</v>
      </c>
      <c r="P209" s="115">
        <v>19</v>
      </c>
      <c r="Q209" s="115">
        <v>19</v>
      </c>
    </row>
    <row r="210" spans="1:17">
      <c r="A210" s="107">
        <v>51748839</v>
      </c>
      <c r="B210" s="114" t="s">
        <v>607</v>
      </c>
      <c r="C210" s="115">
        <v>8640</v>
      </c>
      <c r="D210" s="116">
        <v>0</v>
      </c>
      <c r="E210" s="115">
        <v>3.9999999920837581</v>
      </c>
      <c r="F210" s="115">
        <v>113.00000000162981</v>
      </c>
      <c r="G210" s="115">
        <v>0</v>
      </c>
      <c r="H210" s="115">
        <v>0</v>
      </c>
      <c r="I210" s="115">
        <v>210.99999998579733</v>
      </c>
      <c r="J210" s="115">
        <v>0</v>
      </c>
      <c r="K210" s="115">
        <v>0</v>
      </c>
      <c r="L210" s="115">
        <v>301.99999999953434</v>
      </c>
      <c r="M210" s="117">
        <v>5.9374999998302279E-2</v>
      </c>
      <c r="N210" s="117">
        <v>0.1</v>
      </c>
      <c r="O210" s="117">
        <v>0.15343749999847206</v>
      </c>
      <c r="P210" s="115">
        <v>18</v>
      </c>
      <c r="Q210" s="115">
        <v>18</v>
      </c>
    </row>
    <row r="211" spans="1:17">
      <c r="A211" s="107">
        <v>51763970</v>
      </c>
      <c r="B211" s="114" t="s">
        <v>608</v>
      </c>
      <c r="C211" s="115">
        <v>8999.9999999371357</v>
      </c>
      <c r="D211" s="116">
        <v>0</v>
      </c>
      <c r="E211" s="115">
        <v>693.00000005121103</v>
      </c>
      <c r="F211" s="115">
        <v>221.00000000791624</v>
      </c>
      <c r="G211" s="115">
        <v>0</v>
      </c>
      <c r="H211" s="115">
        <v>0</v>
      </c>
      <c r="I211" s="115">
        <v>0</v>
      </c>
      <c r="J211" s="115">
        <v>0</v>
      </c>
      <c r="K211" s="115">
        <v>0</v>
      </c>
      <c r="L211" s="115">
        <v>0</v>
      </c>
      <c r="M211" s="117">
        <v>0</v>
      </c>
      <c r="N211" s="117">
        <v>5.0632911392740822E-2</v>
      </c>
      <c r="O211" s="117">
        <v>5.0632911392740822E-2</v>
      </c>
      <c r="P211" s="115">
        <v>20</v>
      </c>
      <c r="Q211" s="115">
        <v>20</v>
      </c>
    </row>
    <row r="212" spans="1:17">
      <c r="A212" s="107">
        <v>51764419</v>
      </c>
      <c r="B212" s="114" t="s">
        <v>609</v>
      </c>
      <c r="C212" s="115">
        <v>9539.9999999441206</v>
      </c>
      <c r="D212" s="116">
        <v>0</v>
      </c>
      <c r="E212" s="115">
        <v>2351.000000031665</v>
      </c>
      <c r="F212" s="115">
        <v>139.99999999534339</v>
      </c>
      <c r="G212" s="115">
        <v>0</v>
      </c>
      <c r="H212" s="115">
        <v>0</v>
      </c>
      <c r="I212" s="115">
        <v>1616.9999999704305</v>
      </c>
      <c r="J212" s="115">
        <v>0</v>
      </c>
      <c r="K212" s="115">
        <v>1379.9999999930151</v>
      </c>
      <c r="L212" s="115">
        <v>18.999999988591298</v>
      </c>
      <c r="M212" s="117">
        <v>0.31614255764881583</v>
      </c>
      <c r="N212" s="117">
        <v>0</v>
      </c>
      <c r="O212" s="117">
        <v>0.31614255764881583</v>
      </c>
      <c r="P212" s="115">
        <v>21</v>
      </c>
      <c r="Q212" s="115">
        <v>18</v>
      </c>
    </row>
    <row r="213" spans="1:17">
      <c r="A213" s="107">
        <v>51764511</v>
      </c>
      <c r="B213" s="114" t="s">
        <v>198</v>
      </c>
      <c r="C213" s="115">
        <v>8640</v>
      </c>
      <c r="D213" s="116">
        <v>0</v>
      </c>
      <c r="E213" s="115">
        <v>220.99999999743886</v>
      </c>
      <c r="F213" s="115">
        <v>0</v>
      </c>
      <c r="G213" s="115">
        <v>0</v>
      </c>
      <c r="H213" s="115">
        <v>0</v>
      </c>
      <c r="I213" s="115">
        <v>235.00000000116415</v>
      </c>
      <c r="J213" s="115">
        <v>0</v>
      </c>
      <c r="K213" s="115">
        <v>960</v>
      </c>
      <c r="L213" s="115">
        <v>375.99999999976717</v>
      </c>
      <c r="M213" s="117">
        <v>0.18182870370381149</v>
      </c>
      <c r="N213" s="117">
        <v>5.2631578947368418E-2</v>
      </c>
      <c r="O213" s="117">
        <v>0.22489035087729511</v>
      </c>
      <c r="P213" s="115">
        <v>18</v>
      </c>
      <c r="Q213" s="115">
        <v>16</v>
      </c>
    </row>
    <row r="214" spans="1:17">
      <c r="A214" s="107">
        <v>51764512</v>
      </c>
      <c r="B214" s="114" t="s">
        <v>199</v>
      </c>
      <c r="C214" s="115">
        <v>9120</v>
      </c>
      <c r="D214" s="116">
        <v>0</v>
      </c>
      <c r="E214" s="115">
        <v>259.0000000060536</v>
      </c>
      <c r="F214" s="115">
        <v>305.9999999664841</v>
      </c>
      <c r="G214" s="115">
        <v>0</v>
      </c>
      <c r="H214" s="115">
        <v>0</v>
      </c>
      <c r="I214" s="115">
        <v>317.00000001699664</v>
      </c>
      <c r="J214" s="115">
        <v>0</v>
      </c>
      <c r="K214" s="115">
        <v>960</v>
      </c>
      <c r="L214" s="115">
        <v>0</v>
      </c>
      <c r="M214" s="117">
        <v>0.14002192982642506</v>
      </c>
      <c r="N214" s="117">
        <v>9.5238095238095233E-2</v>
      </c>
      <c r="O214" s="117">
        <v>0.22192460317628934</v>
      </c>
      <c r="P214" s="115">
        <v>19</v>
      </c>
      <c r="Q214" s="115">
        <v>17</v>
      </c>
    </row>
    <row r="215" spans="1:17">
      <c r="A215" s="107">
        <v>51764514</v>
      </c>
      <c r="B215" s="114" t="s">
        <v>200</v>
      </c>
      <c r="C215" s="115">
        <v>4800</v>
      </c>
      <c r="D215" s="116">
        <v>0</v>
      </c>
      <c r="E215" s="115">
        <v>105.00000000698492</v>
      </c>
      <c r="F215" s="115">
        <v>0</v>
      </c>
      <c r="G215" s="115">
        <v>0</v>
      </c>
      <c r="H215" s="115">
        <v>0</v>
      </c>
      <c r="I215" s="115">
        <v>191.00000001490116</v>
      </c>
      <c r="J215" s="115">
        <v>0</v>
      </c>
      <c r="K215" s="115">
        <v>2400</v>
      </c>
      <c r="L215" s="115">
        <v>0</v>
      </c>
      <c r="M215" s="117">
        <v>0.53979166666977108</v>
      </c>
      <c r="N215" s="117">
        <v>0</v>
      </c>
      <c r="O215" s="117">
        <v>0.53979166666977108</v>
      </c>
      <c r="P215" s="115">
        <v>10</v>
      </c>
      <c r="Q215" s="115">
        <v>5</v>
      </c>
    </row>
    <row r="216" spans="1:17">
      <c r="A216" s="107">
        <v>51764516</v>
      </c>
      <c r="B216" s="114" t="s">
        <v>201</v>
      </c>
      <c r="C216" s="115">
        <v>11040</v>
      </c>
      <c r="D216" s="116">
        <v>0</v>
      </c>
      <c r="E216" s="115">
        <v>106.00000003119931</v>
      </c>
      <c r="F216" s="115">
        <v>0</v>
      </c>
      <c r="G216" s="115">
        <v>0</v>
      </c>
      <c r="H216" s="115">
        <v>0</v>
      </c>
      <c r="I216" s="115">
        <v>239.00000003533665</v>
      </c>
      <c r="J216" s="115">
        <v>0</v>
      </c>
      <c r="K216" s="115">
        <v>2400</v>
      </c>
      <c r="L216" s="115">
        <v>0</v>
      </c>
      <c r="M216" s="117">
        <v>0.23903985507566455</v>
      </c>
      <c r="N216" s="117">
        <v>0</v>
      </c>
      <c r="O216" s="117">
        <v>0.23903985507566455</v>
      </c>
      <c r="P216" s="115">
        <v>23</v>
      </c>
      <c r="Q216" s="115">
        <v>18</v>
      </c>
    </row>
    <row r="217" spans="1:17">
      <c r="A217" s="107">
        <v>51764660</v>
      </c>
      <c r="B217" s="114" t="s">
        <v>202</v>
      </c>
      <c r="C217" s="115">
        <v>10080</v>
      </c>
      <c r="D217" s="116">
        <v>0</v>
      </c>
      <c r="E217" s="115">
        <v>0</v>
      </c>
      <c r="F217" s="115">
        <v>319.99999997438863</v>
      </c>
      <c r="G217" s="115">
        <v>0</v>
      </c>
      <c r="H217" s="115">
        <v>0</v>
      </c>
      <c r="I217" s="115">
        <v>21.000000005587935</v>
      </c>
      <c r="J217" s="115">
        <v>0</v>
      </c>
      <c r="K217" s="115">
        <v>480</v>
      </c>
      <c r="L217" s="115">
        <v>0</v>
      </c>
      <c r="M217" s="117">
        <v>4.9702380952935311E-2</v>
      </c>
      <c r="N217" s="117">
        <v>0</v>
      </c>
      <c r="O217" s="117">
        <v>4.9702380952935311E-2</v>
      </c>
      <c r="P217" s="115">
        <v>21</v>
      </c>
      <c r="Q217" s="115">
        <v>20</v>
      </c>
    </row>
    <row r="218" spans="1:17">
      <c r="A218" s="107">
        <v>51765992</v>
      </c>
      <c r="B218" s="114" t="s">
        <v>203</v>
      </c>
      <c r="C218" s="115">
        <v>9120</v>
      </c>
      <c r="D218" s="116">
        <v>0</v>
      </c>
      <c r="E218" s="115">
        <v>0</v>
      </c>
      <c r="F218" s="115">
        <v>665.99999991595985</v>
      </c>
      <c r="G218" s="115">
        <v>0</v>
      </c>
      <c r="H218" s="115">
        <v>0</v>
      </c>
      <c r="I218" s="115">
        <v>0</v>
      </c>
      <c r="J218" s="115">
        <v>0</v>
      </c>
      <c r="K218" s="115">
        <v>480</v>
      </c>
      <c r="L218" s="115">
        <v>0</v>
      </c>
      <c r="M218" s="117">
        <v>5.2631578947368418E-2</v>
      </c>
      <c r="N218" s="117">
        <v>9.5238095238095233E-2</v>
      </c>
      <c r="O218" s="117">
        <v>0.14285714285714285</v>
      </c>
      <c r="P218" s="115">
        <v>19</v>
      </c>
      <c r="Q218" s="115">
        <v>18</v>
      </c>
    </row>
    <row r="219" spans="1:17">
      <c r="A219" s="107">
        <v>51768433</v>
      </c>
      <c r="B219" s="114" t="s">
        <v>610</v>
      </c>
      <c r="C219" s="115">
        <v>9120</v>
      </c>
      <c r="D219" s="116">
        <v>0</v>
      </c>
      <c r="E219" s="115">
        <v>19.000000009546056</v>
      </c>
      <c r="F219" s="115">
        <v>0</v>
      </c>
      <c r="G219" s="115">
        <v>0</v>
      </c>
      <c r="H219" s="115">
        <v>0</v>
      </c>
      <c r="I219" s="115">
        <v>0</v>
      </c>
      <c r="J219" s="115">
        <v>0</v>
      </c>
      <c r="K219" s="115">
        <v>2400</v>
      </c>
      <c r="L219" s="115">
        <v>0</v>
      </c>
      <c r="M219" s="117">
        <v>0.26315789473684209</v>
      </c>
      <c r="N219" s="117">
        <v>0.05</v>
      </c>
      <c r="O219" s="117">
        <v>0.3</v>
      </c>
      <c r="P219" s="115">
        <v>19</v>
      </c>
      <c r="Q219" s="115">
        <v>14</v>
      </c>
    </row>
    <row r="220" spans="1:17">
      <c r="A220" s="107">
        <v>51768434</v>
      </c>
      <c r="B220" s="114" t="s">
        <v>611</v>
      </c>
      <c r="C220" s="115">
        <v>6720</v>
      </c>
      <c r="D220" s="116">
        <v>0</v>
      </c>
      <c r="E220" s="115">
        <v>52.999999973690137</v>
      </c>
      <c r="F220" s="115">
        <v>97.000000002328306</v>
      </c>
      <c r="G220" s="115">
        <v>0</v>
      </c>
      <c r="H220" s="115">
        <v>0</v>
      </c>
      <c r="I220" s="115">
        <v>158.99999996297993</v>
      </c>
      <c r="J220" s="115">
        <v>0</v>
      </c>
      <c r="K220" s="115">
        <v>480</v>
      </c>
      <c r="L220" s="115">
        <v>0</v>
      </c>
      <c r="M220" s="117">
        <v>9.5089285708776769E-2</v>
      </c>
      <c r="N220" s="117">
        <v>0.3</v>
      </c>
      <c r="O220" s="117">
        <v>0.36656249999614376</v>
      </c>
      <c r="P220" s="115">
        <v>14</v>
      </c>
      <c r="Q220" s="115">
        <v>13</v>
      </c>
    </row>
    <row r="221" spans="1:17">
      <c r="A221" s="107">
        <v>51770309</v>
      </c>
      <c r="B221" s="114" t="s">
        <v>612</v>
      </c>
      <c r="C221" s="115">
        <v>9120</v>
      </c>
      <c r="D221" s="116">
        <v>0</v>
      </c>
      <c r="E221" s="115">
        <v>1.000000003259629</v>
      </c>
      <c r="F221" s="115">
        <v>355.99999998626299</v>
      </c>
      <c r="G221" s="115">
        <v>0</v>
      </c>
      <c r="H221" s="115">
        <v>0</v>
      </c>
      <c r="I221" s="115">
        <v>38.000000008614734</v>
      </c>
      <c r="J221" s="115">
        <v>0</v>
      </c>
      <c r="K221" s="115">
        <v>0</v>
      </c>
      <c r="L221" s="115">
        <v>0</v>
      </c>
      <c r="M221" s="117">
        <v>4.1666666676112643E-3</v>
      </c>
      <c r="N221" s="117">
        <v>0.05</v>
      </c>
      <c r="O221" s="117">
        <v>5.3958333334230703E-2</v>
      </c>
      <c r="P221" s="115">
        <v>19</v>
      </c>
      <c r="Q221" s="115">
        <v>19</v>
      </c>
    </row>
    <row r="222" spans="1:17">
      <c r="A222" s="107">
        <v>51770763</v>
      </c>
      <c r="B222" s="114" t="s">
        <v>613</v>
      </c>
      <c r="C222" s="115">
        <v>9120</v>
      </c>
      <c r="D222" s="116">
        <v>0</v>
      </c>
      <c r="E222" s="115">
        <v>429.99999998719431</v>
      </c>
      <c r="F222" s="115">
        <v>1100.0000000409782</v>
      </c>
      <c r="G222" s="115">
        <v>0</v>
      </c>
      <c r="H222" s="115">
        <v>0</v>
      </c>
      <c r="I222" s="115">
        <v>0</v>
      </c>
      <c r="J222" s="115">
        <v>0</v>
      </c>
      <c r="K222" s="115">
        <v>480</v>
      </c>
      <c r="L222" s="115">
        <v>0</v>
      </c>
      <c r="M222" s="117">
        <v>5.2631578947368418E-2</v>
      </c>
      <c r="N222" s="117">
        <v>0.05</v>
      </c>
      <c r="O222" s="117">
        <v>0.1</v>
      </c>
      <c r="P222" s="115">
        <v>19</v>
      </c>
      <c r="Q222" s="115">
        <v>18</v>
      </c>
    </row>
    <row r="223" spans="1:17">
      <c r="A223" s="107">
        <v>51781014</v>
      </c>
      <c r="B223" s="114" t="s">
        <v>614</v>
      </c>
      <c r="C223" s="115">
        <v>9600</v>
      </c>
      <c r="D223" s="116">
        <v>0</v>
      </c>
      <c r="E223" s="115">
        <v>5.0000000058207661</v>
      </c>
      <c r="F223" s="115">
        <v>0</v>
      </c>
      <c r="G223" s="115">
        <v>0</v>
      </c>
      <c r="H223" s="115">
        <v>0</v>
      </c>
      <c r="I223" s="115">
        <v>0</v>
      </c>
      <c r="J223" s="115">
        <v>0</v>
      </c>
      <c r="K223" s="115">
        <v>0</v>
      </c>
      <c r="L223" s="115">
        <v>0</v>
      </c>
      <c r="M223" s="117">
        <v>0</v>
      </c>
      <c r="N223" s="117">
        <v>0</v>
      </c>
      <c r="O223" s="117">
        <v>0</v>
      </c>
      <c r="P223" s="115">
        <v>20</v>
      </c>
      <c r="Q223" s="115">
        <v>20</v>
      </c>
    </row>
    <row r="224" spans="1:17">
      <c r="A224" s="107">
        <v>51781016</v>
      </c>
      <c r="B224" s="114" t="s">
        <v>615</v>
      </c>
      <c r="C224" s="115">
        <v>9600</v>
      </c>
      <c r="D224" s="116">
        <v>0</v>
      </c>
      <c r="E224" s="115">
        <v>272.99999999930151</v>
      </c>
      <c r="F224" s="115">
        <v>0</v>
      </c>
      <c r="G224" s="115">
        <v>0</v>
      </c>
      <c r="H224" s="115">
        <v>0</v>
      </c>
      <c r="I224" s="115">
        <v>836.99999999790452</v>
      </c>
      <c r="J224" s="115">
        <v>0</v>
      </c>
      <c r="K224" s="115">
        <v>0</v>
      </c>
      <c r="L224" s="115">
        <v>0</v>
      </c>
      <c r="M224" s="117">
        <v>8.7187499999781717E-2</v>
      </c>
      <c r="N224" s="117">
        <v>4.7619047619047616E-2</v>
      </c>
      <c r="O224" s="117">
        <v>0.13065476190455402</v>
      </c>
      <c r="P224" s="115">
        <v>20</v>
      </c>
      <c r="Q224" s="115">
        <v>20</v>
      </c>
    </row>
    <row r="225" spans="1:17">
      <c r="A225" s="107">
        <v>51785245</v>
      </c>
      <c r="B225" s="114" t="s">
        <v>205</v>
      </c>
      <c r="C225" s="115">
        <v>9120</v>
      </c>
      <c r="D225" s="116">
        <v>0</v>
      </c>
      <c r="E225" s="115">
        <v>8.0000000051222742</v>
      </c>
      <c r="F225" s="115">
        <v>0</v>
      </c>
      <c r="G225" s="115">
        <v>0</v>
      </c>
      <c r="H225" s="115">
        <v>0</v>
      </c>
      <c r="I225" s="115">
        <v>0</v>
      </c>
      <c r="J225" s="115">
        <v>0</v>
      </c>
      <c r="K225" s="115">
        <v>0</v>
      </c>
      <c r="L225" s="115">
        <v>0</v>
      </c>
      <c r="M225" s="117">
        <v>0</v>
      </c>
      <c r="N225" s="117">
        <v>9.5238095238095233E-2</v>
      </c>
      <c r="O225" s="117">
        <v>9.5238095238095233E-2</v>
      </c>
      <c r="P225" s="115">
        <v>19</v>
      </c>
      <c r="Q225" s="115">
        <v>19</v>
      </c>
    </row>
    <row r="226" spans="1:17">
      <c r="A226" s="107">
        <v>51785246</v>
      </c>
      <c r="B226" s="114" t="s">
        <v>616</v>
      </c>
      <c r="C226" s="115">
        <v>9120</v>
      </c>
      <c r="D226" s="116">
        <v>0</v>
      </c>
      <c r="E226" s="115">
        <v>21.999999977415428</v>
      </c>
      <c r="F226" s="115">
        <v>0</v>
      </c>
      <c r="G226" s="115">
        <v>0</v>
      </c>
      <c r="H226" s="115">
        <v>0</v>
      </c>
      <c r="I226" s="115">
        <v>3.9999999920837581</v>
      </c>
      <c r="J226" s="115">
        <v>0</v>
      </c>
      <c r="K226" s="115">
        <v>0</v>
      </c>
      <c r="L226" s="115">
        <v>0</v>
      </c>
      <c r="M226" s="117">
        <v>4.3859649036006118E-4</v>
      </c>
      <c r="N226" s="117">
        <v>0.05</v>
      </c>
      <c r="O226" s="117">
        <v>5.0416666665842061E-2</v>
      </c>
      <c r="P226" s="115">
        <v>19</v>
      </c>
      <c r="Q226" s="115">
        <v>19</v>
      </c>
    </row>
    <row r="227" spans="1:17">
      <c r="A227" s="107">
        <v>51786815</v>
      </c>
      <c r="B227" s="114" t="s">
        <v>617</v>
      </c>
      <c r="C227" s="115">
        <v>9120</v>
      </c>
      <c r="D227" s="116">
        <v>0</v>
      </c>
      <c r="E227" s="115">
        <v>5.9999999986030161</v>
      </c>
      <c r="F227" s="115">
        <v>0</v>
      </c>
      <c r="G227" s="115">
        <v>0</v>
      </c>
      <c r="H227" s="115">
        <v>0</v>
      </c>
      <c r="I227" s="115">
        <v>104.99999999650754</v>
      </c>
      <c r="J227" s="115">
        <v>0</v>
      </c>
      <c r="K227" s="115">
        <v>4320</v>
      </c>
      <c r="L227" s="115">
        <v>120.00000001396984</v>
      </c>
      <c r="M227" s="117">
        <v>0.49835526315904355</v>
      </c>
      <c r="N227" s="117">
        <v>9.5238095238095233E-2</v>
      </c>
      <c r="O227" s="117">
        <v>0.54613095238199183</v>
      </c>
      <c r="P227" s="115">
        <v>19</v>
      </c>
      <c r="Q227" s="115">
        <v>10</v>
      </c>
    </row>
    <row r="228" spans="1:17">
      <c r="A228" s="107">
        <v>51787861</v>
      </c>
      <c r="B228" s="114" t="s">
        <v>618</v>
      </c>
      <c r="C228" s="115">
        <v>9120</v>
      </c>
      <c r="D228" s="116">
        <v>0</v>
      </c>
      <c r="E228" s="115">
        <v>21.999999987892807</v>
      </c>
      <c r="F228" s="115">
        <v>420.00000004493631</v>
      </c>
      <c r="G228" s="115">
        <v>0</v>
      </c>
      <c r="H228" s="115">
        <v>0</v>
      </c>
      <c r="I228" s="115">
        <v>0</v>
      </c>
      <c r="J228" s="115">
        <v>0</v>
      </c>
      <c r="K228" s="115">
        <v>1440</v>
      </c>
      <c r="L228" s="115">
        <v>0</v>
      </c>
      <c r="M228" s="117">
        <v>0.15789473684210525</v>
      </c>
      <c r="N228" s="117">
        <v>0.05</v>
      </c>
      <c r="O228" s="117">
        <v>0.2</v>
      </c>
      <c r="P228" s="115">
        <v>19</v>
      </c>
      <c r="Q228" s="115">
        <v>16</v>
      </c>
    </row>
    <row r="229" spans="1:17">
      <c r="A229" s="107">
        <v>51787985</v>
      </c>
      <c r="B229" s="114" t="s">
        <v>619</v>
      </c>
      <c r="C229" s="115">
        <v>8160</v>
      </c>
      <c r="D229" s="116">
        <v>0</v>
      </c>
      <c r="E229" s="115">
        <v>20.999999974155799</v>
      </c>
      <c r="F229" s="115">
        <v>0</v>
      </c>
      <c r="G229" s="115">
        <v>0</v>
      </c>
      <c r="H229" s="115">
        <v>0</v>
      </c>
      <c r="I229" s="115">
        <v>151.99999996088445</v>
      </c>
      <c r="J229" s="115">
        <v>0</v>
      </c>
      <c r="K229" s="115">
        <v>480</v>
      </c>
      <c r="L229" s="115">
        <v>0</v>
      </c>
      <c r="M229" s="117">
        <v>7.7450980387363297E-2</v>
      </c>
      <c r="N229" s="117">
        <v>0.15</v>
      </c>
      <c r="O229" s="117">
        <v>0.2158333333292588</v>
      </c>
      <c r="P229" s="115">
        <v>17</v>
      </c>
      <c r="Q229" s="115">
        <v>16</v>
      </c>
    </row>
    <row r="230" spans="1:17">
      <c r="A230" s="107">
        <v>51788324</v>
      </c>
      <c r="B230" s="114" t="s">
        <v>620</v>
      </c>
      <c r="C230" s="115">
        <v>9600</v>
      </c>
      <c r="D230" s="116">
        <v>0</v>
      </c>
      <c r="E230" s="115">
        <v>10.999999983469024</v>
      </c>
      <c r="F230" s="115">
        <v>0</v>
      </c>
      <c r="G230" s="115">
        <v>0</v>
      </c>
      <c r="H230" s="115">
        <v>0</v>
      </c>
      <c r="I230" s="115">
        <v>68.999999973373548</v>
      </c>
      <c r="J230" s="115">
        <v>0</v>
      </c>
      <c r="K230" s="115">
        <v>480</v>
      </c>
      <c r="L230" s="115">
        <v>0</v>
      </c>
      <c r="M230" s="117">
        <v>5.7187499997226408E-2</v>
      </c>
      <c r="N230" s="117">
        <v>0</v>
      </c>
      <c r="O230" s="117">
        <v>5.7187499997226408E-2</v>
      </c>
      <c r="P230" s="115">
        <v>20</v>
      </c>
      <c r="Q230" s="115">
        <v>19</v>
      </c>
    </row>
    <row r="231" spans="1:17">
      <c r="A231" s="107">
        <v>51788758</v>
      </c>
      <c r="B231" s="114" t="s">
        <v>621</v>
      </c>
      <c r="C231" s="115">
        <v>9600</v>
      </c>
      <c r="D231" s="116">
        <v>0</v>
      </c>
      <c r="E231" s="115">
        <v>196.99999999254942</v>
      </c>
      <c r="F231" s="115">
        <v>37.000000005355105</v>
      </c>
      <c r="G231" s="115">
        <v>0</v>
      </c>
      <c r="H231" s="115">
        <v>0</v>
      </c>
      <c r="I231" s="115">
        <v>767.99999996778558</v>
      </c>
      <c r="J231" s="115">
        <v>0</v>
      </c>
      <c r="K231" s="115">
        <v>480</v>
      </c>
      <c r="L231" s="115">
        <v>187.00000000186265</v>
      </c>
      <c r="M231" s="117">
        <v>0.14947916666350503</v>
      </c>
      <c r="N231" s="117">
        <v>4.7619047619047616E-2</v>
      </c>
      <c r="O231" s="117">
        <v>0.18998015872714766</v>
      </c>
      <c r="P231" s="115">
        <v>20</v>
      </c>
      <c r="Q231" s="115">
        <v>19</v>
      </c>
    </row>
    <row r="232" spans="1:17">
      <c r="A232" s="107">
        <v>51790902</v>
      </c>
      <c r="B232" s="114" t="s">
        <v>206</v>
      </c>
      <c r="C232" s="115">
        <v>10560</v>
      </c>
      <c r="D232" s="116">
        <v>0</v>
      </c>
      <c r="E232" s="115">
        <v>60.000000006984919</v>
      </c>
      <c r="F232" s="115">
        <v>717.99999996204861</v>
      </c>
      <c r="G232" s="115">
        <v>0</v>
      </c>
      <c r="H232" s="115">
        <v>0</v>
      </c>
      <c r="I232" s="115">
        <v>0</v>
      </c>
      <c r="J232" s="115">
        <v>0</v>
      </c>
      <c r="K232" s="115">
        <v>0</v>
      </c>
      <c r="L232" s="115">
        <v>1.9999999855645001</v>
      </c>
      <c r="M232" s="117">
        <v>1.893939380269413E-4</v>
      </c>
      <c r="N232" s="117">
        <v>0</v>
      </c>
      <c r="O232" s="117">
        <v>1.893939380269413E-4</v>
      </c>
      <c r="P232" s="115">
        <v>22</v>
      </c>
      <c r="Q232" s="115">
        <v>22</v>
      </c>
    </row>
    <row r="233" spans="1:17">
      <c r="A233" s="107">
        <v>51801658</v>
      </c>
      <c r="B233" s="114" t="s">
        <v>622</v>
      </c>
      <c r="C233" s="115">
        <v>10080</v>
      </c>
      <c r="D233" s="116">
        <v>0</v>
      </c>
      <c r="E233" s="115">
        <v>247.99999995946067</v>
      </c>
      <c r="F233" s="115">
        <v>207.9999999969732</v>
      </c>
      <c r="G233" s="115">
        <v>0</v>
      </c>
      <c r="H233" s="115">
        <v>0</v>
      </c>
      <c r="I233" s="115">
        <v>451.99999996717088</v>
      </c>
      <c r="J233" s="115">
        <v>0</v>
      </c>
      <c r="K233" s="115">
        <v>0</v>
      </c>
      <c r="L233" s="115">
        <v>119.00000000023283</v>
      </c>
      <c r="M233" s="117">
        <v>5.6646825393591636E-2</v>
      </c>
      <c r="N233" s="117">
        <v>0</v>
      </c>
      <c r="O233" s="117">
        <v>5.6646825393591636E-2</v>
      </c>
      <c r="P233" s="115">
        <v>21</v>
      </c>
      <c r="Q233" s="115">
        <v>21</v>
      </c>
    </row>
    <row r="234" spans="1:17">
      <c r="A234" s="107">
        <v>51801659</v>
      </c>
      <c r="B234" s="114" t="s">
        <v>623</v>
      </c>
      <c r="C234" s="115">
        <v>9600</v>
      </c>
      <c r="D234" s="116">
        <v>0</v>
      </c>
      <c r="E234" s="115">
        <v>216.00000004400499</v>
      </c>
      <c r="F234" s="115">
        <v>30.99999999627471</v>
      </c>
      <c r="G234" s="115">
        <v>0</v>
      </c>
      <c r="H234" s="115">
        <v>0</v>
      </c>
      <c r="I234" s="115">
        <v>117.0000000044087</v>
      </c>
      <c r="J234" s="115">
        <v>0</v>
      </c>
      <c r="K234" s="115">
        <v>960</v>
      </c>
      <c r="L234" s="115">
        <v>0</v>
      </c>
      <c r="M234" s="117">
        <v>0.11218750000045925</v>
      </c>
      <c r="N234" s="117">
        <v>0</v>
      </c>
      <c r="O234" s="117">
        <v>0.11218750000045925</v>
      </c>
      <c r="P234" s="115">
        <v>20</v>
      </c>
      <c r="Q234" s="115">
        <v>18</v>
      </c>
    </row>
    <row r="235" spans="1:17">
      <c r="A235" s="107">
        <v>51802519</v>
      </c>
      <c r="B235" s="114" t="s">
        <v>624</v>
      </c>
      <c r="C235" s="115">
        <v>9120</v>
      </c>
      <c r="D235" s="116">
        <v>0</v>
      </c>
      <c r="E235" s="115">
        <v>193.99999997229315</v>
      </c>
      <c r="F235" s="115">
        <v>0</v>
      </c>
      <c r="G235" s="115">
        <v>0</v>
      </c>
      <c r="H235" s="115">
        <v>0</v>
      </c>
      <c r="I235" s="115">
        <v>204.99999999767169</v>
      </c>
      <c r="J235" s="115">
        <v>0</v>
      </c>
      <c r="K235" s="115">
        <v>480</v>
      </c>
      <c r="L235" s="115">
        <v>0</v>
      </c>
      <c r="M235" s="117">
        <v>7.5109649122551719E-2</v>
      </c>
      <c r="N235" s="117">
        <v>9.5238095238095233E-2</v>
      </c>
      <c r="O235" s="117">
        <v>0.16319444444421347</v>
      </c>
      <c r="P235" s="115">
        <v>19</v>
      </c>
      <c r="Q235" s="115">
        <v>18</v>
      </c>
    </row>
    <row r="236" spans="1:17">
      <c r="A236" s="107">
        <v>51802874</v>
      </c>
      <c r="B236" s="114" t="s">
        <v>625</v>
      </c>
      <c r="C236" s="115">
        <v>9600</v>
      </c>
      <c r="D236" s="116">
        <v>0</v>
      </c>
      <c r="E236" s="115">
        <v>8.9999999874271452</v>
      </c>
      <c r="F236" s="115">
        <v>0</v>
      </c>
      <c r="G236" s="115">
        <v>0</v>
      </c>
      <c r="H236" s="115">
        <v>0</v>
      </c>
      <c r="I236" s="115">
        <v>0</v>
      </c>
      <c r="J236" s="115">
        <v>0</v>
      </c>
      <c r="K236" s="115">
        <v>0</v>
      </c>
      <c r="L236" s="115">
        <v>0</v>
      </c>
      <c r="M236" s="117">
        <v>0</v>
      </c>
      <c r="N236" s="117">
        <v>0</v>
      </c>
      <c r="O236" s="117">
        <v>0</v>
      </c>
      <c r="P236" s="115">
        <v>20</v>
      </c>
      <c r="Q236" s="115">
        <v>20</v>
      </c>
    </row>
    <row r="237" spans="1:17">
      <c r="A237" s="107">
        <v>51803947</v>
      </c>
      <c r="B237" s="114" t="s">
        <v>208</v>
      </c>
      <c r="C237" s="115">
        <v>10080</v>
      </c>
      <c r="D237" s="116">
        <v>0</v>
      </c>
      <c r="E237" s="115">
        <v>68.000000001629815</v>
      </c>
      <c r="F237" s="115">
        <v>1917.9999999196853</v>
      </c>
      <c r="G237" s="115">
        <v>0</v>
      </c>
      <c r="H237" s="115">
        <v>0</v>
      </c>
      <c r="I237" s="115">
        <v>0</v>
      </c>
      <c r="J237" s="115">
        <v>0</v>
      </c>
      <c r="K237" s="115">
        <v>0</v>
      </c>
      <c r="L237" s="115">
        <v>0</v>
      </c>
      <c r="M237" s="117">
        <v>0</v>
      </c>
      <c r="N237" s="117">
        <v>0</v>
      </c>
      <c r="O237" s="117">
        <v>0</v>
      </c>
      <c r="P237" s="115">
        <v>21</v>
      </c>
      <c r="Q237" s="115">
        <v>21</v>
      </c>
    </row>
    <row r="238" spans="1:17">
      <c r="A238" s="107">
        <v>51803954</v>
      </c>
      <c r="B238" s="114" t="s">
        <v>209</v>
      </c>
      <c r="C238" s="115">
        <v>10080</v>
      </c>
      <c r="D238" s="116">
        <v>0</v>
      </c>
      <c r="E238" s="115">
        <v>105.9999999369029</v>
      </c>
      <c r="F238" s="115">
        <v>290.00000003584421</v>
      </c>
      <c r="G238" s="115">
        <v>0</v>
      </c>
      <c r="H238" s="115">
        <v>0</v>
      </c>
      <c r="I238" s="115">
        <v>17.999999995809048</v>
      </c>
      <c r="J238" s="115">
        <v>0</v>
      </c>
      <c r="K238" s="115">
        <v>960</v>
      </c>
      <c r="L238" s="115">
        <v>0</v>
      </c>
      <c r="M238" s="117">
        <v>9.7023809523393761E-2</v>
      </c>
      <c r="N238" s="117">
        <v>0</v>
      </c>
      <c r="O238" s="117">
        <v>9.7023809523393761E-2</v>
      </c>
      <c r="P238" s="115">
        <v>21</v>
      </c>
      <c r="Q238" s="115">
        <v>19</v>
      </c>
    </row>
    <row r="239" spans="1:17">
      <c r="A239" s="107">
        <v>51803955</v>
      </c>
      <c r="B239" s="114" t="s">
        <v>207</v>
      </c>
      <c r="C239" s="115">
        <v>10080</v>
      </c>
      <c r="D239" s="116">
        <v>0</v>
      </c>
      <c r="E239" s="115">
        <v>1134.0000000188593</v>
      </c>
      <c r="F239" s="115">
        <v>362.99999996786937</v>
      </c>
      <c r="G239" s="115">
        <v>0</v>
      </c>
      <c r="H239" s="115">
        <v>0</v>
      </c>
      <c r="I239" s="115">
        <v>338.00000001172532</v>
      </c>
      <c r="J239" s="115">
        <v>0</v>
      </c>
      <c r="K239" s="115">
        <v>960</v>
      </c>
      <c r="L239" s="115">
        <v>0</v>
      </c>
      <c r="M239" s="117">
        <v>0.12876984127100449</v>
      </c>
      <c r="N239" s="117">
        <v>0</v>
      </c>
      <c r="O239" s="117">
        <v>0.12876984127100449</v>
      </c>
      <c r="P239" s="115">
        <v>21</v>
      </c>
      <c r="Q239" s="115">
        <v>19</v>
      </c>
    </row>
    <row r="240" spans="1:17">
      <c r="A240" s="107">
        <v>51804001</v>
      </c>
      <c r="B240" s="114" t="s">
        <v>626</v>
      </c>
      <c r="C240" s="115">
        <v>9479.9999999371357</v>
      </c>
      <c r="D240" s="116">
        <v>0</v>
      </c>
      <c r="E240" s="115">
        <v>271.00000002421439</v>
      </c>
      <c r="F240" s="115">
        <v>0</v>
      </c>
      <c r="G240" s="115">
        <v>0</v>
      </c>
      <c r="H240" s="115">
        <v>0</v>
      </c>
      <c r="I240" s="115">
        <v>329.99999998603016</v>
      </c>
      <c r="J240" s="115">
        <v>0</v>
      </c>
      <c r="K240" s="115">
        <v>3539.9999999720603</v>
      </c>
      <c r="L240" s="115">
        <v>0</v>
      </c>
      <c r="M240" s="117">
        <v>0.40822784809955204</v>
      </c>
      <c r="N240" s="117">
        <v>0</v>
      </c>
      <c r="O240" s="117">
        <v>0.40822784809955204</v>
      </c>
      <c r="P240" s="115">
        <v>21</v>
      </c>
      <c r="Q240" s="115">
        <v>13</v>
      </c>
    </row>
    <row r="241" spans="1:17">
      <c r="A241" s="107">
        <v>51808053</v>
      </c>
      <c r="B241" s="114" t="s">
        <v>716</v>
      </c>
      <c r="C241" s="115">
        <v>10080</v>
      </c>
      <c r="D241" s="116">
        <v>0</v>
      </c>
      <c r="E241" s="115">
        <v>94.000000013038516</v>
      </c>
      <c r="F241" s="115">
        <v>1440</v>
      </c>
      <c r="G241" s="115">
        <v>0</v>
      </c>
      <c r="H241" s="115">
        <v>0</v>
      </c>
      <c r="I241" s="115">
        <v>358.00000001431323</v>
      </c>
      <c r="J241" s="115">
        <v>0</v>
      </c>
      <c r="K241" s="115">
        <v>480</v>
      </c>
      <c r="L241" s="115">
        <v>0</v>
      </c>
      <c r="M241" s="117">
        <v>8.3134920636340592E-2</v>
      </c>
      <c r="N241" s="117">
        <v>0</v>
      </c>
      <c r="O241" s="117">
        <v>8.3134920636340592E-2</v>
      </c>
      <c r="P241" s="115">
        <v>21</v>
      </c>
      <c r="Q241" s="115">
        <v>20</v>
      </c>
    </row>
    <row r="242" spans="1:17">
      <c r="A242" s="107">
        <v>51810297</v>
      </c>
      <c r="B242" s="114" t="s">
        <v>627</v>
      </c>
      <c r="C242" s="115">
        <v>9120</v>
      </c>
      <c r="D242" s="116">
        <v>0</v>
      </c>
      <c r="E242" s="115">
        <v>75.99999999627471</v>
      </c>
      <c r="F242" s="115">
        <v>1176.0000000006867</v>
      </c>
      <c r="G242" s="115">
        <v>0</v>
      </c>
      <c r="H242" s="115">
        <v>0</v>
      </c>
      <c r="I242" s="115">
        <v>13.000000000465661</v>
      </c>
      <c r="J242" s="115">
        <v>0</v>
      </c>
      <c r="K242" s="115">
        <v>0</v>
      </c>
      <c r="L242" s="115">
        <v>0</v>
      </c>
      <c r="M242" s="117">
        <v>1.4254385965422874E-3</v>
      </c>
      <c r="N242" s="117">
        <v>0.05</v>
      </c>
      <c r="O242" s="117">
        <v>5.1354166666715176E-2</v>
      </c>
      <c r="P242" s="115">
        <v>19</v>
      </c>
      <c r="Q242" s="115">
        <v>19</v>
      </c>
    </row>
    <row r="243" spans="1:17">
      <c r="A243" s="107">
        <v>51810942</v>
      </c>
      <c r="B243" s="114" t="s">
        <v>628</v>
      </c>
      <c r="C243" s="115">
        <v>9120</v>
      </c>
      <c r="D243" s="116">
        <v>0</v>
      </c>
      <c r="E243" s="115">
        <v>23.000000012107193</v>
      </c>
      <c r="F243" s="115">
        <v>0</v>
      </c>
      <c r="G243" s="115">
        <v>0</v>
      </c>
      <c r="H243" s="115">
        <v>0</v>
      </c>
      <c r="I243" s="115">
        <v>0</v>
      </c>
      <c r="J243" s="115">
        <v>0</v>
      </c>
      <c r="K243" s="115">
        <v>1440</v>
      </c>
      <c r="L243" s="115">
        <v>0</v>
      </c>
      <c r="M243" s="117">
        <v>0.15789473684210525</v>
      </c>
      <c r="N243" s="117">
        <v>0.05</v>
      </c>
      <c r="O243" s="117">
        <v>0.2</v>
      </c>
      <c r="P243" s="115">
        <v>19</v>
      </c>
      <c r="Q243" s="115">
        <v>16</v>
      </c>
    </row>
    <row r="244" spans="1:17">
      <c r="A244" s="128">
        <v>51810944</v>
      </c>
      <c r="B244" s="114" t="s">
        <v>629</v>
      </c>
      <c r="C244" s="115">
        <v>7200</v>
      </c>
      <c r="D244" s="116">
        <v>0</v>
      </c>
      <c r="E244" s="115">
        <v>18.999999999068677</v>
      </c>
      <c r="F244" s="115">
        <v>0</v>
      </c>
      <c r="G244" s="115">
        <v>0</v>
      </c>
      <c r="H244" s="115">
        <v>0</v>
      </c>
      <c r="I244" s="115">
        <v>0</v>
      </c>
      <c r="J244" s="115">
        <v>0</v>
      </c>
      <c r="K244" s="115">
        <v>0</v>
      </c>
      <c r="L244" s="115">
        <v>0</v>
      </c>
      <c r="M244" s="117">
        <v>0</v>
      </c>
      <c r="N244" s="117">
        <v>0</v>
      </c>
      <c r="O244" s="117">
        <v>0</v>
      </c>
      <c r="P244" s="115">
        <v>15</v>
      </c>
      <c r="Q244" s="115">
        <v>15</v>
      </c>
    </row>
    <row r="245" spans="1:17">
      <c r="A245" s="130">
        <v>51810944</v>
      </c>
      <c r="B245" s="114" t="s">
        <v>738</v>
      </c>
      <c r="C245" s="115">
        <v>2880</v>
      </c>
      <c r="D245" s="116">
        <v>0</v>
      </c>
      <c r="E245" s="115">
        <v>0</v>
      </c>
      <c r="F245" s="115">
        <v>0</v>
      </c>
      <c r="G245" s="115">
        <v>0</v>
      </c>
      <c r="H245" s="115">
        <v>0</v>
      </c>
      <c r="I245" s="115">
        <v>1.9999999960418791</v>
      </c>
      <c r="J245" s="115">
        <v>0</v>
      </c>
      <c r="K245" s="115">
        <v>0</v>
      </c>
      <c r="L245" s="115">
        <v>0</v>
      </c>
      <c r="M245" s="117">
        <v>6.944444430700969E-4</v>
      </c>
      <c r="N245" s="117">
        <v>0</v>
      </c>
      <c r="O245" s="117">
        <v>6.944444430700969E-4</v>
      </c>
      <c r="P245" s="115">
        <v>6</v>
      </c>
      <c r="Q245" s="115">
        <v>6</v>
      </c>
    </row>
    <row r="246" spans="1:17">
      <c r="A246" s="107">
        <v>51811768</v>
      </c>
      <c r="B246" s="114" t="s">
        <v>630</v>
      </c>
      <c r="C246" s="115">
        <v>9600</v>
      </c>
      <c r="D246" s="116">
        <v>0</v>
      </c>
      <c r="E246" s="115">
        <v>31.999999968102202</v>
      </c>
      <c r="F246" s="115">
        <v>0</v>
      </c>
      <c r="G246" s="115">
        <v>0</v>
      </c>
      <c r="H246" s="115">
        <v>0</v>
      </c>
      <c r="I246" s="115">
        <v>26.999999983236194</v>
      </c>
      <c r="J246" s="115">
        <v>0</v>
      </c>
      <c r="K246" s="115">
        <v>960</v>
      </c>
      <c r="L246" s="115">
        <v>0</v>
      </c>
      <c r="M246" s="117">
        <v>0.10281249999825377</v>
      </c>
      <c r="N246" s="117">
        <v>4.7619047619047616E-2</v>
      </c>
      <c r="O246" s="117">
        <v>0.14553571428405121</v>
      </c>
      <c r="P246" s="115">
        <v>20</v>
      </c>
      <c r="Q246" s="115">
        <v>18</v>
      </c>
    </row>
    <row r="247" spans="1:17">
      <c r="A247" s="107">
        <v>51811770</v>
      </c>
      <c r="B247" s="114" t="s">
        <v>631</v>
      </c>
      <c r="C247" s="115">
        <v>8640</v>
      </c>
      <c r="D247" s="116">
        <v>0</v>
      </c>
      <c r="E247" s="115">
        <v>40.999999976484105</v>
      </c>
      <c r="F247" s="115">
        <v>0</v>
      </c>
      <c r="G247" s="115">
        <v>0</v>
      </c>
      <c r="H247" s="115">
        <v>0</v>
      </c>
      <c r="I247" s="115">
        <v>0</v>
      </c>
      <c r="J247" s="115">
        <v>0</v>
      </c>
      <c r="K247" s="115">
        <v>0</v>
      </c>
      <c r="L247" s="115">
        <v>0</v>
      </c>
      <c r="M247" s="117">
        <v>0</v>
      </c>
      <c r="N247" s="117">
        <v>0.1</v>
      </c>
      <c r="O247" s="117">
        <v>0.1</v>
      </c>
      <c r="P247" s="115">
        <v>18</v>
      </c>
      <c r="Q247" s="115">
        <v>18</v>
      </c>
    </row>
    <row r="248" spans="1:17">
      <c r="A248" s="107">
        <v>51812950</v>
      </c>
      <c r="B248" s="114" t="s">
        <v>632</v>
      </c>
      <c r="C248" s="115">
        <v>8640</v>
      </c>
      <c r="D248" s="116">
        <v>0</v>
      </c>
      <c r="E248" s="115">
        <v>12.999999979510903</v>
      </c>
      <c r="F248" s="115">
        <v>0</v>
      </c>
      <c r="G248" s="115">
        <v>0</v>
      </c>
      <c r="H248" s="115">
        <v>0</v>
      </c>
      <c r="I248" s="115">
        <v>0</v>
      </c>
      <c r="J248" s="115">
        <v>0</v>
      </c>
      <c r="K248" s="115">
        <v>2400</v>
      </c>
      <c r="L248" s="115">
        <v>538.00000000395812</v>
      </c>
      <c r="M248" s="117">
        <v>0.34004629629675442</v>
      </c>
      <c r="N248" s="117">
        <v>0.14285714285714285</v>
      </c>
      <c r="O248" s="117">
        <v>0.43432539682578952</v>
      </c>
      <c r="P248" s="115">
        <v>18</v>
      </c>
      <c r="Q248" s="115">
        <v>13</v>
      </c>
    </row>
    <row r="249" spans="1:17">
      <c r="A249" s="107">
        <v>51813982</v>
      </c>
      <c r="B249" s="114" t="s">
        <v>633</v>
      </c>
      <c r="C249" s="115">
        <v>9600</v>
      </c>
      <c r="D249" s="116">
        <v>0</v>
      </c>
      <c r="E249" s="115">
        <v>21.999999914768903</v>
      </c>
      <c r="F249" s="115">
        <v>0</v>
      </c>
      <c r="G249" s="115">
        <v>0</v>
      </c>
      <c r="H249" s="115">
        <v>0</v>
      </c>
      <c r="I249" s="115">
        <v>0</v>
      </c>
      <c r="J249" s="115">
        <v>0</v>
      </c>
      <c r="K249" s="115">
        <v>0</v>
      </c>
      <c r="L249" s="115">
        <v>41.000000007916242</v>
      </c>
      <c r="M249" s="117">
        <v>4.2708333341579417E-3</v>
      </c>
      <c r="N249" s="117">
        <v>0</v>
      </c>
      <c r="O249" s="117">
        <v>4.2708333341579417E-3</v>
      </c>
      <c r="P249" s="115">
        <v>20</v>
      </c>
      <c r="Q249" s="115">
        <v>20</v>
      </c>
    </row>
    <row r="250" spans="1:17">
      <c r="A250" s="107">
        <v>51814218</v>
      </c>
      <c r="B250" s="114" t="s">
        <v>634</v>
      </c>
      <c r="C250" s="115">
        <v>9600</v>
      </c>
      <c r="D250" s="116">
        <v>0</v>
      </c>
      <c r="E250" s="115">
        <v>1.9999999960418791</v>
      </c>
      <c r="F250" s="115">
        <v>31.999999999534339</v>
      </c>
      <c r="G250" s="115">
        <v>0</v>
      </c>
      <c r="H250" s="115">
        <v>0</v>
      </c>
      <c r="I250" s="115">
        <v>204.99999999767169</v>
      </c>
      <c r="J250" s="115">
        <v>0</v>
      </c>
      <c r="K250" s="115">
        <v>0</v>
      </c>
      <c r="L250" s="115">
        <v>0</v>
      </c>
      <c r="M250" s="117">
        <v>2.1354166666424135E-2</v>
      </c>
      <c r="N250" s="117">
        <v>4.7619047619047616E-2</v>
      </c>
      <c r="O250" s="117">
        <v>6.7956349206118219E-2</v>
      </c>
      <c r="P250" s="115">
        <v>20</v>
      </c>
      <c r="Q250" s="115">
        <v>20</v>
      </c>
    </row>
    <row r="251" spans="1:17">
      <c r="A251" s="107">
        <v>51814220</v>
      </c>
      <c r="B251" s="114" t="s">
        <v>635</v>
      </c>
      <c r="C251" s="115">
        <v>10080</v>
      </c>
      <c r="D251" s="116">
        <v>0</v>
      </c>
      <c r="E251" s="115">
        <v>14.999999954598024</v>
      </c>
      <c r="F251" s="115">
        <v>0</v>
      </c>
      <c r="G251" s="115">
        <v>0</v>
      </c>
      <c r="H251" s="115">
        <v>0</v>
      </c>
      <c r="I251" s="115">
        <v>79.999999977881089</v>
      </c>
      <c r="J251" s="115">
        <v>0</v>
      </c>
      <c r="K251" s="115">
        <v>5280</v>
      </c>
      <c r="L251" s="115">
        <v>0</v>
      </c>
      <c r="M251" s="117">
        <v>0.53174603174383739</v>
      </c>
      <c r="N251" s="117">
        <v>0</v>
      </c>
      <c r="O251" s="117">
        <v>0.53174603174383739</v>
      </c>
      <c r="P251" s="115">
        <v>21</v>
      </c>
      <c r="Q251" s="11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3.5703125" style="14" bestFit="1" customWidth="1"/>
    <col min="2" max="2" width="10" style="14" bestFit="1" customWidth="1"/>
    <col min="3" max="3" width="9.140625" style="14"/>
    <col min="4" max="4" width="10.42578125" style="14" bestFit="1" customWidth="1"/>
    <col min="5" max="5" width="9.42578125" style="14" bestFit="1" customWidth="1"/>
    <col min="6" max="6" width="12.85546875" style="14" bestFit="1" customWidth="1"/>
    <col min="7" max="7" width="4.28515625" style="14" bestFit="1" customWidth="1"/>
    <col min="8" max="8" width="9.140625" style="14"/>
    <col min="9" max="9" width="19.42578125" style="14" bestFit="1" customWidth="1"/>
    <col min="10" max="10" width="11.28515625" style="14" bestFit="1" customWidth="1"/>
    <col min="11" max="11" width="15" style="14" bestFit="1" customWidth="1"/>
    <col min="12" max="12" width="6.5703125" style="14" bestFit="1" customWidth="1"/>
    <col min="13" max="13" width="21.5703125" style="14" bestFit="1" customWidth="1"/>
    <col min="14" max="14" width="19.140625" style="14" bestFit="1" customWidth="1"/>
    <col min="15" max="16384" width="9.140625" style="14"/>
  </cols>
  <sheetData>
    <row r="1" spans="1:16">
      <c r="A1" s="86" t="s">
        <v>16</v>
      </c>
      <c r="B1" s="86" t="s">
        <v>48</v>
      </c>
      <c r="C1" s="86" t="s">
        <v>49</v>
      </c>
      <c r="D1" s="86" t="s">
        <v>50</v>
      </c>
      <c r="E1" s="86" t="s">
        <v>51</v>
      </c>
      <c r="F1" s="86" t="s">
        <v>52</v>
      </c>
      <c r="G1" s="86" t="s">
        <v>53</v>
      </c>
      <c r="H1" s="86" t="s">
        <v>54</v>
      </c>
      <c r="I1" s="86" t="s">
        <v>55</v>
      </c>
      <c r="J1" s="86" t="s">
        <v>56</v>
      </c>
      <c r="K1" s="86" t="s">
        <v>57</v>
      </c>
      <c r="L1" s="87" t="s">
        <v>58</v>
      </c>
      <c r="M1" s="87" t="s">
        <v>59</v>
      </c>
      <c r="N1" s="86" t="s">
        <v>60</v>
      </c>
      <c r="O1" s="86" t="s">
        <v>61</v>
      </c>
      <c r="P1" s="86" t="s">
        <v>62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7.85546875" bestFit="1" customWidth="1"/>
    <col min="2" max="2" width="9.85546875" bestFit="1" customWidth="1"/>
    <col min="3" max="3" width="15.42578125" bestFit="1" customWidth="1"/>
    <col min="4" max="4" width="23.140625" bestFit="1" customWidth="1"/>
    <col min="5" max="5" width="15.7109375" bestFit="1" customWidth="1"/>
    <col min="6" max="6" width="10.5703125" bestFit="1" customWidth="1"/>
    <col min="7" max="7" width="8.85546875" bestFit="1" customWidth="1"/>
    <col min="8" max="8" width="8.28515625" bestFit="1" customWidth="1"/>
    <col min="9" max="9" width="5.7109375" bestFit="1" customWidth="1"/>
    <col min="10" max="10" width="6.28515625" bestFit="1" customWidth="1"/>
  </cols>
  <sheetData>
    <row r="1" spans="1:10" ht="15.75" thickBot="1">
      <c r="A1" s="51" t="s">
        <v>87</v>
      </c>
      <c r="B1" s="52" t="s">
        <v>95</v>
      </c>
      <c r="C1" s="52" t="s">
        <v>1</v>
      </c>
      <c r="D1" s="52" t="s">
        <v>26</v>
      </c>
      <c r="E1" s="52" t="s">
        <v>96</v>
      </c>
      <c r="F1" s="52" t="s">
        <v>83</v>
      </c>
      <c r="G1" s="52" t="s">
        <v>97</v>
      </c>
      <c r="H1" s="52" t="s">
        <v>28</v>
      </c>
      <c r="I1" s="52" t="s">
        <v>98</v>
      </c>
      <c r="J1" s="52" t="s">
        <v>99</v>
      </c>
    </row>
    <row r="2" spans="1:10" ht="15.75" thickBot="1">
      <c r="A2" s="88" t="s">
        <v>637</v>
      </c>
      <c r="B2" s="89">
        <v>51588225</v>
      </c>
      <c r="C2" s="89" t="s">
        <v>653</v>
      </c>
      <c r="D2" s="89" t="s">
        <v>650</v>
      </c>
      <c r="E2" s="90">
        <v>15</v>
      </c>
      <c r="F2" s="90">
        <v>15</v>
      </c>
      <c r="G2" s="90">
        <v>0</v>
      </c>
      <c r="H2" s="90">
        <v>4</v>
      </c>
      <c r="I2" s="91">
        <v>0.21</v>
      </c>
      <c r="J2" s="91">
        <v>0</v>
      </c>
    </row>
    <row r="3" spans="1:10" ht="15.75" thickBot="1">
      <c r="A3" s="88" t="s">
        <v>655</v>
      </c>
      <c r="B3" s="89">
        <v>51588229</v>
      </c>
      <c r="C3" s="89" t="s">
        <v>653</v>
      </c>
      <c r="D3" s="89" t="s">
        <v>650</v>
      </c>
      <c r="E3" s="90">
        <v>13</v>
      </c>
      <c r="F3" s="90">
        <v>12</v>
      </c>
      <c r="G3" s="90">
        <v>1</v>
      </c>
      <c r="H3" s="90">
        <v>6</v>
      </c>
      <c r="I3" s="91">
        <v>0.32</v>
      </c>
      <c r="J3" s="91">
        <v>0.08</v>
      </c>
    </row>
    <row r="4" spans="1:10" ht="15.75" thickBot="1">
      <c r="A4" s="88" t="s">
        <v>638</v>
      </c>
      <c r="B4" s="89">
        <v>51578947</v>
      </c>
      <c r="C4" s="89" t="s">
        <v>657</v>
      </c>
      <c r="D4" s="89" t="s">
        <v>654</v>
      </c>
      <c r="E4" s="90">
        <v>20</v>
      </c>
      <c r="F4" s="90">
        <v>20</v>
      </c>
      <c r="G4" s="90">
        <v>0</v>
      </c>
      <c r="H4" s="90">
        <v>0</v>
      </c>
      <c r="I4" s="91">
        <v>0</v>
      </c>
      <c r="J4" s="91">
        <v>0</v>
      </c>
    </row>
    <row r="5" spans="1:10" ht="15.75" thickBot="1">
      <c r="A5" s="88" t="s">
        <v>644</v>
      </c>
      <c r="B5" s="89">
        <v>51698640</v>
      </c>
      <c r="C5" s="89" t="s">
        <v>657</v>
      </c>
      <c r="D5" s="89" t="s">
        <v>654</v>
      </c>
      <c r="E5" s="90">
        <v>16</v>
      </c>
      <c r="F5" s="90">
        <v>16</v>
      </c>
      <c r="G5" s="90">
        <v>0</v>
      </c>
      <c r="H5" s="90">
        <v>4</v>
      </c>
      <c r="I5" s="91">
        <v>0.2</v>
      </c>
      <c r="J5" s="91">
        <v>0</v>
      </c>
    </row>
    <row r="6" spans="1:10" ht="15.75" thickBot="1">
      <c r="A6" s="88" t="s">
        <v>658</v>
      </c>
      <c r="B6" s="89">
        <v>51591945</v>
      </c>
      <c r="C6" s="89" t="s">
        <v>657</v>
      </c>
      <c r="D6" s="89" t="s">
        <v>654</v>
      </c>
      <c r="E6" s="90">
        <v>21</v>
      </c>
      <c r="F6" s="90">
        <v>20</v>
      </c>
      <c r="G6" s="90">
        <v>1</v>
      </c>
      <c r="H6" s="90">
        <v>0</v>
      </c>
      <c r="I6" s="91">
        <v>0</v>
      </c>
      <c r="J6" s="91">
        <v>0.05</v>
      </c>
    </row>
    <row r="7" spans="1:10" ht="15.75" thickBot="1">
      <c r="A7" s="88" t="s">
        <v>642</v>
      </c>
      <c r="B7" s="89">
        <v>51615282</v>
      </c>
      <c r="C7" s="89" t="s">
        <v>656</v>
      </c>
      <c r="D7" s="89" t="s">
        <v>650</v>
      </c>
      <c r="E7" s="90">
        <v>19</v>
      </c>
      <c r="F7" s="90">
        <v>18</v>
      </c>
      <c r="G7" s="90">
        <v>1</v>
      </c>
      <c r="H7" s="90">
        <v>1</v>
      </c>
      <c r="I7" s="91">
        <v>0.05</v>
      </c>
      <c r="J7" s="91">
        <v>0.05</v>
      </c>
    </row>
    <row r="8" spans="1:10" ht="15.75" thickBot="1">
      <c r="A8" s="88" t="s">
        <v>152</v>
      </c>
      <c r="B8" s="89">
        <v>51607523</v>
      </c>
      <c r="C8" s="89" t="s">
        <v>213</v>
      </c>
      <c r="D8" s="89" t="s">
        <v>204</v>
      </c>
      <c r="E8" s="90">
        <v>22</v>
      </c>
      <c r="F8" s="90">
        <v>22</v>
      </c>
      <c r="G8" s="90">
        <v>0</v>
      </c>
      <c r="H8" s="90">
        <v>0</v>
      </c>
      <c r="I8" s="91">
        <v>0</v>
      </c>
      <c r="J8" s="91">
        <v>0</v>
      </c>
    </row>
    <row r="9" spans="1:10" ht="15.75" thickBot="1">
      <c r="A9" s="88" t="s">
        <v>153</v>
      </c>
      <c r="B9" s="89">
        <v>51559927</v>
      </c>
      <c r="C9" s="89" t="s">
        <v>214</v>
      </c>
      <c r="D9" s="89" t="s">
        <v>204</v>
      </c>
      <c r="E9" s="90">
        <v>20</v>
      </c>
      <c r="F9" s="90">
        <v>20</v>
      </c>
      <c r="G9" s="90">
        <v>0</v>
      </c>
      <c r="H9" s="90">
        <v>1</v>
      </c>
      <c r="I9" s="91">
        <v>0.05</v>
      </c>
      <c r="J9" s="91">
        <v>0</v>
      </c>
    </row>
    <row r="10" spans="1:10" ht="15.75" thickBot="1">
      <c r="A10" s="88" t="s">
        <v>156</v>
      </c>
      <c r="B10" s="89">
        <v>51547597</v>
      </c>
      <c r="C10" s="89" t="s">
        <v>221</v>
      </c>
      <c r="D10" s="89" t="s">
        <v>718</v>
      </c>
      <c r="E10" s="90">
        <v>8</v>
      </c>
      <c r="F10" s="90">
        <v>8</v>
      </c>
      <c r="G10" s="90">
        <v>0</v>
      </c>
      <c r="H10" s="90">
        <v>11</v>
      </c>
      <c r="I10" s="91">
        <v>0.57999999999999996</v>
      </c>
      <c r="J10" s="91">
        <v>0</v>
      </c>
    </row>
    <row r="11" spans="1:10" ht="15.75" thickBot="1">
      <c r="A11" s="88" t="s">
        <v>640</v>
      </c>
      <c r="B11" s="89">
        <v>51588223</v>
      </c>
      <c r="C11" s="89" t="s">
        <v>659</v>
      </c>
      <c r="D11" s="89" t="s">
        <v>648</v>
      </c>
      <c r="E11" s="90">
        <v>18</v>
      </c>
      <c r="F11" s="90">
        <v>18</v>
      </c>
      <c r="G11" s="90">
        <v>0</v>
      </c>
      <c r="H11" s="90">
        <v>3</v>
      </c>
      <c r="I11" s="91">
        <v>0.14000000000000001</v>
      </c>
      <c r="J11" s="91">
        <v>0</v>
      </c>
    </row>
    <row r="12" spans="1:10" ht="15.75" thickBot="1">
      <c r="A12" s="88" t="s">
        <v>643</v>
      </c>
      <c r="B12" s="89">
        <v>51576660</v>
      </c>
      <c r="C12" s="89" t="s">
        <v>659</v>
      </c>
      <c r="D12" s="89" t="s">
        <v>648</v>
      </c>
      <c r="E12" s="90">
        <v>22</v>
      </c>
      <c r="F12" s="90">
        <v>22</v>
      </c>
      <c r="G12" s="90">
        <v>0</v>
      </c>
      <c r="H12" s="90">
        <v>0</v>
      </c>
      <c r="I12" s="91">
        <v>0</v>
      </c>
      <c r="J12" s="91">
        <v>0</v>
      </c>
    </row>
    <row r="13" spans="1:10" ht="15.75" thickBot="1">
      <c r="A13" s="88" t="s">
        <v>639</v>
      </c>
      <c r="B13" s="89">
        <v>51591940</v>
      </c>
      <c r="C13" s="89" t="s">
        <v>659</v>
      </c>
      <c r="D13" s="89" t="s">
        <v>648</v>
      </c>
      <c r="E13" s="90">
        <v>18</v>
      </c>
      <c r="F13" s="90">
        <v>18</v>
      </c>
      <c r="G13" s="90">
        <v>0</v>
      </c>
      <c r="H13" s="90">
        <v>3</v>
      </c>
      <c r="I13" s="91">
        <v>0.14000000000000001</v>
      </c>
      <c r="J13" s="91">
        <v>0</v>
      </c>
    </row>
    <row r="14" spans="1:10" ht="15.75" thickBot="1">
      <c r="A14" s="88" t="s">
        <v>646</v>
      </c>
      <c r="B14" s="89">
        <v>51691175</v>
      </c>
      <c r="C14" s="89" t="s">
        <v>659</v>
      </c>
      <c r="D14" s="89" t="s">
        <v>648</v>
      </c>
      <c r="E14" s="90">
        <v>19</v>
      </c>
      <c r="F14" s="90">
        <v>19</v>
      </c>
      <c r="G14" s="90">
        <v>0</v>
      </c>
      <c r="H14" s="90">
        <v>1</v>
      </c>
      <c r="I14" s="91">
        <v>0.05</v>
      </c>
      <c r="J14" s="91">
        <v>0</v>
      </c>
    </row>
    <row r="15" spans="1:10" ht="15.75" thickBot="1">
      <c r="A15" s="88" t="s">
        <v>636</v>
      </c>
      <c r="B15" s="89">
        <v>51698635</v>
      </c>
      <c r="C15" s="89" t="s">
        <v>647</v>
      </c>
      <c r="D15" s="89" t="s">
        <v>648</v>
      </c>
      <c r="E15" s="90">
        <v>18</v>
      </c>
      <c r="F15" s="90">
        <v>18</v>
      </c>
      <c r="G15" s="90">
        <v>0</v>
      </c>
      <c r="H15" s="90">
        <v>2</v>
      </c>
      <c r="I15" s="91">
        <v>0.1</v>
      </c>
      <c r="J15" s="91">
        <v>0</v>
      </c>
    </row>
    <row r="16" spans="1:10" ht="15.75" thickBot="1">
      <c r="A16" s="88" t="s">
        <v>155</v>
      </c>
      <c r="B16" s="89">
        <v>51577893</v>
      </c>
      <c r="C16" s="89" t="s">
        <v>213</v>
      </c>
      <c r="D16" s="89" t="s">
        <v>204</v>
      </c>
      <c r="E16" s="90">
        <v>20</v>
      </c>
      <c r="F16" s="90">
        <v>20</v>
      </c>
      <c r="G16" s="90">
        <v>0</v>
      </c>
      <c r="H16" s="90">
        <v>2</v>
      </c>
      <c r="I16" s="91">
        <v>0.09</v>
      </c>
      <c r="J16" s="91">
        <v>0</v>
      </c>
    </row>
    <row r="17" spans="1:10" ht="15.75" thickBot="1">
      <c r="A17" s="88" t="s">
        <v>649</v>
      </c>
      <c r="B17" s="89">
        <v>51737073</v>
      </c>
      <c r="C17" s="89" t="s">
        <v>657</v>
      </c>
      <c r="D17" s="89" t="s">
        <v>650</v>
      </c>
      <c r="E17" s="90">
        <v>16</v>
      </c>
      <c r="F17" s="90">
        <v>16</v>
      </c>
      <c r="G17" s="90">
        <v>0</v>
      </c>
      <c r="H17" s="90">
        <v>4</v>
      </c>
      <c r="I17" s="91">
        <v>0.2</v>
      </c>
      <c r="J17" s="91">
        <v>0</v>
      </c>
    </row>
    <row r="18" spans="1:10" ht="15.75" thickBot="1">
      <c r="A18" s="88" t="s">
        <v>651</v>
      </c>
      <c r="B18" s="89">
        <v>51609647</v>
      </c>
      <c r="C18" s="89" t="s">
        <v>653</v>
      </c>
      <c r="D18" s="89" t="s">
        <v>650</v>
      </c>
      <c r="E18" s="90">
        <v>15</v>
      </c>
      <c r="F18" s="90">
        <v>15</v>
      </c>
      <c r="G18" s="90">
        <v>0</v>
      </c>
      <c r="H18" s="90">
        <v>5</v>
      </c>
      <c r="I18" s="91">
        <v>0.25</v>
      </c>
      <c r="J18" s="91">
        <v>0</v>
      </c>
    </row>
    <row r="19" spans="1:10" ht="15.75" thickBot="1">
      <c r="A19" s="88" t="s">
        <v>652</v>
      </c>
      <c r="B19" s="89">
        <v>51566784</v>
      </c>
      <c r="C19" s="89" t="s">
        <v>717</v>
      </c>
      <c r="D19" s="89" t="s">
        <v>650</v>
      </c>
      <c r="E19" s="90">
        <v>16</v>
      </c>
      <c r="F19" s="90">
        <v>14</v>
      </c>
      <c r="G19" s="90">
        <v>2</v>
      </c>
      <c r="H19" s="90">
        <v>4</v>
      </c>
      <c r="I19" s="91">
        <v>0.2</v>
      </c>
      <c r="J19" s="91">
        <v>0.13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7.85546875" style="14" bestFit="1" customWidth="1"/>
    <col min="2" max="2" width="9.85546875" style="14" bestFit="1" customWidth="1"/>
    <col min="3" max="3" width="15.42578125" style="14" bestFit="1" customWidth="1"/>
    <col min="4" max="4" width="8.7109375" style="14" bestFit="1" customWidth="1"/>
    <col min="5" max="5" width="9" style="14" bestFit="1" customWidth="1"/>
    <col min="6" max="6" width="10.42578125" style="14" bestFit="1" customWidth="1"/>
    <col min="7" max="7" width="11" style="14" bestFit="1" customWidth="1"/>
    <col min="8" max="16384" width="9.140625" style="14"/>
  </cols>
  <sheetData>
    <row r="1" spans="1:7" ht="15.75" thickBot="1">
      <c r="A1" s="51" t="s">
        <v>87</v>
      </c>
      <c r="B1" s="52" t="s">
        <v>95</v>
      </c>
      <c r="C1" s="52" t="s">
        <v>1</v>
      </c>
      <c r="D1" s="52" t="s">
        <v>100</v>
      </c>
      <c r="E1" s="52" t="s">
        <v>101</v>
      </c>
      <c r="F1" s="52" t="s">
        <v>102</v>
      </c>
      <c r="G1" s="52" t="s">
        <v>103</v>
      </c>
    </row>
    <row r="2" spans="1:7" ht="15.75" thickBot="1">
      <c r="A2" s="88" t="s">
        <v>637</v>
      </c>
      <c r="B2" s="89">
        <v>51588225</v>
      </c>
      <c r="C2" s="89" t="s">
        <v>653</v>
      </c>
      <c r="D2" s="89">
        <v>18</v>
      </c>
      <c r="E2" s="92">
        <v>0</v>
      </c>
      <c r="F2" s="89">
        <v>18</v>
      </c>
      <c r="G2" s="91">
        <v>0</v>
      </c>
    </row>
    <row r="3" spans="1:7" ht="15.75" thickBot="1">
      <c r="A3" s="88" t="s">
        <v>655</v>
      </c>
      <c r="B3" s="89">
        <v>51588229</v>
      </c>
      <c r="C3" s="89" t="s">
        <v>653</v>
      </c>
      <c r="D3" s="89">
        <v>0</v>
      </c>
      <c r="E3" s="89">
        <v>0</v>
      </c>
      <c r="F3" s="89">
        <v>0</v>
      </c>
      <c r="G3" s="91">
        <v>0</v>
      </c>
    </row>
    <row r="4" spans="1:7" ht="15.75" thickBot="1">
      <c r="A4" s="88" t="s">
        <v>638</v>
      </c>
      <c r="B4" s="89">
        <v>51578947</v>
      </c>
      <c r="C4" s="89" t="s">
        <v>657</v>
      </c>
      <c r="D4" s="89">
        <v>14</v>
      </c>
      <c r="E4" s="89">
        <v>1</v>
      </c>
      <c r="F4" s="89">
        <v>13</v>
      </c>
      <c r="G4" s="91">
        <v>7.0000000000000007E-2</v>
      </c>
    </row>
    <row r="5" spans="1:7" ht="15.75" thickBot="1">
      <c r="A5" s="88" t="s">
        <v>644</v>
      </c>
      <c r="B5" s="89">
        <v>51698640</v>
      </c>
      <c r="C5" s="89" t="s">
        <v>657</v>
      </c>
      <c r="D5" s="89">
        <v>15</v>
      </c>
      <c r="E5" s="89">
        <v>0</v>
      </c>
      <c r="F5" s="89">
        <v>15</v>
      </c>
      <c r="G5" s="91">
        <v>0</v>
      </c>
    </row>
    <row r="6" spans="1:7" ht="15.75" thickBot="1">
      <c r="A6" s="88" t="s">
        <v>658</v>
      </c>
      <c r="B6" s="89">
        <v>51591945</v>
      </c>
      <c r="C6" s="89" t="s">
        <v>657</v>
      </c>
      <c r="D6" s="89">
        <v>0</v>
      </c>
      <c r="E6" s="89">
        <v>0</v>
      </c>
      <c r="F6" s="89">
        <v>0</v>
      </c>
      <c r="G6" s="91">
        <v>0</v>
      </c>
    </row>
    <row r="7" spans="1:7" ht="15.75" thickBot="1">
      <c r="A7" s="88" t="s">
        <v>642</v>
      </c>
      <c r="B7" s="89">
        <v>51615282</v>
      </c>
      <c r="C7" s="89" t="s">
        <v>656</v>
      </c>
      <c r="D7" s="89">
        <v>19</v>
      </c>
      <c r="E7" s="89">
        <v>0</v>
      </c>
      <c r="F7" s="89">
        <v>19</v>
      </c>
      <c r="G7" s="91">
        <v>0</v>
      </c>
    </row>
    <row r="8" spans="1:7" ht="15.75" thickBot="1">
      <c r="A8" s="88" t="s">
        <v>152</v>
      </c>
      <c r="B8" s="89">
        <v>51607523</v>
      </c>
      <c r="C8" s="89" t="s">
        <v>213</v>
      </c>
      <c r="D8" s="89">
        <v>11</v>
      </c>
      <c r="E8" s="89">
        <v>0</v>
      </c>
      <c r="F8" s="89">
        <v>11</v>
      </c>
      <c r="G8" s="91">
        <v>0</v>
      </c>
    </row>
    <row r="9" spans="1:7" ht="15.75" thickBot="1">
      <c r="A9" s="88" t="s">
        <v>153</v>
      </c>
      <c r="B9" s="89">
        <v>51559927</v>
      </c>
      <c r="C9" s="89" t="s">
        <v>214</v>
      </c>
      <c r="D9" s="89">
        <v>18</v>
      </c>
      <c r="E9" s="92">
        <v>2</v>
      </c>
      <c r="F9" s="89">
        <v>16</v>
      </c>
      <c r="G9" s="91">
        <v>0.12</v>
      </c>
    </row>
    <row r="10" spans="1:7" ht="15.75" thickBot="1">
      <c r="A10" s="88" t="s">
        <v>156</v>
      </c>
      <c r="B10" s="89">
        <v>51547597</v>
      </c>
      <c r="C10" s="89" t="s">
        <v>221</v>
      </c>
      <c r="D10" s="89">
        <v>15</v>
      </c>
      <c r="E10" s="92">
        <v>0</v>
      </c>
      <c r="F10" s="89">
        <v>15</v>
      </c>
      <c r="G10" s="91">
        <v>0</v>
      </c>
    </row>
    <row r="11" spans="1:7" ht="15.75" thickBot="1">
      <c r="A11" s="88" t="s">
        <v>640</v>
      </c>
      <c r="B11" s="89">
        <v>51588223</v>
      </c>
      <c r="C11" s="89" t="s">
        <v>659</v>
      </c>
      <c r="D11" s="89">
        <v>11</v>
      </c>
      <c r="E11" s="92">
        <v>0</v>
      </c>
      <c r="F11" s="89">
        <v>11</v>
      </c>
      <c r="G11" s="91">
        <v>0</v>
      </c>
    </row>
    <row r="12" spans="1:7" ht="15.75" thickBot="1">
      <c r="A12" s="88" t="s">
        <v>643</v>
      </c>
      <c r="B12" s="89">
        <v>51576660</v>
      </c>
      <c r="C12" s="89" t="s">
        <v>659</v>
      </c>
      <c r="D12" s="89">
        <v>14</v>
      </c>
      <c r="E12" s="92">
        <v>0</v>
      </c>
      <c r="F12" s="89">
        <v>14</v>
      </c>
      <c r="G12" s="91">
        <v>0</v>
      </c>
    </row>
    <row r="13" spans="1:7" ht="15.75" thickBot="1">
      <c r="A13" s="88" t="s">
        <v>639</v>
      </c>
      <c r="B13" s="89">
        <v>51591940</v>
      </c>
      <c r="C13" s="89" t="s">
        <v>659</v>
      </c>
      <c r="D13" s="89">
        <v>15</v>
      </c>
      <c r="E13" s="92">
        <v>0</v>
      </c>
      <c r="F13" s="89">
        <v>15</v>
      </c>
      <c r="G13" s="91">
        <v>0</v>
      </c>
    </row>
    <row r="14" spans="1:7" ht="15.75" thickBot="1">
      <c r="A14" s="88" t="s">
        <v>646</v>
      </c>
      <c r="B14" s="89">
        <v>51691175</v>
      </c>
      <c r="C14" s="89" t="s">
        <v>659</v>
      </c>
      <c r="D14" s="89">
        <v>11</v>
      </c>
      <c r="E14" s="92">
        <v>1</v>
      </c>
      <c r="F14" s="89">
        <v>10</v>
      </c>
      <c r="G14" s="91">
        <v>0.1</v>
      </c>
    </row>
    <row r="15" spans="1:7" ht="15.75" thickBot="1">
      <c r="A15" s="88" t="s">
        <v>636</v>
      </c>
      <c r="B15" s="89">
        <v>51698635</v>
      </c>
      <c r="C15" s="89" t="s">
        <v>647</v>
      </c>
      <c r="D15" s="89">
        <v>12</v>
      </c>
      <c r="E15" s="92">
        <v>0</v>
      </c>
      <c r="F15" s="89">
        <v>12</v>
      </c>
      <c r="G15" s="91">
        <v>0</v>
      </c>
    </row>
    <row r="16" spans="1:7" ht="15.75" thickBot="1">
      <c r="A16" s="88" t="s">
        <v>155</v>
      </c>
      <c r="B16" s="89">
        <v>51577893</v>
      </c>
      <c r="C16" s="89" t="s">
        <v>213</v>
      </c>
      <c r="D16" s="89">
        <v>9</v>
      </c>
      <c r="E16" s="92">
        <v>0</v>
      </c>
      <c r="F16" s="89">
        <v>9</v>
      </c>
      <c r="G16" s="91">
        <v>0</v>
      </c>
    </row>
    <row r="17" spans="1:7" ht="15.75" thickBot="1">
      <c r="A17" s="88" t="s">
        <v>649</v>
      </c>
      <c r="B17" s="89">
        <v>51737073</v>
      </c>
      <c r="C17" s="89" t="s">
        <v>657</v>
      </c>
      <c r="D17" s="89">
        <v>15</v>
      </c>
      <c r="E17" s="92">
        <v>3</v>
      </c>
      <c r="F17" s="89">
        <v>12</v>
      </c>
      <c r="G17" s="91">
        <v>0.22</v>
      </c>
    </row>
    <row r="18" spans="1:7" ht="15.75" thickBot="1">
      <c r="A18" s="88" t="s">
        <v>651</v>
      </c>
      <c r="B18" s="89">
        <v>51609647</v>
      </c>
      <c r="C18" s="89" t="s">
        <v>653</v>
      </c>
      <c r="D18" s="89">
        <v>18</v>
      </c>
      <c r="E18" s="92">
        <v>0</v>
      </c>
      <c r="F18" s="89">
        <v>18</v>
      </c>
      <c r="G18" s="91">
        <v>0</v>
      </c>
    </row>
    <row r="19" spans="1:7" ht="15.75" thickBot="1">
      <c r="A19" s="88" t="s">
        <v>652</v>
      </c>
      <c r="B19" s="89">
        <v>51566784</v>
      </c>
      <c r="C19" s="89" t="s">
        <v>717</v>
      </c>
      <c r="D19" s="89">
        <v>0</v>
      </c>
      <c r="E19" s="92">
        <v>0</v>
      </c>
      <c r="F19" s="89">
        <v>0</v>
      </c>
      <c r="G19" s="91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E17"/>
  <sheetViews>
    <sheetView workbookViewId="0">
      <pane ySplit="1" topLeftCell="A2" activePane="bottomLeft" state="frozen"/>
      <selection activeCell="L1" sqref="L1:L1048576"/>
      <selection pane="bottomLeft"/>
    </sheetView>
  </sheetViews>
  <sheetFormatPr defaultRowHeight="15"/>
  <cols>
    <col min="1" max="1" width="9" style="14" customWidth="1"/>
    <col min="2" max="2" width="26.28515625" style="14" bestFit="1" customWidth="1"/>
    <col min="3" max="3" width="17.28515625" style="14" customWidth="1"/>
    <col min="4" max="4" width="19.7109375" style="14" customWidth="1"/>
    <col min="5" max="5" width="8.28515625" style="14" bestFit="1" customWidth="1"/>
    <col min="6" max="16384" width="9.140625" style="14"/>
  </cols>
  <sheetData>
    <row r="1" spans="1:5">
      <c r="A1" s="68" t="s">
        <v>0</v>
      </c>
      <c r="B1" s="68" t="s">
        <v>128</v>
      </c>
      <c r="C1" s="69" t="s">
        <v>129</v>
      </c>
      <c r="D1" s="69" t="s">
        <v>130</v>
      </c>
      <c r="E1" s="70" t="s">
        <v>131</v>
      </c>
    </row>
    <row r="2" spans="1:5">
      <c r="A2" s="5">
        <v>51591940</v>
      </c>
      <c r="B2" s="5" t="s">
        <v>377</v>
      </c>
      <c r="C2" s="5">
        <v>17</v>
      </c>
      <c r="D2" s="5">
        <v>11</v>
      </c>
      <c r="E2" s="131">
        <f>IFERROR(D2/C2,1)</f>
        <v>0.6470588235294118</v>
      </c>
    </row>
    <row r="3" spans="1:5">
      <c r="A3" s="5">
        <v>51588223</v>
      </c>
      <c r="B3" s="5" t="s">
        <v>380</v>
      </c>
      <c r="C3" s="5">
        <v>10</v>
      </c>
      <c r="D3" s="5">
        <v>9</v>
      </c>
      <c r="E3" s="131">
        <f t="shared" ref="E3:E17" si="0">IFERROR(D3/C3,1)</f>
        <v>0.9</v>
      </c>
    </row>
    <row r="4" spans="1:5">
      <c r="A4" s="5">
        <v>51732808</v>
      </c>
      <c r="B4" s="5" t="s">
        <v>660</v>
      </c>
      <c r="C4" s="5">
        <v>3</v>
      </c>
      <c r="D4" s="5">
        <v>3</v>
      </c>
      <c r="E4" s="131">
        <f t="shared" si="0"/>
        <v>1</v>
      </c>
    </row>
    <row r="5" spans="1:5">
      <c r="A5" s="5">
        <v>51576660</v>
      </c>
      <c r="B5" s="5" t="s">
        <v>358</v>
      </c>
      <c r="C5" s="5">
        <v>3</v>
      </c>
      <c r="D5" s="5">
        <v>3</v>
      </c>
      <c r="E5" s="131">
        <f t="shared" si="0"/>
        <v>1</v>
      </c>
    </row>
    <row r="6" spans="1:5">
      <c r="A6" s="5">
        <v>51547597</v>
      </c>
      <c r="B6" s="5" t="s">
        <v>430</v>
      </c>
      <c r="C6" s="5">
        <v>0</v>
      </c>
      <c r="D6" s="5">
        <v>0</v>
      </c>
      <c r="E6" s="131">
        <f t="shared" si="0"/>
        <v>1</v>
      </c>
    </row>
    <row r="7" spans="1:5">
      <c r="A7" s="5">
        <v>51559927</v>
      </c>
      <c r="B7" s="5" t="s">
        <v>412</v>
      </c>
      <c r="C7" s="5">
        <v>8</v>
      </c>
      <c r="D7" s="5">
        <v>8</v>
      </c>
      <c r="E7" s="131">
        <f t="shared" si="0"/>
        <v>1</v>
      </c>
    </row>
    <row r="8" spans="1:5">
      <c r="A8" s="5">
        <v>51607523</v>
      </c>
      <c r="B8" s="5" t="s">
        <v>413</v>
      </c>
      <c r="C8" s="5">
        <v>2</v>
      </c>
      <c r="D8" s="5">
        <v>2</v>
      </c>
      <c r="E8" s="131">
        <f t="shared" si="0"/>
        <v>1</v>
      </c>
    </row>
    <row r="9" spans="1:5">
      <c r="A9" s="5">
        <v>51577893</v>
      </c>
      <c r="B9" s="5" t="s">
        <v>414</v>
      </c>
      <c r="C9" s="5">
        <v>1</v>
      </c>
      <c r="D9" s="5">
        <v>1</v>
      </c>
      <c r="E9" s="131">
        <f t="shared" si="0"/>
        <v>1</v>
      </c>
    </row>
    <row r="10" spans="1:5">
      <c r="A10" s="5">
        <v>51578947</v>
      </c>
      <c r="B10" s="5" t="s">
        <v>288</v>
      </c>
      <c r="C10" s="5">
        <v>9</v>
      </c>
      <c r="D10" s="5">
        <v>8</v>
      </c>
      <c r="E10" s="131">
        <f t="shared" si="0"/>
        <v>0.88888888888888884</v>
      </c>
    </row>
    <row r="11" spans="1:5">
      <c r="A11" s="5">
        <v>51588225</v>
      </c>
      <c r="B11" s="5" t="s">
        <v>239</v>
      </c>
      <c r="C11" s="5">
        <v>9</v>
      </c>
      <c r="D11" s="5">
        <v>9</v>
      </c>
      <c r="E11" s="131">
        <f t="shared" si="0"/>
        <v>1</v>
      </c>
    </row>
    <row r="12" spans="1:5">
      <c r="A12" s="5">
        <v>51698640</v>
      </c>
      <c r="B12" s="5" t="s">
        <v>661</v>
      </c>
      <c r="C12" s="5">
        <v>1</v>
      </c>
      <c r="D12" s="5">
        <v>1</v>
      </c>
      <c r="E12" s="131">
        <f t="shared" si="0"/>
        <v>1</v>
      </c>
    </row>
    <row r="13" spans="1:5">
      <c r="A13" s="5">
        <v>51615282</v>
      </c>
      <c r="B13" s="5" t="s">
        <v>662</v>
      </c>
      <c r="C13" s="5">
        <v>14</v>
      </c>
      <c r="D13" s="5">
        <v>14</v>
      </c>
      <c r="E13" s="131">
        <f t="shared" si="0"/>
        <v>1</v>
      </c>
    </row>
    <row r="14" spans="1:5">
      <c r="A14" s="5">
        <v>51609647</v>
      </c>
      <c r="B14" s="5" t="s">
        <v>663</v>
      </c>
      <c r="C14" s="5">
        <v>11</v>
      </c>
      <c r="D14" s="5">
        <v>11</v>
      </c>
      <c r="E14" s="131">
        <f t="shared" si="0"/>
        <v>1</v>
      </c>
    </row>
    <row r="15" spans="1:5">
      <c r="A15" s="5">
        <v>51737073</v>
      </c>
      <c r="B15" s="5" t="s">
        <v>665</v>
      </c>
      <c r="C15" s="5">
        <v>3</v>
      </c>
      <c r="D15" s="5">
        <v>3</v>
      </c>
      <c r="E15" s="131">
        <f t="shared" si="0"/>
        <v>1</v>
      </c>
    </row>
    <row r="16" spans="1:5">
      <c r="A16" s="5">
        <v>51568888</v>
      </c>
      <c r="B16" s="5" t="s">
        <v>425</v>
      </c>
      <c r="C16" s="5">
        <v>0</v>
      </c>
      <c r="D16" s="5">
        <v>0</v>
      </c>
      <c r="E16" s="131">
        <f t="shared" si="0"/>
        <v>1</v>
      </c>
    </row>
    <row r="17" spans="1:5">
      <c r="A17" s="5">
        <v>51591942</v>
      </c>
      <c r="B17" s="5" t="s">
        <v>664</v>
      </c>
      <c r="C17" s="5">
        <v>0</v>
      </c>
      <c r="D17" s="5">
        <v>0</v>
      </c>
      <c r="E17" s="131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Roster</vt:lpstr>
      <vt:lpstr>Dump_prod</vt:lpstr>
      <vt:lpstr>Dump_QA</vt:lpstr>
      <vt:lpstr>Dump_WPU</vt:lpstr>
      <vt:lpstr>Dump_Attendance_Agent</vt:lpstr>
      <vt:lpstr>Dump_Attendance_TL-Team</vt:lpstr>
      <vt:lpstr>Dump_Attendance_TL-Self</vt:lpstr>
      <vt:lpstr>Dump_Attrition_TL</vt:lpstr>
      <vt:lpstr>Dump_Coaching</vt:lpstr>
      <vt:lpstr>Dump_LMS</vt:lpstr>
      <vt:lpstr>Dump_Leadership</vt:lpstr>
      <vt:lpstr>AGENT_raw</vt:lpstr>
      <vt:lpstr>Agent - Orphan</vt:lpstr>
      <vt:lpstr>dump</vt:lpstr>
      <vt:lpstr>Agent - BU-KP-PICKUP</vt:lpstr>
      <vt:lpstr>TL_raw</vt:lpstr>
      <vt:lpstr>TL Scorecard</vt:lpstr>
    </vt:vector>
  </TitlesOfParts>
  <Company>hcl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Ferdie Pambago</dc:creator>
  <cp:lastModifiedBy>Christian John Banal</cp:lastModifiedBy>
  <dcterms:created xsi:type="dcterms:W3CDTF">2018-10-23T18:29:45Z</dcterms:created>
  <dcterms:modified xsi:type="dcterms:W3CDTF">2020-02-07T23:12:22Z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17711a79-7f67-474a-b1b0-c0058b9000ac</vt:lpwstr>
  </property>
  <property fmtid="{D5CDD505-2E9C-101B-9397-08002B2CF9AE}" pid="3" name="Classification">
    <vt:lpwstr>null</vt:lpwstr>
  </property>
  <property fmtid="{D5CDD505-2E9C-101B-9397-08002B2CF9AE}" pid="4" name="HCLClassification">
    <vt:lpwstr>null</vt:lpwstr>
  </property>
</Properties>
</file>